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rfj\Desktop\NBAdb\NBAdb\Trend Deviations\"/>
    </mc:Choice>
  </mc:AlternateContent>
  <xr:revisionPtr revIDLastSave="0" documentId="13_ncr:1_{5191B1E3-2CAD-4E39-BBF6-3143FF4D5A3E}" xr6:coauthVersionLast="47" xr6:coauthVersionMax="47" xr10:uidLastSave="{00000000-0000-0000-0000-000000000000}"/>
  <bookViews>
    <workbookView xWindow="-120" yWindow="-120" windowWidth="38640" windowHeight="21240" xr2:uid="{00D9833D-319E-4DFF-A0F0-F689CB0716CC}"/>
  </bookViews>
  <sheets>
    <sheet name="Points" sheetId="2" r:id="rId1"/>
    <sheet name="Rebounds" sheetId="3" r:id="rId2"/>
    <sheet name="Assists" sheetId="4" r:id="rId3"/>
    <sheet name="FG3M" sheetId="5" r:id="rId4"/>
    <sheet name="P+A" sheetId="7" r:id="rId5"/>
    <sheet name="P+R" sheetId="8" r:id="rId6"/>
    <sheet name="A+R" sheetId="9" r:id="rId7"/>
    <sheet name="P+A+R" sheetId="10" r:id="rId8"/>
  </sheets>
  <definedNames>
    <definedName name="ExternalData_1" localSheetId="6" hidden="1">'A+R'!$A$1:$AE$81</definedName>
    <definedName name="ExternalData_1" localSheetId="4" hidden="1">'P+A'!$A$1:$AW$169</definedName>
    <definedName name="ExternalData_1" localSheetId="7" hidden="1">'P+A+R'!$A$1:$BE$186</definedName>
    <definedName name="ExternalData_1" localSheetId="5" hidden="1">'P+R'!$A$1:$AW$180</definedName>
    <definedName name="ExternalData_1" localSheetId="0" hidden="1">Points!$A$1:$AK$146</definedName>
    <definedName name="ExternalData_3" localSheetId="1" hidden="1">'Rebounds'!$A$1:$S$143</definedName>
    <definedName name="ExternalData_4" localSheetId="2" hidden="1">Assists!$A$1:$R$121</definedName>
    <definedName name="ExternalData_5" localSheetId="3" hidden="1">'FG3M'!$A$1:$M$141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F113" i="10" l="1"/>
  <c r="BG113" i="10"/>
  <c r="BH113" i="10"/>
  <c r="BI113" i="10"/>
  <c r="BJ113" i="10"/>
  <c r="BK113" i="10"/>
  <c r="BL113" i="10"/>
  <c r="BM113" i="10"/>
  <c r="BN113" i="10"/>
  <c r="BO113" i="10"/>
  <c r="BP113" i="10"/>
  <c r="BQ113" i="10"/>
  <c r="BR113" i="10"/>
  <c r="BS113" i="10"/>
  <c r="BT113" i="10"/>
  <c r="BU113" i="10"/>
  <c r="BV113" i="10"/>
  <c r="BW113" i="10"/>
  <c r="BX113" i="10"/>
  <c r="BY113" i="10"/>
  <c r="BZ113" i="10"/>
  <c r="CA113" i="10"/>
  <c r="CB113" i="10"/>
  <c r="CC113" i="10"/>
  <c r="CD113" i="10"/>
  <c r="CE113" i="10"/>
  <c r="CF113" i="10"/>
  <c r="CG113" i="10"/>
  <c r="CH113" i="10"/>
  <c r="CI113" i="10"/>
  <c r="CJ113" i="10"/>
  <c r="CK113" i="10"/>
  <c r="CL113" i="10"/>
  <c r="CM113" i="10"/>
  <c r="CN113" i="10"/>
  <c r="CO113" i="10"/>
  <c r="CP113" i="10"/>
  <c r="CQ113" i="10"/>
  <c r="CR113" i="10"/>
  <c r="CS113" i="10"/>
  <c r="CT113" i="10"/>
  <c r="CU113" i="10"/>
  <c r="CV113" i="10"/>
  <c r="CW113" i="10"/>
  <c r="CX113" i="10"/>
  <c r="CY113" i="10"/>
  <c r="CZ113" i="10"/>
  <c r="DA113" i="10"/>
  <c r="DB113" i="10"/>
  <c r="BF114" i="10"/>
  <c r="BG114" i="10"/>
  <c r="BH114" i="10"/>
  <c r="BI114" i="10"/>
  <c r="BJ114" i="10"/>
  <c r="BK114" i="10"/>
  <c r="BL114" i="10"/>
  <c r="BM114" i="10"/>
  <c r="BN114" i="10"/>
  <c r="BO114" i="10"/>
  <c r="BP114" i="10"/>
  <c r="BQ114" i="10"/>
  <c r="BR114" i="10"/>
  <c r="BS114" i="10"/>
  <c r="BT114" i="10"/>
  <c r="BU114" i="10"/>
  <c r="BV114" i="10"/>
  <c r="BW114" i="10"/>
  <c r="BX114" i="10"/>
  <c r="BY114" i="10"/>
  <c r="BZ114" i="10"/>
  <c r="CA114" i="10"/>
  <c r="CB114" i="10"/>
  <c r="CC114" i="10"/>
  <c r="CD114" i="10"/>
  <c r="CE114" i="10"/>
  <c r="CF114" i="10"/>
  <c r="CG114" i="10"/>
  <c r="CH114" i="10"/>
  <c r="CI114" i="10"/>
  <c r="CJ114" i="10"/>
  <c r="CK114" i="10"/>
  <c r="CL114" i="10"/>
  <c r="CM114" i="10"/>
  <c r="CN114" i="10"/>
  <c r="CO114" i="10"/>
  <c r="CP114" i="10"/>
  <c r="CQ114" i="10"/>
  <c r="CR114" i="10"/>
  <c r="CS114" i="10"/>
  <c r="CT114" i="10"/>
  <c r="CU114" i="10"/>
  <c r="CV114" i="10"/>
  <c r="CW114" i="10"/>
  <c r="CX114" i="10"/>
  <c r="CY114" i="10"/>
  <c r="CZ114" i="10"/>
  <c r="DA114" i="10"/>
  <c r="DB114" i="10"/>
  <c r="BF115" i="10"/>
  <c r="BG115" i="10"/>
  <c r="BH115" i="10"/>
  <c r="BI115" i="10"/>
  <c r="BJ115" i="10"/>
  <c r="BK115" i="10"/>
  <c r="BL115" i="10"/>
  <c r="BM115" i="10"/>
  <c r="BN115" i="10"/>
  <c r="BO115" i="10"/>
  <c r="BP115" i="10"/>
  <c r="BQ115" i="10"/>
  <c r="BR115" i="10"/>
  <c r="BS115" i="10"/>
  <c r="BT115" i="10"/>
  <c r="BU115" i="10"/>
  <c r="BV115" i="10"/>
  <c r="BW115" i="10"/>
  <c r="BX115" i="10"/>
  <c r="BY115" i="10"/>
  <c r="BZ115" i="10"/>
  <c r="CA115" i="10"/>
  <c r="CB115" i="10"/>
  <c r="CC115" i="10"/>
  <c r="CD115" i="10"/>
  <c r="CE115" i="10"/>
  <c r="CF115" i="10"/>
  <c r="CG115" i="10"/>
  <c r="CH115" i="10"/>
  <c r="CI115" i="10"/>
  <c r="CJ115" i="10"/>
  <c r="CK115" i="10"/>
  <c r="CL115" i="10"/>
  <c r="CM115" i="10"/>
  <c r="CN115" i="10"/>
  <c r="CO115" i="10"/>
  <c r="CP115" i="10"/>
  <c r="CQ115" i="10"/>
  <c r="CR115" i="10"/>
  <c r="CS115" i="10"/>
  <c r="CT115" i="10"/>
  <c r="CU115" i="10"/>
  <c r="CV115" i="10"/>
  <c r="CW115" i="10"/>
  <c r="CX115" i="10"/>
  <c r="CY115" i="10"/>
  <c r="CZ115" i="10"/>
  <c r="DA115" i="10"/>
  <c r="DB115" i="10"/>
  <c r="BF116" i="10"/>
  <c r="BG116" i="10"/>
  <c r="BH116" i="10"/>
  <c r="BI116" i="10"/>
  <c r="BJ116" i="10"/>
  <c r="BK116" i="10"/>
  <c r="BL116" i="10"/>
  <c r="BM116" i="10"/>
  <c r="BN116" i="10"/>
  <c r="BO116" i="10"/>
  <c r="BP116" i="10"/>
  <c r="BQ116" i="10"/>
  <c r="BR116" i="10"/>
  <c r="BS116" i="10"/>
  <c r="BT116" i="10"/>
  <c r="BU116" i="10"/>
  <c r="BV116" i="10"/>
  <c r="BW116" i="10"/>
  <c r="BX116" i="10"/>
  <c r="BY116" i="10"/>
  <c r="BZ116" i="10"/>
  <c r="CA116" i="10"/>
  <c r="CB116" i="10"/>
  <c r="CC116" i="10"/>
  <c r="CD116" i="10"/>
  <c r="CE116" i="10"/>
  <c r="CF116" i="10"/>
  <c r="CG116" i="10"/>
  <c r="CH116" i="10"/>
  <c r="CI116" i="10"/>
  <c r="CJ116" i="10"/>
  <c r="CK116" i="10"/>
  <c r="CL116" i="10"/>
  <c r="CM116" i="10"/>
  <c r="CN116" i="10"/>
  <c r="CO116" i="10"/>
  <c r="CP116" i="10"/>
  <c r="CQ116" i="10"/>
  <c r="CR116" i="10"/>
  <c r="CS116" i="10"/>
  <c r="CT116" i="10"/>
  <c r="CU116" i="10"/>
  <c r="CV116" i="10"/>
  <c r="CW116" i="10"/>
  <c r="CX116" i="10"/>
  <c r="CY116" i="10"/>
  <c r="CZ116" i="10"/>
  <c r="DA116" i="10"/>
  <c r="DB116" i="10"/>
  <c r="BF117" i="10"/>
  <c r="BG117" i="10"/>
  <c r="BH117" i="10"/>
  <c r="BI117" i="10"/>
  <c r="BJ117" i="10"/>
  <c r="BK117" i="10"/>
  <c r="BL117" i="10"/>
  <c r="BM117" i="10"/>
  <c r="BN117" i="10"/>
  <c r="BO117" i="10"/>
  <c r="BP117" i="10"/>
  <c r="BQ117" i="10"/>
  <c r="BR117" i="10"/>
  <c r="BS117" i="10"/>
  <c r="BT117" i="10"/>
  <c r="BU117" i="10"/>
  <c r="BV117" i="10"/>
  <c r="BW117" i="10"/>
  <c r="BX117" i="10"/>
  <c r="BY117" i="10"/>
  <c r="BZ117" i="10"/>
  <c r="CA117" i="10"/>
  <c r="CB117" i="10"/>
  <c r="CC117" i="10"/>
  <c r="CD117" i="10"/>
  <c r="CE117" i="10"/>
  <c r="CF117" i="10"/>
  <c r="CG117" i="10"/>
  <c r="CH117" i="10"/>
  <c r="CI117" i="10"/>
  <c r="CJ117" i="10"/>
  <c r="CK117" i="10"/>
  <c r="CL117" i="10"/>
  <c r="CM117" i="10"/>
  <c r="CN117" i="10"/>
  <c r="CO117" i="10"/>
  <c r="CP117" i="10"/>
  <c r="CQ117" i="10"/>
  <c r="CR117" i="10"/>
  <c r="CS117" i="10"/>
  <c r="CT117" i="10"/>
  <c r="CU117" i="10"/>
  <c r="CV117" i="10"/>
  <c r="CW117" i="10"/>
  <c r="CX117" i="10"/>
  <c r="CY117" i="10"/>
  <c r="CZ117" i="10"/>
  <c r="DA117" i="10"/>
  <c r="DB117" i="10"/>
  <c r="BF118" i="10"/>
  <c r="BG118" i="10"/>
  <c r="BH118" i="10"/>
  <c r="BI118" i="10"/>
  <c r="BJ118" i="10"/>
  <c r="BK118" i="10"/>
  <c r="BL118" i="10"/>
  <c r="BM118" i="10"/>
  <c r="BN118" i="10"/>
  <c r="BO118" i="10"/>
  <c r="BP118" i="10"/>
  <c r="BQ118" i="10"/>
  <c r="BR118" i="10"/>
  <c r="BS118" i="10"/>
  <c r="BT118" i="10"/>
  <c r="BU118" i="10"/>
  <c r="BV118" i="10"/>
  <c r="BW118" i="10"/>
  <c r="BX118" i="10"/>
  <c r="BY118" i="10"/>
  <c r="BZ118" i="10"/>
  <c r="CA118" i="10"/>
  <c r="CB118" i="10"/>
  <c r="CC118" i="10"/>
  <c r="CD118" i="10"/>
  <c r="CE118" i="10"/>
  <c r="CF118" i="10"/>
  <c r="CG118" i="10"/>
  <c r="CH118" i="10"/>
  <c r="CI118" i="10"/>
  <c r="CJ118" i="10"/>
  <c r="CK118" i="10"/>
  <c r="CL118" i="10"/>
  <c r="CM118" i="10"/>
  <c r="CN118" i="10"/>
  <c r="CO118" i="10"/>
  <c r="CP118" i="10"/>
  <c r="CQ118" i="10"/>
  <c r="CR118" i="10"/>
  <c r="CS118" i="10"/>
  <c r="CT118" i="10"/>
  <c r="CU118" i="10"/>
  <c r="CV118" i="10"/>
  <c r="CW118" i="10"/>
  <c r="CX118" i="10"/>
  <c r="CY118" i="10"/>
  <c r="CZ118" i="10"/>
  <c r="DA118" i="10"/>
  <c r="DB118" i="10"/>
  <c r="BF119" i="10"/>
  <c r="BG119" i="10"/>
  <c r="BH119" i="10"/>
  <c r="BI119" i="10"/>
  <c r="BJ119" i="10"/>
  <c r="BK119" i="10"/>
  <c r="BL119" i="10"/>
  <c r="BM119" i="10"/>
  <c r="BN119" i="10"/>
  <c r="BO119" i="10"/>
  <c r="BP119" i="10"/>
  <c r="BQ119" i="10"/>
  <c r="BR119" i="10"/>
  <c r="BS119" i="10"/>
  <c r="BT119" i="10"/>
  <c r="BU119" i="10"/>
  <c r="BV119" i="10"/>
  <c r="BW119" i="10"/>
  <c r="BX119" i="10"/>
  <c r="BY119" i="10"/>
  <c r="BZ119" i="10"/>
  <c r="CA119" i="10"/>
  <c r="CB119" i="10"/>
  <c r="CC119" i="10"/>
  <c r="CD119" i="10"/>
  <c r="CE119" i="10"/>
  <c r="CF119" i="10"/>
  <c r="CG119" i="10"/>
  <c r="CH119" i="10"/>
  <c r="CI119" i="10"/>
  <c r="CJ119" i="10"/>
  <c r="CK119" i="10"/>
  <c r="CL119" i="10"/>
  <c r="CM119" i="10"/>
  <c r="CN119" i="10"/>
  <c r="CO119" i="10"/>
  <c r="CP119" i="10"/>
  <c r="CQ119" i="10"/>
  <c r="CR119" i="10"/>
  <c r="CS119" i="10"/>
  <c r="CT119" i="10"/>
  <c r="CU119" i="10"/>
  <c r="CV119" i="10"/>
  <c r="CW119" i="10"/>
  <c r="CX119" i="10"/>
  <c r="CY119" i="10"/>
  <c r="CZ119" i="10"/>
  <c r="DA119" i="10"/>
  <c r="DB119" i="10"/>
  <c r="BF120" i="10"/>
  <c r="BG120" i="10"/>
  <c r="BH120" i="10"/>
  <c r="BI120" i="10"/>
  <c r="BJ120" i="10"/>
  <c r="BK120" i="10"/>
  <c r="BL120" i="10"/>
  <c r="BM120" i="10"/>
  <c r="BN120" i="10"/>
  <c r="BO120" i="10"/>
  <c r="BP120" i="10"/>
  <c r="BQ120" i="10"/>
  <c r="BR120" i="10"/>
  <c r="BS120" i="10"/>
  <c r="BT120" i="10"/>
  <c r="BU120" i="10"/>
  <c r="BV120" i="10"/>
  <c r="BW120" i="10"/>
  <c r="BX120" i="10"/>
  <c r="BY120" i="10"/>
  <c r="BZ120" i="10"/>
  <c r="CA120" i="10"/>
  <c r="CB120" i="10"/>
  <c r="CC120" i="10"/>
  <c r="CD120" i="10"/>
  <c r="CE120" i="10"/>
  <c r="CF120" i="10"/>
  <c r="CG120" i="10"/>
  <c r="CH120" i="10"/>
  <c r="CI120" i="10"/>
  <c r="CJ120" i="10"/>
  <c r="CK120" i="10"/>
  <c r="CL120" i="10"/>
  <c r="CM120" i="10"/>
  <c r="CN120" i="10"/>
  <c r="CO120" i="10"/>
  <c r="CP120" i="10"/>
  <c r="CQ120" i="10"/>
  <c r="CR120" i="10"/>
  <c r="CS120" i="10"/>
  <c r="CT120" i="10"/>
  <c r="CU120" i="10"/>
  <c r="CV120" i="10"/>
  <c r="CW120" i="10"/>
  <c r="CX120" i="10"/>
  <c r="CY120" i="10"/>
  <c r="CZ120" i="10"/>
  <c r="DA120" i="10"/>
  <c r="DB120" i="10"/>
  <c r="BF121" i="10"/>
  <c r="BG121" i="10"/>
  <c r="BH121" i="10"/>
  <c r="BI121" i="10"/>
  <c r="BJ121" i="10"/>
  <c r="BK121" i="10"/>
  <c r="BL121" i="10"/>
  <c r="BM121" i="10"/>
  <c r="BN121" i="10"/>
  <c r="BO121" i="10"/>
  <c r="BP121" i="10"/>
  <c r="BQ121" i="10"/>
  <c r="BR121" i="10"/>
  <c r="BS121" i="10"/>
  <c r="BT121" i="10"/>
  <c r="BU121" i="10"/>
  <c r="BV121" i="10"/>
  <c r="BW121" i="10"/>
  <c r="BX121" i="10"/>
  <c r="BY121" i="10"/>
  <c r="BZ121" i="10"/>
  <c r="CA121" i="10"/>
  <c r="CB121" i="10"/>
  <c r="CC121" i="10"/>
  <c r="CD121" i="10"/>
  <c r="CE121" i="10"/>
  <c r="CF121" i="10"/>
  <c r="CG121" i="10"/>
  <c r="CH121" i="10"/>
  <c r="CI121" i="10"/>
  <c r="CJ121" i="10"/>
  <c r="CK121" i="10"/>
  <c r="CL121" i="10"/>
  <c r="CM121" i="10"/>
  <c r="CN121" i="10"/>
  <c r="CO121" i="10"/>
  <c r="CP121" i="10"/>
  <c r="CQ121" i="10"/>
  <c r="CR121" i="10"/>
  <c r="CS121" i="10"/>
  <c r="CT121" i="10"/>
  <c r="CU121" i="10"/>
  <c r="CV121" i="10"/>
  <c r="CW121" i="10"/>
  <c r="CX121" i="10"/>
  <c r="CY121" i="10"/>
  <c r="CZ121" i="10"/>
  <c r="DA121" i="10"/>
  <c r="DB121" i="10"/>
  <c r="BF122" i="10"/>
  <c r="BG122" i="10"/>
  <c r="BH122" i="10"/>
  <c r="BI122" i="10"/>
  <c r="BJ122" i="10"/>
  <c r="BK122" i="10"/>
  <c r="BL122" i="10"/>
  <c r="BM122" i="10"/>
  <c r="BN122" i="10"/>
  <c r="BO122" i="10"/>
  <c r="BP122" i="10"/>
  <c r="BQ122" i="10"/>
  <c r="BR122" i="10"/>
  <c r="BS122" i="10"/>
  <c r="BT122" i="10"/>
  <c r="BU122" i="10"/>
  <c r="BV122" i="10"/>
  <c r="BW122" i="10"/>
  <c r="BX122" i="10"/>
  <c r="BY122" i="10"/>
  <c r="BZ122" i="10"/>
  <c r="CA122" i="10"/>
  <c r="CB122" i="10"/>
  <c r="CC122" i="10"/>
  <c r="CD122" i="10"/>
  <c r="CE122" i="10"/>
  <c r="CF122" i="10"/>
  <c r="CG122" i="10"/>
  <c r="CH122" i="10"/>
  <c r="CI122" i="10"/>
  <c r="CJ122" i="10"/>
  <c r="CK122" i="10"/>
  <c r="CL122" i="10"/>
  <c r="CM122" i="10"/>
  <c r="CN122" i="10"/>
  <c r="CO122" i="10"/>
  <c r="CP122" i="10"/>
  <c r="CQ122" i="10"/>
  <c r="CR122" i="10"/>
  <c r="CS122" i="10"/>
  <c r="CT122" i="10"/>
  <c r="CU122" i="10"/>
  <c r="CV122" i="10"/>
  <c r="CW122" i="10"/>
  <c r="CX122" i="10"/>
  <c r="CY122" i="10"/>
  <c r="CZ122" i="10"/>
  <c r="DA122" i="10"/>
  <c r="DB122" i="10"/>
  <c r="BF123" i="10"/>
  <c r="BG123" i="10"/>
  <c r="BH123" i="10"/>
  <c r="BI123" i="10"/>
  <c r="BJ123" i="10"/>
  <c r="BK123" i="10"/>
  <c r="BL123" i="10"/>
  <c r="BM123" i="10"/>
  <c r="BN123" i="10"/>
  <c r="BO123" i="10"/>
  <c r="BP123" i="10"/>
  <c r="BQ123" i="10"/>
  <c r="BR123" i="10"/>
  <c r="BS123" i="10"/>
  <c r="BT123" i="10"/>
  <c r="BU123" i="10"/>
  <c r="BV123" i="10"/>
  <c r="BW123" i="10"/>
  <c r="BX123" i="10"/>
  <c r="BY123" i="10"/>
  <c r="BZ123" i="10"/>
  <c r="CA123" i="10"/>
  <c r="CB123" i="10"/>
  <c r="CC123" i="10"/>
  <c r="CD123" i="10"/>
  <c r="CE123" i="10"/>
  <c r="CF123" i="10"/>
  <c r="CG123" i="10"/>
  <c r="CH123" i="10"/>
  <c r="CI123" i="10"/>
  <c r="CJ123" i="10"/>
  <c r="CK123" i="10"/>
  <c r="CL123" i="10"/>
  <c r="CM123" i="10"/>
  <c r="CN123" i="10"/>
  <c r="CO123" i="10"/>
  <c r="CP123" i="10"/>
  <c r="CQ123" i="10"/>
  <c r="CR123" i="10"/>
  <c r="CS123" i="10"/>
  <c r="CT123" i="10"/>
  <c r="CU123" i="10"/>
  <c r="CV123" i="10"/>
  <c r="CW123" i="10"/>
  <c r="CX123" i="10"/>
  <c r="CY123" i="10"/>
  <c r="CZ123" i="10"/>
  <c r="DA123" i="10"/>
  <c r="DB123" i="10"/>
  <c r="BF124" i="10"/>
  <c r="BG124" i="10"/>
  <c r="BH124" i="10"/>
  <c r="BI124" i="10"/>
  <c r="BJ124" i="10"/>
  <c r="BK124" i="10"/>
  <c r="BL124" i="10"/>
  <c r="BM124" i="10"/>
  <c r="BN124" i="10"/>
  <c r="BO124" i="10"/>
  <c r="BP124" i="10"/>
  <c r="BQ124" i="10"/>
  <c r="BR124" i="10"/>
  <c r="BS124" i="10"/>
  <c r="BT124" i="10"/>
  <c r="BU124" i="10"/>
  <c r="BV124" i="10"/>
  <c r="BW124" i="10"/>
  <c r="BX124" i="10"/>
  <c r="BY124" i="10"/>
  <c r="BZ124" i="10"/>
  <c r="CA124" i="10"/>
  <c r="CB124" i="10"/>
  <c r="CC124" i="10"/>
  <c r="CD124" i="10"/>
  <c r="CE124" i="10"/>
  <c r="CF124" i="10"/>
  <c r="CG124" i="10"/>
  <c r="CH124" i="10"/>
  <c r="CI124" i="10"/>
  <c r="CJ124" i="10"/>
  <c r="CK124" i="10"/>
  <c r="CL124" i="10"/>
  <c r="CM124" i="10"/>
  <c r="CN124" i="10"/>
  <c r="CO124" i="10"/>
  <c r="CP124" i="10"/>
  <c r="CQ124" i="10"/>
  <c r="CR124" i="10"/>
  <c r="CS124" i="10"/>
  <c r="CT124" i="10"/>
  <c r="CU124" i="10"/>
  <c r="CV124" i="10"/>
  <c r="CW124" i="10"/>
  <c r="CX124" i="10"/>
  <c r="CY124" i="10"/>
  <c r="CZ124" i="10"/>
  <c r="DA124" i="10"/>
  <c r="DB124" i="10"/>
  <c r="BF125" i="10"/>
  <c r="BG125" i="10"/>
  <c r="BH125" i="10"/>
  <c r="BI125" i="10"/>
  <c r="BJ125" i="10"/>
  <c r="BK125" i="10"/>
  <c r="BL125" i="10"/>
  <c r="BM125" i="10"/>
  <c r="BN125" i="10"/>
  <c r="BO125" i="10"/>
  <c r="BP125" i="10"/>
  <c r="BQ125" i="10"/>
  <c r="BR125" i="10"/>
  <c r="BS125" i="10"/>
  <c r="BT125" i="10"/>
  <c r="BU125" i="10"/>
  <c r="BV125" i="10"/>
  <c r="BW125" i="10"/>
  <c r="BX125" i="10"/>
  <c r="BY125" i="10"/>
  <c r="BZ125" i="10"/>
  <c r="CA125" i="10"/>
  <c r="CB125" i="10"/>
  <c r="CC125" i="10"/>
  <c r="CD125" i="10"/>
  <c r="CE125" i="10"/>
  <c r="CF125" i="10"/>
  <c r="CG125" i="10"/>
  <c r="CH125" i="10"/>
  <c r="CI125" i="10"/>
  <c r="CJ125" i="10"/>
  <c r="CK125" i="10"/>
  <c r="CL125" i="10"/>
  <c r="CM125" i="10"/>
  <c r="CN125" i="10"/>
  <c r="CO125" i="10"/>
  <c r="CP125" i="10"/>
  <c r="CQ125" i="10"/>
  <c r="CR125" i="10"/>
  <c r="CS125" i="10"/>
  <c r="CT125" i="10"/>
  <c r="CU125" i="10"/>
  <c r="CV125" i="10"/>
  <c r="CW125" i="10"/>
  <c r="CX125" i="10"/>
  <c r="CY125" i="10"/>
  <c r="CZ125" i="10"/>
  <c r="DA125" i="10"/>
  <c r="DB125" i="10"/>
  <c r="BF126" i="10"/>
  <c r="BG126" i="10"/>
  <c r="BH126" i="10"/>
  <c r="BI126" i="10"/>
  <c r="BJ126" i="10"/>
  <c r="BK126" i="10"/>
  <c r="BL126" i="10"/>
  <c r="BM126" i="10"/>
  <c r="BN126" i="10"/>
  <c r="BO126" i="10"/>
  <c r="BP126" i="10"/>
  <c r="BQ126" i="10"/>
  <c r="BR126" i="10"/>
  <c r="BS126" i="10"/>
  <c r="BT126" i="10"/>
  <c r="BU126" i="10"/>
  <c r="BV126" i="10"/>
  <c r="BW126" i="10"/>
  <c r="BX126" i="10"/>
  <c r="BY126" i="10"/>
  <c r="BZ126" i="10"/>
  <c r="CA126" i="10"/>
  <c r="CB126" i="10"/>
  <c r="CC126" i="10"/>
  <c r="CD126" i="10"/>
  <c r="CE126" i="10"/>
  <c r="CF126" i="10"/>
  <c r="CG126" i="10"/>
  <c r="CH126" i="10"/>
  <c r="CI126" i="10"/>
  <c r="CJ126" i="10"/>
  <c r="CK126" i="10"/>
  <c r="CL126" i="10"/>
  <c r="CM126" i="10"/>
  <c r="CN126" i="10"/>
  <c r="CO126" i="10"/>
  <c r="CP126" i="10"/>
  <c r="CQ126" i="10"/>
  <c r="CR126" i="10"/>
  <c r="CS126" i="10"/>
  <c r="CT126" i="10"/>
  <c r="CU126" i="10"/>
  <c r="CV126" i="10"/>
  <c r="CW126" i="10"/>
  <c r="CX126" i="10"/>
  <c r="CY126" i="10"/>
  <c r="CZ126" i="10"/>
  <c r="DA126" i="10"/>
  <c r="DB126" i="10"/>
  <c r="BF127" i="10"/>
  <c r="BG127" i="10"/>
  <c r="BH127" i="10"/>
  <c r="BI127" i="10"/>
  <c r="BJ127" i="10"/>
  <c r="BK127" i="10"/>
  <c r="BL127" i="10"/>
  <c r="BM127" i="10"/>
  <c r="BN127" i="10"/>
  <c r="BO127" i="10"/>
  <c r="BP127" i="10"/>
  <c r="BQ127" i="10"/>
  <c r="BR127" i="10"/>
  <c r="BS127" i="10"/>
  <c r="BT127" i="10"/>
  <c r="BU127" i="10"/>
  <c r="BV127" i="10"/>
  <c r="BW127" i="10"/>
  <c r="BX127" i="10"/>
  <c r="BY127" i="10"/>
  <c r="BZ127" i="10"/>
  <c r="CA127" i="10"/>
  <c r="CB127" i="10"/>
  <c r="CC127" i="10"/>
  <c r="CD127" i="10"/>
  <c r="CE127" i="10"/>
  <c r="CF127" i="10"/>
  <c r="CG127" i="10"/>
  <c r="CH127" i="10"/>
  <c r="CI127" i="10"/>
  <c r="CJ127" i="10"/>
  <c r="CK127" i="10"/>
  <c r="CL127" i="10"/>
  <c r="CM127" i="10"/>
  <c r="CN127" i="10"/>
  <c r="CO127" i="10"/>
  <c r="CP127" i="10"/>
  <c r="CQ127" i="10"/>
  <c r="CR127" i="10"/>
  <c r="CS127" i="10"/>
  <c r="CT127" i="10"/>
  <c r="CU127" i="10"/>
  <c r="CV127" i="10"/>
  <c r="CW127" i="10"/>
  <c r="CX127" i="10"/>
  <c r="CY127" i="10"/>
  <c r="CZ127" i="10"/>
  <c r="DA127" i="10"/>
  <c r="DB127" i="10"/>
  <c r="BF128" i="10"/>
  <c r="BG128" i="10"/>
  <c r="BH128" i="10"/>
  <c r="BI128" i="10"/>
  <c r="BJ128" i="10"/>
  <c r="BK128" i="10"/>
  <c r="BL128" i="10"/>
  <c r="BM128" i="10"/>
  <c r="BN128" i="10"/>
  <c r="BO128" i="10"/>
  <c r="BP128" i="10"/>
  <c r="BQ128" i="10"/>
  <c r="BR128" i="10"/>
  <c r="BS128" i="10"/>
  <c r="BT128" i="10"/>
  <c r="BU128" i="10"/>
  <c r="BV128" i="10"/>
  <c r="BW128" i="10"/>
  <c r="BX128" i="10"/>
  <c r="BY128" i="10"/>
  <c r="BZ128" i="10"/>
  <c r="CA128" i="10"/>
  <c r="CB128" i="10"/>
  <c r="CC128" i="10"/>
  <c r="CD128" i="10"/>
  <c r="CE128" i="10"/>
  <c r="CF128" i="10"/>
  <c r="CG128" i="10"/>
  <c r="CH128" i="10"/>
  <c r="CI128" i="10"/>
  <c r="CJ128" i="10"/>
  <c r="CK128" i="10"/>
  <c r="CL128" i="10"/>
  <c r="CM128" i="10"/>
  <c r="CN128" i="10"/>
  <c r="CO128" i="10"/>
  <c r="CP128" i="10"/>
  <c r="CQ128" i="10"/>
  <c r="CR128" i="10"/>
  <c r="CS128" i="10"/>
  <c r="CT128" i="10"/>
  <c r="CU128" i="10"/>
  <c r="CV128" i="10"/>
  <c r="CW128" i="10"/>
  <c r="CX128" i="10"/>
  <c r="CY128" i="10"/>
  <c r="CZ128" i="10"/>
  <c r="DA128" i="10"/>
  <c r="DB128" i="10"/>
  <c r="BF129" i="10"/>
  <c r="BG129" i="10"/>
  <c r="BH129" i="10"/>
  <c r="BI129" i="10"/>
  <c r="BJ129" i="10"/>
  <c r="BK129" i="10"/>
  <c r="BL129" i="10"/>
  <c r="BM129" i="10"/>
  <c r="BN129" i="10"/>
  <c r="BO129" i="10"/>
  <c r="BP129" i="10"/>
  <c r="BQ129" i="10"/>
  <c r="BR129" i="10"/>
  <c r="BS129" i="10"/>
  <c r="BT129" i="10"/>
  <c r="BU129" i="10"/>
  <c r="BV129" i="10"/>
  <c r="BW129" i="10"/>
  <c r="BX129" i="10"/>
  <c r="BY129" i="10"/>
  <c r="BZ129" i="10"/>
  <c r="CA129" i="10"/>
  <c r="CB129" i="10"/>
  <c r="CC129" i="10"/>
  <c r="CD129" i="10"/>
  <c r="CE129" i="10"/>
  <c r="CF129" i="10"/>
  <c r="CG129" i="10"/>
  <c r="CH129" i="10"/>
  <c r="CI129" i="10"/>
  <c r="CJ129" i="10"/>
  <c r="CK129" i="10"/>
  <c r="CL129" i="10"/>
  <c r="CM129" i="10"/>
  <c r="CN129" i="10"/>
  <c r="CO129" i="10"/>
  <c r="CP129" i="10"/>
  <c r="CQ129" i="10"/>
  <c r="CR129" i="10"/>
  <c r="CS129" i="10"/>
  <c r="CT129" i="10"/>
  <c r="CU129" i="10"/>
  <c r="CV129" i="10"/>
  <c r="CW129" i="10"/>
  <c r="CX129" i="10"/>
  <c r="CY129" i="10"/>
  <c r="CZ129" i="10"/>
  <c r="DA129" i="10"/>
  <c r="DB129" i="10"/>
  <c r="BF130" i="10"/>
  <c r="BG130" i="10"/>
  <c r="BH130" i="10"/>
  <c r="BI130" i="10"/>
  <c r="BJ130" i="10"/>
  <c r="BK130" i="10"/>
  <c r="BL130" i="10"/>
  <c r="BM130" i="10"/>
  <c r="BN130" i="10"/>
  <c r="BO130" i="10"/>
  <c r="BP130" i="10"/>
  <c r="BQ130" i="10"/>
  <c r="BR130" i="10"/>
  <c r="BS130" i="10"/>
  <c r="BT130" i="10"/>
  <c r="BU130" i="10"/>
  <c r="BV130" i="10"/>
  <c r="BW130" i="10"/>
  <c r="BX130" i="10"/>
  <c r="BY130" i="10"/>
  <c r="BZ130" i="10"/>
  <c r="CA130" i="10"/>
  <c r="CB130" i="10"/>
  <c r="CC130" i="10"/>
  <c r="CD130" i="10"/>
  <c r="CE130" i="10"/>
  <c r="CF130" i="10"/>
  <c r="CG130" i="10"/>
  <c r="CH130" i="10"/>
  <c r="CI130" i="10"/>
  <c r="CJ130" i="10"/>
  <c r="CK130" i="10"/>
  <c r="CL130" i="10"/>
  <c r="CM130" i="10"/>
  <c r="CN130" i="10"/>
  <c r="CO130" i="10"/>
  <c r="CP130" i="10"/>
  <c r="CQ130" i="10"/>
  <c r="CR130" i="10"/>
  <c r="CS130" i="10"/>
  <c r="CT130" i="10"/>
  <c r="CU130" i="10"/>
  <c r="CV130" i="10"/>
  <c r="CW130" i="10"/>
  <c r="CX130" i="10"/>
  <c r="CY130" i="10"/>
  <c r="CZ130" i="10"/>
  <c r="DA130" i="10"/>
  <c r="DB130" i="10"/>
  <c r="BF131" i="10"/>
  <c r="BG131" i="10"/>
  <c r="BH131" i="10"/>
  <c r="BI131" i="10"/>
  <c r="BJ131" i="10"/>
  <c r="BK131" i="10"/>
  <c r="BL131" i="10"/>
  <c r="BM131" i="10"/>
  <c r="BN131" i="10"/>
  <c r="BO131" i="10"/>
  <c r="BP131" i="10"/>
  <c r="BQ131" i="10"/>
  <c r="BR131" i="10"/>
  <c r="BS131" i="10"/>
  <c r="BT131" i="10"/>
  <c r="BU131" i="10"/>
  <c r="BV131" i="10"/>
  <c r="BW131" i="10"/>
  <c r="BX131" i="10"/>
  <c r="BY131" i="10"/>
  <c r="BZ131" i="10"/>
  <c r="CA131" i="10"/>
  <c r="CB131" i="10"/>
  <c r="CC131" i="10"/>
  <c r="CD131" i="10"/>
  <c r="CE131" i="10"/>
  <c r="CF131" i="10"/>
  <c r="CG131" i="10"/>
  <c r="CH131" i="10"/>
  <c r="CI131" i="10"/>
  <c r="CJ131" i="10"/>
  <c r="CK131" i="10"/>
  <c r="CL131" i="10"/>
  <c r="CM131" i="10"/>
  <c r="CN131" i="10"/>
  <c r="CO131" i="10"/>
  <c r="CP131" i="10"/>
  <c r="CQ131" i="10"/>
  <c r="CR131" i="10"/>
  <c r="CS131" i="10"/>
  <c r="CT131" i="10"/>
  <c r="CU131" i="10"/>
  <c r="CV131" i="10"/>
  <c r="CW131" i="10"/>
  <c r="CX131" i="10"/>
  <c r="CY131" i="10"/>
  <c r="CZ131" i="10"/>
  <c r="DA131" i="10"/>
  <c r="DB131" i="10"/>
  <c r="BF132" i="10"/>
  <c r="BG132" i="10"/>
  <c r="BH132" i="10"/>
  <c r="BI132" i="10"/>
  <c r="BJ132" i="10"/>
  <c r="BK132" i="10"/>
  <c r="BL132" i="10"/>
  <c r="BM132" i="10"/>
  <c r="BN132" i="10"/>
  <c r="BO132" i="10"/>
  <c r="BP132" i="10"/>
  <c r="BQ132" i="10"/>
  <c r="BR132" i="10"/>
  <c r="BS132" i="10"/>
  <c r="BT132" i="10"/>
  <c r="BU132" i="10"/>
  <c r="BV132" i="10"/>
  <c r="BW132" i="10"/>
  <c r="BX132" i="10"/>
  <c r="BY132" i="10"/>
  <c r="BZ132" i="10"/>
  <c r="CA132" i="10"/>
  <c r="CB132" i="10"/>
  <c r="CC132" i="10"/>
  <c r="CD132" i="10"/>
  <c r="CE132" i="10"/>
  <c r="CF132" i="10"/>
  <c r="CG132" i="10"/>
  <c r="CH132" i="10"/>
  <c r="CI132" i="10"/>
  <c r="CJ132" i="10"/>
  <c r="CK132" i="10"/>
  <c r="CL132" i="10"/>
  <c r="CM132" i="10"/>
  <c r="CN132" i="10"/>
  <c r="CO132" i="10"/>
  <c r="CP132" i="10"/>
  <c r="CQ132" i="10"/>
  <c r="CR132" i="10"/>
  <c r="CS132" i="10"/>
  <c r="CT132" i="10"/>
  <c r="CU132" i="10"/>
  <c r="CV132" i="10"/>
  <c r="CW132" i="10"/>
  <c r="CX132" i="10"/>
  <c r="CY132" i="10"/>
  <c r="CZ132" i="10"/>
  <c r="DA132" i="10"/>
  <c r="DB132" i="10"/>
  <c r="BF133" i="10"/>
  <c r="BG133" i="10"/>
  <c r="BH133" i="10"/>
  <c r="BI133" i="10"/>
  <c r="BJ133" i="10"/>
  <c r="BK133" i="10"/>
  <c r="BL133" i="10"/>
  <c r="BM133" i="10"/>
  <c r="BN133" i="10"/>
  <c r="BO133" i="10"/>
  <c r="BP133" i="10"/>
  <c r="BQ133" i="10"/>
  <c r="BR133" i="10"/>
  <c r="BS133" i="10"/>
  <c r="BT133" i="10"/>
  <c r="BU133" i="10"/>
  <c r="BV133" i="10"/>
  <c r="BW133" i="10"/>
  <c r="BX133" i="10"/>
  <c r="BY133" i="10"/>
  <c r="BZ133" i="10"/>
  <c r="CA133" i="10"/>
  <c r="CB133" i="10"/>
  <c r="CC133" i="10"/>
  <c r="CD133" i="10"/>
  <c r="CE133" i="10"/>
  <c r="CF133" i="10"/>
  <c r="CG133" i="10"/>
  <c r="CH133" i="10"/>
  <c r="CI133" i="10"/>
  <c r="CJ133" i="10"/>
  <c r="CK133" i="10"/>
  <c r="CL133" i="10"/>
  <c r="CM133" i="10"/>
  <c r="CN133" i="10"/>
  <c r="CO133" i="10"/>
  <c r="CP133" i="10"/>
  <c r="CQ133" i="10"/>
  <c r="CR133" i="10"/>
  <c r="CS133" i="10"/>
  <c r="CT133" i="10"/>
  <c r="CU133" i="10"/>
  <c r="CV133" i="10"/>
  <c r="CW133" i="10"/>
  <c r="CX133" i="10"/>
  <c r="CY133" i="10"/>
  <c r="CZ133" i="10"/>
  <c r="DA133" i="10"/>
  <c r="DB133" i="10"/>
  <c r="BF134" i="10"/>
  <c r="BG134" i="10"/>
  <c r="BH134" i="10"/>
  <c r="BI134" i="10"/>
  <c r="BJ134" i="10"/>
  <c r="BK134" i="10"/>
  <c r="BL134" i="10"/>
  <c r="BM134" i="10"/>
  <c r="BN134" i="10"/>
  <c r="BO134" i="10"/>
  <c r="BP134" i="10"/>
  <c r="BQ134" i="10"/>
  <c r="BR134" i="10"/>
  <c r="BS134" i="10"/>
  <c r="BT134" i="10"/>
  <c r="BU134" i="10"/>
  <c r="BV134" i="10"/>
  <c r="BW134" i="10"/>
  <c r="BX134" i="10"/>
  <c r="BY134" i="10"/>
  <c r="BZ134" i="10"/>
  <c r="CA134" i="10"/>
  <c r="CB134" i="10"/>
  <c r="CC134" i="10"/>
  <c r="CD134" i="10"/>
  <c r="CE134" i="10"/>
  <c r="CF134" i="10"/>
  <c r="CG134" i="10"/>
  <c r="CH134" i="10"/>
  <c r="CI134" i="10"/>
  <c r="CJ134" i="10"/>
  <c r="CK134" i="10"/>
  <c r="CL134" i="10"/>
  <c r="CM134" i="10"/>
  <c r="CN134" i="10"/>
  <c r="CO134" i="10"/>
  <c r="CP134" i="10"/>
  <c r="CQ134" i="10"/>
  <c r="CR134" i="10"/>
  <c r="CS134" i="10"/>
  <c r="CT134" i="10"/>
  <c r="CU134" i="10"/>
  <c r="CV134" i="10"/>
  <c r="CW134" i="10"/>
  <c r="CX134" i="10"/>
  <c r="CY134" i="10"/>
  <c r="CZ134" i="10"/>
  <c r="DA134" i="10"/>
  <c r="DB134" i="10"/>
  <c r="BF135" i="10"/>
  <c r="BG135" i="10"/>
  <c r="BH135" i="10"/>
  <c r="BI135" i="10"/>
  <c r="BJ135" i="10"/>
  <c r="BK135" i="10"/>
  <c r="BL135" i="10"/>
  <c r="BM135" i="10"/>
  <c r="BN135" i="10"/>
  <c r="BO135" i="10"/>
  <c r="BP135" i="10"/>
  <c r="BQ135" i="10"/>
  <c r="BR135" i="10"/>
  <c r="BS135" i="10"/>
  <c r="BT135" i="10"/>
  <c r="BU135" i="10"/>
  <c r="BV135" i="10"/>
  <c r="BW135" i="10"/>
  <c r="BX135" i="10"/>
  <c r="BY135" i="10"/>
  <c r="BZ135" i="10"/>
  <c r="CA135" i="10"/>
  <c r="CB135" i="10"/>
  <c r="CC135" i="10"/>
  <c r="CD135" i="10"/>
  <c r="CE135" i="10"/>
  <c r="CF135" i="10"/>
  <c r="CG135" i="10"/>
  <c r="CH135" i="10"/>
  <c r="CI135" i="10"/>
  <c r="CJ135" i="10"/>
  <c r="CK135" i="10"/>
  <c r="CL135" i="10"/>
  <c r="CM135" i="10"/>
  <c r="CN135" i="10"/>
  <c r="CO135" i="10"/>
  <c r="CP135" i="10"/>
  <c r="CQ135" i="10"/>
  <c r="CR135" i="10"/>
  <c r="CS135" i="10"/>
  <c r="CT135" i="10"/>
  <c r="CU135" i="10"/>
  <c r="CV135" i="10"/>
  <c r="CW135" i="10"/>
  <c r="CX135" i="10"/>
  <c r="CY135" i="10"/>
  <c r="CZ135" i="10"/>
  <c r="DA135" i="10"/>
  <c r="DB135" i="10"/>
  <c r="BF136" i="10"/>
  <c r="BG136" i="10"/>
  <c r="BH136" i="10"/>
  <c r="BI136" i="10"/>
  <c r="BJ136" i="10"/>
  <c r="BK136" i="10"/>
  <c r="BL136" i="10"/>
  <c r="BM136" i="10"/>
  <c r="BN136" i="10"/>
  <c r="BO136" i="10"/>
  <c r="BP136" i="10"/>
  <c r="BQ136" i="10"/>
  <c r="BR136" i="10"/>
  <c r="BS136" i="10"/>
  <c r="BT136" i="10"/>
  <c r="BU136" i="10"/>
  <c r="BV136" i="10"/>
  <c r="BW136" i="10"/>
  <c r="BX136" i="10"/>
  <c r="BY136" i="10"/>
  <c r="BZ136" i="10"/>
  <c r="CA136" i="10"/>
  <c r="CB136" i="10"/>
  <c r="CC136" i="10"/>
  <c r="CD136" i="10"/>
  <c r="CE136" i="10"/>
  <c r="CF136" i="10"/>
  <c r="CG136" i="10"/>
  <c r="CH136" i="10"/>
  <c r="CI136" i="10"/>
  <c r="CJ136" i="10"/>
  <c r="CK136" i="10"/>
  <c r="CL136" i="10"/>
  <c r="CM136" i="10"/>
  <c r="CN136" i="10"/>
  <c r="CO136" i="10"/>
  <c r="CP136" i="10"/>
  <c r="CQ136" i="10"/>
  <c r="CR136" i="10"/>
  <c r="CS136" i="10"/>
  <c r="CT136" i="10"/>
  <c r="CU136" i="10"/>
  <c r="CV136" i="10"/>
  <c r="CW136" i="10"/>
  <c r="CX136" i="10"/>
  <c r="CY136" i="10"/>
  <c r="CZ136" i="10"/>
  <c r="DA136" i="10"/>
  <c r="DB136" i="10"/>
  <c r="BF137" i="10"/>
  <c r="BG137" i="10"/>
  <c r="BH137" i="10"/>
  <c r="BI137" i="10"/>
  <c r="BJ137" i="10"/>
  <c r="BK137" i="10"/>
  <c r="BL137" i="10"/>
  <c r="BM137" i="10"/>
  <c r="BN137" i="10"/>
  <c r="BO137" i="10"/>
  <c r="BP137" i="10"/>
  <c r="BQ137" i="10"/>
  <c r="BR137" i="10"/>
  <c r="BS137" i="10"/>
  <c r="BT137" i="10"/>
  <c r="BU137" i="10"/>
  <c r="BV137" i="10"/>
  <c r="BW137" i="10"/>
  <c r="BX137" i="10"/>
  <c r="BY137" i="10"/>
  <c r="BZ137" i="10"/>
  <c r="CA137" i="10"/>
  <c r="CB137" i="10"/>
  <c r="CC137" i="10"/>
  <c r="CD137" i="10"/>
  <c r="CE137" i="10"/>
  <c r="CF137" i="10"/>
  <c r="CG137" i="10"/>
  <c r="CH137" i="10"/>
  <c r="CI137" i="10"/>
  <c r="CJ137" i="10"/>
  <c r="CK137" i="10"/>
  <c r="CL137" i="10"/>
  <c r="CM137" i="10"/>
  <c r="CN137" i="10"/>
  <c r="CO137" i="10"/>
  <c r="CP137" i="10"/>
  <c r="CQ137" i="10"/>
  <c r="CR137" i="10"/>
  <c r="CS137" i="10"/>
  <c r="CT137" i="10"/>
  <c r="CU137" i="10"/>
  <c r="CV137" i="10"/>
  <c r="CW137" i="10"/>
  <c r="CX137" i="10"/>
  <c r="CY137" i="10"/>
  <c r="CZ137" i="10"/>
  <c r="DA137" i="10"/>
  <c r="DB137" i="10"/>
  <c r="BF138" i="10"/>
  <c r="BG138" i="10"/>
  <c r="BH138" i="10"/>
  <c r="BI138" i="10"/>
  <c r="BJ138" i="10"/>
  <c r="BK138" i="10"/>
  <c r="BL138" i="10"/>
  <c r="BM138" i="10"/>
  <c r="BN138" i="10"/>
  <c r="BO138" i="10"/>
  <c r="BP138" i="10"/>
  <c r="BQ138" i="10"/>
  <c r="BR138" i="10"/>
  <c r="BS138" i="10"/>
  <c r="BT138" i="10"/>
  <c r="BU138" i="10"/>
  <c r="BV138" i="10"/>
  <c r="BW138" i="10"/>
  <c r="BX138" i="10"/>
  <c r="BY138" i="10"/>
  <c r="BZ138" i="10"/>
  <c r="CA138" i="10"/>
  <c r="CB138" i="10"/>
  <c r="CC138" i="10"/>
  <c r="CD138" i="10"/>
  <c r="CE138" i="10"/>
  <c r="CF138" i="10"/>
  <c r="CG138" i="10"/>
  <c r="CH138" i="10"/>
  <c r="CI138" i="10"/>
  <c r="CJ138" i="10"/>
  <c r="CK138" i="10"/>
  <c r="CL138" i="10"/>
  <c r="CM138" i="10"/>
  <c r="CN138" i="10"/>
  <c r="CO138" i="10"/>
  <c r="CP138" i="10"/>
  <c r="CQ138" i="10"/>
  <c r="CR138" i="10"/>
  <c r="CS138" i="10"/>
  <c r="CT138" i="10"/>
  <c r="CU138" i="10"/>
  <c r="CV138" i="10"/>
  <c r="CW138" i="10"/>
  <c r="CX138" i="10"/>
  <c r="CY138" i="10"/>
  <c r="CZ138" i="10"/>
  <c r="DA138" i="10"/>
  <c r="DB138" i="10"/>
  <c r="BF139" i="10"/>
  <c r="BG139" i="10"/>
  <c r="BH139" i="10"/>
  <c r="BI139" i="10"/>
  <c r="BJ139" i="10"/>
  <c r="BK139" i="10"/>
  <c r="BL139" i="10"/>
  <c r="BM139" i="10"/>
  <c r="BN139" i="10"/>
  <c r="BO139" i="10"/>
  <c r="BP139" i="10"/>
  <c r="BQ139" i="10"/>
  <c r="BR139" i="10"/>
  <c r="BS139" i="10"/>
  <c r="BT139" i="10"/>
  <c r="BU139" i="10"/>
  <c r="BV139" i="10"/>
  <c r="BW139" i="10"/>
  <c r="BX139" i="10"/>
  <c r="BY139" i="10"/>
  <c r="BZ139" i="10"/>
  <c r="CA139" i="10"/>
  <c r="CB139" i="10"/>
  <c r="CC139" i="10"/>
  <c r="CD139" i="10"/>
  <c r="CE139" i="10"/>
  <c r="CF139" i="10"/>
  <c r="CG139" i="10"/>
  <c r="CH139" i="10"/>
  <c r="CI139" i="10"/>
  <c r="CJ139" i="10"/>
  <c r="CK139" i="10"/>
  <c r="CL139" i="10"/>
  <c r="CM139" i="10"/>
  <c r="CN139" i="10"/>
  <c r="CO139" i="10"/>
  <c r="CP139" i="10"/>
  <c r="CQ139" i="10"/>
  <c r="CR139" i="10"/>
  <c r="CS139" i="10"/>
  <c r="CT139" i="10"/>
  <c r="CU139" i="10"/>
  <c r="CV139" i="10"/>
  <c r="CW139" i="10"/>
  <c r="CX139" i="10"/>
  <c r="CY139" i="10"/>
  <c r="CZ139" i="10"/>
  <c r="DA139" i="10"/>
  <c r="DB139" i="10"/>
  <c r="BF140" i="10"/>
  <c r="BG140" i="10"/>
  <c r="BH140" i="10"/>
  <c r="BI140" i="10"/>
  <c r="BJ140" i="10"/>
  <c r="BK140" i="10"/>
  <c r="BL140" i="10"/>
  <c r="BM140" i="10"/>
  <c r="BN140" i="10"/>
  <c r="BO140" i="10"/>
  <c r="BP140" i="10"/>
  <c r="BQ140" i="10"/>
  <c r="BR140" i="10"/>
  <c r="BS140" i="10"/>
  <c r="BT140" i="10"/>
  <c r="BU140" i="10"/>
  <c r="BV140" i="10"/>
  <c r="BW140" i="10"/>
  <c r="BX140" i="10"/>
  <c r="BY140" i="10"/>
  <c r="BZ140" i="10"/>
  <c r="CA140" i="10"/>
  <c r="CB140" i="10"/>
  <c r="CC140" i="10"/>
  <c r="CD140" i="10"/>
  <c r="CE140" i="10"/>
  <c r="CF140" i="10"/>
  <c r="CG140" i="10"/>
  <c r="CH140" i="10"/>
  <c r="CI140" i="10"/>
  <c r="CJ140" i="10"/>
  <c r="CK140" i="10"/>
  <c r="CL140" i="10"/>
  <c r="CM140" i="10"/>
  <c r="CN140" i="10"/>
  <c r="CO140" i="10"/>
  <c r="CP140" i="10"/>
  <c r="CQ140" i="10"/>
  <c r="CR140" i="10"/>
  <c r="CS140" i="10"/>
  <c r="CT140" i="10"/>
  <c r="CU140" i="10"/>
  <c r="CV140" i="10"/>
  <c r="CW140" i="10"/>
  <c r="CX140" i="10"/>
  <c r="CY140" i="10"/>
  <c r="CZ140" i="10"/>
  <c r="DA140" i="10"/>
  <c r="DB140" i="10"/>
  <c r="BF141" i="10"/>
  <c r="BG141" i="10"/>
  <c r="BH141" i="10"/>
  <c r="BI141" i="10"/>
  <c r="BJ141" i="10"/>
  <c r="BK141" i="10"/>
  <c r="BL141" i="10"/>
  <c r="BM141" i="10"/>
  <c r="BN141" i="10"/>
  <c r="BO141" i="10"/>
  <c r="BP141" i="10"/>
  <c r="BQ141" i="10"/>
  <c r="BR141" i="10"/>
  <c r="BS141" i="10"/>
  <c r="BT141" i="10"/>
  <c r="BU141" i="10"/>
  <c r="BV141" i="10"/>
  <c r="BW141" i="10"/>
  <c r="BX141" i="10"/>
  <c r="BY141" i="10"/>
  <c r="BZ141" i="10"/>
  <c r="CA141" i="10"/>
  <c r="CB141" i="10"/>
  <c r="CC141" i="10"/>
  <c r="CD141" i="10"/>
  <c r="CE141" i="10"/>
  <c r="CF141" i="10"/>
  <c r="CG141" i="10"/>
  <c r="CH141" i="10"/>
  <c r="CI141" i="10"/>
  <c r="CJ141" i="10"/>
  <c r="CK141" i="10"/>
  <c r="CL141" i="10"/>
  <c r="CM141" i="10"/>
  <c r="CN141" i="10"/>
  <c r="CO141" i="10"/>
  <c r="CP141" i="10"/>
  <c r="CQ141" i="10"/>
  <c r="CR141" i="10"/>
  <c r="CS141" i="10"/>
  <c r="CT141" i="10"/>
  <c r="CU141" i="10"/>
  <c r="CV141" i="10"/>
  <c r="CW141" i="10"/>
  <c r="CX141" i="10"/>
  <c r="CY141" i="10"/>
  <c r="CZ141" i="10"/>
  <c r="DA141" i="10"/>
  <c r="DB141" i="10"/>
  <c r="BF142" i="10"/>
  <c r="BG142" i="10"/>
  <c r="BH142" i="10"/>
  <c r="BI142" i="10"/>
  <c r="BJ142" i="10"/>
  <c r="BK142" i="10"/>
  <c r="BL142" i="10"/>
  <c r="BM142" i="10"/>
  <c r="BN142" i="10"/>
  <c r="BO142" i="10"/>
  <c r="BP142" i="10"/>
  <c r="BQ142" i="10"/>
  <c r="BR142" i="10"/>
  <c r="BS142" i="10"/>
  <c r="BT142" i="10"/>
  <c r="BU142" i="10"/>
  <c r="BV142" i="10"/>
  <c r="BW142" i="10"/>
  <c r="BX142" i="10"/>
  <c r="BY142" i="10"/>
  <c r="BZ142" i="10"/>
  <c r="CA142" i="10"/>
  <c r="CB142" i="10"/>
  <c r="CC142" i="10"/>
  <c r="CD142" i="10"/>
  <c r="CE142" i="10"/>
  <c r="CF142" i="10"/>
  <c r="CG142" i="10"/>
  <c r="CH142" i="10"/>
  <c r="CI142" i="10"/>
  <c r="CJ142" i="10"/>
  <c r="CK142" i="10"/>
  <c r="CL142" i="10"/>
  <c r="CM142" i="10"/>
  <c r="CN142" i="10"/>
  <c r="CO142" i="10"/>
  <c r="CP142" i="10"/>
  <c r="CQ142" i="10"/>
  <c r="CR142" i="10"/>
  <c r="CS142" i="10"/>
  <c r="CT142" i="10"/>
  <c r="CU142" i="10"/>
  <c r="CV142" i="10"/>
  <c r="CW142" i="10"/>
  <c r="CX142" i="10"/>
  <c r="CY142" i="10"/>
  <c r="CZ142" i="10"/>
  <c r="DA142" i="10"/>
  <c r="DB142" i="10"/>
  <c r="BF143" i="10"/>
  <c r="BG143" i="10"/>
  <c r="BH143" i="10"/>
  <c r="BI143" i="10"/>
  <c r="BJ143" i="10"/>
  <c r="BK143" i="10"/>
  <c r="BL143" i="10"/>
  <c r="BM143" i="10"/>
  <c r="BN143" i="10"/>
  <c r="BO143" i="10"/>
  <c r="BP143" i="10"/>
  <c r="BQ143" i="10"/>
  <c r="BR143" i="10"/>
  <c r="BS143" i="10"/>
  <c r="BT143" i="10"/>
  <c r="BU143" i="10"/>
  <c r="BV143" i="10"/>
  <c r="BW143" i="10"/>
  <c r="BX143" i="10"/>
  <c r="BY143" i="10"/>
  <c r="BZ143" i="10"/>
  <c r="CA143" i="10"/>
  <c r="CB143" i="10"/>
  <c r="CC143" i="10"/>
  <c r="CD143" i="10"/>
  <c r="CE143" i="10"/>
  <c r="CF143" i="10"/>
  <c r="CG143" i="10"/>
  <c r="CH143" i="10"/>
  <c r="CI143" i="10"/>
  <c r="CJ143" i="10"/>
  <c r="CK143" i="10"/>
  <c r="CL143" i="10"/>
  <c r="CM143" i="10"/>
  <c r="CN143" i="10"/>
  <c r="CO143" i="10"/>
  <c r="CP143" i="10"/>
  <c r="CQ143" i="10"/>
  <c r="CR143" i="10"/>
  <c r="CS143" i="10"/>
  <c r="CT143" i="10"/>
  <c r="CU143" i="10"/>
  <c r="CV143" i="10"/>
  <c r="CW143" i="10"/>
  <c r="CX143" i="10"/>
  <c r="CY143" i="10"/>
  <c r="CZ143" i="10"/>
  <c r="DA143" i="10"/>
  <c r="DB143" i="10"/>
  <c r="BF144" i="10"/>
  <c r="BG144" i="10"/>
  <c r="BH144" i="10"/>
  <c r="BI144" i="10"/>
  <c r="BJ144" i="10"/>
  <c r="BK144" i="10"/>
  <c r="BL144" i="10"/>
  <c r="BM144" i="10"/>
  <c r="BN144" i="10"/>
  <c r="BO144" i="10"/>
  <c r="BP144" i="10"/>
  <c r="BQ144" i="10"/>
  <c r="BR144" i="10"/>
  <c r="BS144" i="10"/>
  <c r="BT144" i="10"/>
  <c r="BU144" i="10"/>
  <c r="BV144" i="10"/>
  <c r="BW144" i="10"/>
  <c r="BX144" i="10"/>
  <c r="BY144" i="10"/>
  <c r="BZ144" i="10"/>
  <c r="CA144" i="10"/>
  <c r="CB144" i="10"/>
  <c r="CC144" i="10"/>
  <c r="CD144" i="10"/>
  <c r="CE144" i="10"/>
  <c r="CF144" i="10"/>
  <c r="CG144" i="10"/>
  <c r="CH144" i="10"/>
  <c r="CI144" i="10"/>
  <c r="CJ144" i="10"/>
  <c r="CK144" i="10"/>
  <c r="CL144" i="10"/>
  <c r="CM144" i="10"/>
  <c r="CN144" i="10"/>
  <c r="CO144" i="10"/>
  <c r="CP144" i="10"/>
  <c r="CQ144" i="10"/>
  <c r="CR144" i="10"/>
  <c r="CS144" i="10"/>
  <c r="CT144" i="10"/>
  <c r="CU144" i="10"/>
  <c r="CV144" i="10"/>
  <c r="CW144" i="10"/>
  <c r="CX144" i="10"/>
  <c r="CY144" i="10"/>
  <c r="CZ144" i="10"/>
  <c r="DA144" i="10"/>
  <c r="DB144" i="10"/>
  <c r="BF145" i="10"/>
  <c r="BG145" i="10"/>
  <c r="BH145" i="10"/>
  <c r="BI145" i="10"/>
  <c r="BJ145" i="10"/>
  <c r="BK145" i="10"/>
  <c r="BL145" i="10"/>
  <c r="BM145" i="10"/>
  <c r="BN145" i="10"/>
  <c r="BO145" i="10"/>
  <c r="BP145" i="10"/>
  <c r="BQ145" i="10"/>
  <c r="BR145" i="10"/>
  <c r="BS145" i="10"/>
  <c r="BT145" i="10"/>
  <c r="BU145" i="10"/>
  <c r="BV145" i="10"/>
  <c r="BW145" i="10"/>
  <c r="BX145" i="10"/>
  <c r="BY145" i="10"/>
  <c r="BZ145" i="10"/>
  <c r="CA145" i="10"/>
  <c r="CB145" i="10"/>
  <c r="CC145" i="10"/>
  <c r="CD145" i="10"/>
  <c r="CE145" i="10"/>
  <c r="CF145" i="10"/>
  <c r="CG145" i="10"/>
  <c r="CH145" i="10"/>
  <c r="CI145" i="10"/>
  <c r="CJ145" i="10"/>
  <c r="CK145" i="10"/>
  <c r="CL145" i="10"/>
  <c r="CM145" i="10"/>
  <c r="CN145" i="10"/>
  <c r="CO145" i="10"/>
  <c r="CP145" i="10"/>
  <c r="CQ145" i="10"/>
  <c r="CR145" i="10"/>
  <c r="CS145" i="10"/>
  <c r="CT145" i="10"/>
  <c r="CU145" i="10"/>
  <c r="CV145" i="10"/>
  <c r="CW145" i="10"/>
  <c r="CX145" i="10"/>
  <c r="CY145" i="10"/>
  <c r="CZ145" i="10"/>
  <c r="DA145" i="10"/>
  <c r="DB145" i="10"/>
  <c r="BF146" i="10"/>
  <c r="BG146" i="10"/>
  <c r="BH146" i="10"/>
  <c r="BI146" i="10"/>
  <c r="BJ146" i="10"/>
  <c r="BK146" i="10"/>
  <c r="BL146" i="10"/>
  <c r="BM146" i="10"/>
  <c r="BN146" i="10"/>
  <c r="BO146" i="10"/>
  <c r="BP146" i="10"/>
  <c r="BQ146" i="10"/>
  <c r="BR146" i="10"/>
  <c r="BS146" i="10"/>
  <c r="BT146" i="10"/>
  <c r="BU146" i="10"/>
  <c r="BV146" i="10"/>
  <c r="BW146" i="10"/>
  <c r="BX146" i="10"/>
  <c r="BY146" i="10"/>
  <c r="BZ146" i="10"/>
  <c r="CA146" i="10"/>
  <c r="CB146" i="10"/>
  <c r="CC146" i="10"/>
  <c r="CD146" i="10"/>
  <c r="CE146" i="10"/>
  <c r="CF146" i="10"/>
  <c r="CG146" i="10"/>
  <c r="CH146" i="10"/>
  <c r="CI146" i="10"/>
  <c r="CJ146" i="10"/>
  <c r="CK146" i="10"/>
  <c r="CL146" i="10"/>
  <c r="CM146" i="10"/>
  <c r="CN146" i="10"/>
  <c r="CO146" i="10"/>
  <c r="CP146" i="10"/>
  <c r="CQ146" i="10"/>
  <c r="CR146" i="10"/>
  <c r="CS146" i="10"/>
  <c r="CT146" i="10"/>
  <c r="CU146" i="10"/>
  <c r="CV146" i="10"/>
  <c r="CW146" i="10"/>
  <c r="CX146" i="10"/>
  <c r="CY146" i="10"/>
  <c r="CZ146" i="10"/>
  <c r="DA146" i="10"/>
  <c r="DB146" i="10"/>
  <c r="BF147" i="10"/>
  <c r="BG147" i="10"/>
  <c r="BH147" i="10"/>
  <c r="BI147" i="10"/>
  <c r="BJ147" i="10"/>
  <c r="BK147" i="10"/>
  <c r="BL147" i="10"/>
  <c r="BM147" i="10"/>
  <c r="BN147" i="10"/>
  <c r="BO147" i="10"/>
  <c r="BP147" i="10"/>
  <c r="BQ147" i="10"/>
  <c r="BR147" i="10"/>
  <c r="BS147" i="10"/>
  <c r="BT147" i="10"/>
  <c r="BU147" i="10"/>
  <c r="BV147" i="10"/>
  <c r="BW147" i="10"/>
  <c r="BX147" i="10"/>
  <c r="BY147" i="10"/>
  <c r="BZ147" i="10"/>
  <c r="CA147" i="10"/>
  <c r="CB147" i="10"/>
  <c r="CC147" i="10"/>
  <c r="CD147" i="10"/>
  <c r="CE147" i="10"/>
  <c r="CF147" i="10"/>
  <c r="CG147" i="10"/>
  <c r="CH147" i="10"/>
  <c r="CI147" i="10"/>
  <c r="CJ147" i="10"/>
  <c r="CK147" i="10"/>
  <c r="CL147" i="10"/>
  <c r="CM147" i="10"/>
  <c r="CN147" i="10"/>
  <c r="CO147" i="10"/>
  <c r="CP147" i="10"/>
  <c r="CQ147" i="10"/>
  <c r="CR147" i="10"/>
  <c r="CS147" i="10"/>
  <c r="CT147" i="10"/>
  <c r="CU147" i="10"/>
  <c r="CV147" i="10"/>
  <c r="CW147" i="10"/>
  <c r="CX147" i="10"/>
  <c r="CY147" i="10"/>
  <c r="CZ147" i="10"/>
  <c r="DA147" i="10"/>
  <c r="DB147" i="10"/>
  <c r="BF148" i="10"/>
  <c r="BG148" i="10"/>
  <c r="BH148" i="10"/>
  <c r="BI148" i="10"/>
  <c r="BJ148" i="10"/>
  <c r="BK148" i="10"/>
  <c r="BL148" i="10"/>
  <c r="BM148" i="10"/>
  <c r="BN148" i="10"/>
  <c r="BO148" i="10"/>
  <c r="BP148" i="10"/>
  <c r="BQ148" i="10"/>
  <c r="BR148" i="10"/>
  <c r="BS148" i="10"/>
  <c r="BT148" i="10"/>
  <c r="BU148" i="10"/>
  <c r="BV148" i="10"/>
  <c r="BW148" i="10"/>
  <c r="BX148" i="10"/>
  <c r="BY148" i="10"/>
  <c r="BZ148" i="10"/>
  <c r="CA148" i="10"/>
  <c r="CB148" i="10"/>
  <c r="CC148" i="10"/>
  <c r="CD148" i="10"/>
  <c r="CE148" i="10"/>
  <c r="CF148" i="10"/>
  <c r="CG148" i="10"/>
  <c r="CH148" i="10"/>
  <c r="CI148" i="10"/>
  <c r="CJ148" i="10"/>
  <c r="CK148" i="10"/>
  <c r="CL148" i="10"/>
  <c r="CM148" i="10"/>
  <c r="CN148" i="10"/>
  <c r="CO148" i="10"/>
  <c r="CP148" i="10"/>
  <c r="CQ148" i="10"/>
  <c r="CR148" i="10"/>
  <c r="CS148" i="10"/>
  <c r="CT148" i="10"/>
  <c r="CU148" i="10"/>
  <c r="CV148" i="10"/>
  <c r="CW148" i="10"/>
  <c r="CX148" i="10"/>
  <c r="CY148" i="10"/>
  <c r="CZ148" i="10"/>
  <c r="DA148" i="10"/>
  <c r="DB148" i="10"/>
  <c r="BF149" i="10"/>
  <c r="BG149" i="10"/>
  <c r="BH149" i="10"/>
  <c r="BI149" i="10"/>
  <c r="BJ149" i="10"/>
  <c r="BK149" i="10"/>
  <c r="BL149" i="10"/>
  <c r="BM149" i="10"/>
  <c r="BN149" i="10"/>
  <c r="BO149" i="10"/>
  <c r="BP149" i="10"/>
  <c r="BQ149" i="10"/>
  <c r="BR149" i="10"/>
  <c r="BS149" i="10"/>
  <c r="BT149" i="10"/>
  <c r="BU149" i="10"/>
  <c r="BV149" i="10"/>
  <c r="BW149" i="10"/>
  <c r="BX149" i="10"/>
  <c r="BY149" i="10"/>
  <c r="BZ149" i="10"/>
  <c r="CA149" i="10"/>
  <c r="CB149" i="10"/>
  <c r="CC149" i="10"/>
  <c r="CD149" i="10"/>
  <c r="CE149" i="10"/>
  <c r="CF149" i="10"/>
  <c r="CG149" i="10"/>
  <c r="CH149" i="10"/>
  <c r="CI149" i="10"/>
  <c r="CJ149" i="10"/>
  <c r="CK149" i="10"/>
  <c r="CL149" i="10"/>
  <c r="CM149" i="10"/>
  <c r="CN149" i="10"/>
  <c r="CO149" i="10"/>
  <c r="CP149" i="10"/>
  <c r="CQ149" i="10"/>
  <c r="CR149" i="10"/>
  <c r="CS149" i="10"/>
  <c r="CT149" i="10"/>
  <c r="CU149" i="10"/>
  <c r="CV149" i="10"/>
  <c r="CW149" i="10"/>
  <c r="CX149" i="10"/>
  <c r="CY149" i="10"/>
  <c r="CZ149" i="10"/>
  <c r="DA149" i="10"/>
  <c r="DB149" i="10"/>
  <c r="BF150" i="10"/>
  <c r="BG150" i="10"/>
  <c r="BH150" i="10"/>
  <c r="BI150" i="10"/>
  <c r="BJ150" i="10"/>
  <c r="BK150" i="10"/>
  <c r="BL150" i="10"/>
  <c r="BM150" i="10"/>
  <c r="BN150" i="10"/>
  <c r="BO150" i="10"/>
  <c r="BP150" i="10"/>
  <c r="BQ150" i="10"/>
  <c r="BR150" i="10"/>
  <c r="BS150" i="10"/>
  <c r="BT150" i="10"/>
  <c r="BU150" i="10"/>
  <c r="BV150" i="10"/>
  <c r="BW150" i="10"/>
  <c r="BX150" i="10"/>
  <c r="BY150" i="10"/>
  <c r="BZ150" i="10"/>
  <c r="CA150" i="10"/>
  <c r="CB150" i="10"/>
  <c r="CC150" i="10"/>
  <c r="CD150" i="10"/>
  <c r="CE150" i="10"/>
  <c r="CF150" i="10"/>
  <c r="CG150" i="10"/>
  <c r="CH150" i="10"/>
  <c r="CI150" i="10"/>
  <c r="CJ150" i="10"/>
  <c r="CK150" i="10"/>
  <c r="CL150" i="10"/>
  <c r="CM150" i="10"/>
  <c r="CN150" i="10"/>
  <c r="CO150" i="10"/>
  <c r="CP150" i="10"/>
  <c r="CQ150" i="10"/>
  <c r="CR150" i="10"/>
  <c r="CS150" i="10"/>
  <c r="CT150" i="10"/>
  <c r="CU150" i="10"/>
  <c r="CV150" i="10"/>
  <c r="CW150" i="10"/>
  <c r="CX150" i="10"/>
  <c r="CY150" i="10"/>
  <c r="CZ150" i="10"/>
  <c r="DA150" i="10"/>
  <c r="DB150" i="10"/>
  <c r="BF151" i="10"/>
  <c r="BG151" i="10"/>
  <c r="BH151" i="10"/>
  <c r="BI151" i="10"/>
  <c r="BJ151" i="10"/>
  <c r="BK151" i="10"/>
  <c r="BL151" i="10"/>
  <c r="BM151" i="10"/>
  <c r="BN151" i="10"/>
  <c r="BO151" i="10"/>
  <c r="BP151" i="10"/>
  <c r="BQ151" i="10"/>
  <c r="BR151" i="10"/>
  <c r="BS151" i="10"/>
  <c r="BT151" i="10"/>
  <c r="BU151" i="10"/>
  <c r="BV151" i="10"/>
  <c r="BW151" i="10"/>
  <c r="BX151" i="10"/>
  <c r="BY151" i="10"/>
  <c r="BZ151" i="10"/>
  <c r="CA151" i="10"/>
  <c r="CB151" i="10"/>
  <c r="CC151" i="10"/>
  <c r="CD151" i="10"/>
  <c r="CE151" i="10"/>
  <c r="CF151" i="10"/>
  <c r="CG151" i="10"/>
  <c r="CH151" i="10"/>
  <c r="CI151" i="10"/>
  <c r="CJ151" i="10"/>
  <c r="CK151" i="10"/>
  <c r="CL151" i="10"/>
  <c r="CM151" i="10"/>
  <c r="CN151" i="10"/>
  <c r="CO151" i="10"/>
  <c r="CP151" i="10"/>
  <c r="CQ151" i="10"/>
  <c r="CR151" i="10"/>
  <c r="CS151" i="10"/>
  <c r="CT151" i="10"/>
  <c r="CU151" i="10"/>
  <c r="CV151" i="10"/>
  <c r="CW151" i="10"/>
  <c r="CX151" i="10"/>
  <c r="CY151" i="10"/>
  <c r="CZ151" i="10"/>
  <c r="DA151" i="10"/>
  <c r="DB151" i="10"/>
  <c r="BF152" i="10"/>
  <c r="BG152" i="10"/>
  <c r="BH152" i="10"/>
  <c r="BI152" i="10"/>
  <c r="BJ152" i="10"/>
  <c r="BK152" i="10"/>
  <c r="BL152" i="10"/>
  <c r="BM152" i="10"/>
  <c r="BN152" i="10"/>
  <c r="BO152" i="10"/>
  <c r="BP152" i="10"/>
  <c r="BQ152" i="10"/>
  <c r="BR152" i="10"/>
  <c r="BS152" i="10"/>
  <c r="BT152" i="10"/>
  <c r="BU152" i="10"/>
  <c r="BV152" i="10"/>
  <c r="BW152" i="10"/>
  <c r="BX152" i="10"/>
  <c r="BY152" i="10"/>
  <c r="BZ152" i="10"/>
  <c r="CA152" i="10"/>
  <c r="CB152" i="10"/>
  <c r="CC152" i="10"/>
  <c r="CD152" i="10"/>
  <c r="CE152" i="10"/>
  <c r="CF152" i="10"/>
  <c r="CG152" i="10"/>
  <c r="CH152" i="10"/>
  <c r="CI152" i="10"/>
  <c r="CJ152" i="10"/>
  <c r="CK152" i="10"/>
  <c r="CL152" i="10"/>
  <c r="CM152" i="10"/>
  <c r="CN152" i="10"/>
  <c r="CO152" i="10"/>
  <c r="CP152" i="10"/>
  <c r="CQ152" i="10"/>
  <c r="CR152" i="10"/>
  <c r="CS152" i="10"/>
  <c r="CT152" i="10"/>
  <c r="CU152" i="10"/>
  <c r="CV152" i="10"/>
  <c r="CW152" i="10"/>
  <c r="CX152" i="10"/>
  <c r="CY152" i="10"/>
  <c r="CZ152" i="10"/>
  <c r="DA152" i="10"/>
  <c r="DB152" i="10"/>
  <c r="BF153" i="10"/>
  <c r="BG153" i="10"/>
  <c r="BH153" i="10"/>
  <c r="BI153" i="10"/>
  <c r="BJ153" i="10"/>
  <c r="BK153" i="10"/>
  <c r="BL153" i="10"/>
  <c r="BM153" i="10"/>
  <c r="BN153" i="10"/>
  <c r="BO153" i="10"/>
  <c r="BP153" i="10"/>
  <c r="BQ153" i="10"/>
  <c r="BR153" i="10"/>
  <c r="BS153" i="10"/>
  <c r="BT153" i="10"/>
  <c r="BU153" i="10"/>
  <c r="BV153" i="10"/>
  <c r="BW153" i="10"/>
  <c r="BX153" i="10"/>
  <c r="BY153" i="10"/>
  <c r="BZ153" i="10"/>
  <c r="CA153" i="10"/>
  <c r="CB153" i="10"/>
  <c r="CC153" i="10"/>
  <c r="CD153" i="10"/>
  <c r="CE153" i="10"/>
  <c r="CF153" i="10"/>
  <c r="CG153" i="10"/>
  <c r="CH153" i="10"/>
  <c r="CI153" i="10"/>
  <c r="CJ153" i="10"/>
  <c r="CK153" i="10"/>
  <c r="CL153" i="10"/>
  <c r="CM153" i="10"/>
  <c r="CN153" i="10"/>
  <c r="CO153" i="10"/>
  <c r="CP153" i="10"/>
  <c r="CQ153" i="10"/>
  <c r="CR153" i="10"/>
  <c r="CS153" i="10"/>
  <c r="CT153" i="10"/>
  <c r="CU153" i="10"/>
  <c r="CV153" i="10"/>
  <c r="CW153" i="10"/>
  <c r="CX153" i="10"/>
  <c r="CY153" i="10"/>
  <c r="CZ153" i="10"/>
  <c r="DA153" i="10"/>
  <c r="DB153" i="10"/>
  <c r="BF154" i="10"/>
  <c r="BG154" i="10"/>
  <c r="BH154" i="10"/>
  <c r="BI154" i="10"/>
  <c r="BJ154" i="10"/>
  <c r="BK154" i="10"/>
  <c r="BL154" i="10"/>
  <c r="BM154" i="10"/>
  <c r="BN154" i="10"/>
  <c r="BO154" i="10"/>
  <c r="BP154" i="10"/>
  <c r="BQ154" i="10"/>
  <c r="BR154" i="10"/>
  <c r="BS154" i="10"/>
  <c r="BT154" i="10"/>
  <c r="BU154" i="10"/>
  <c r="BV154" i="10"/>
  <c r="BW154" i="10"/>
  <c r="BX154" i="10"/>
  <c r="BY154" i="10"/>
  <c r="BZ154" i="10"/>
  <c r="CA154" i="10"/>
  <c r="CB154" i="10"/>
  <c r="CC154" i="10"/>
  <c r="CD154" i="10"/>
  <c r="CE154" i="10"/>
  <c r="CF154" i="10"/>
  <c r="CG154" i="10"/>
  <c r="CH154" i="10"/>
  <c r="CI154" i="10"/>
  <c r="CJ154" i="10"/>
  <c r="CK154" i="10"/>
  <c r="CL154" i="10"/>
  <c r="CM154" i="10"/>
  <c r="CN154" i="10"/>
  <c r="CO154" i="10"/>
  <c r="CP154" i="10"/>
  <c r="CQ154" i="10"/>
  <c r="CR154" i="10"/>
  <c r="CS154" i="10"/>
  <c r="CT154" i="10"/>
  <c r="CU154" i="10"/>
  <c r="CV154" i="10"/>
  <c r="CW154" i="10"/>
  <c r="CX154" i="10"/>
  <c r="CY154" i="10"/>
  <c r="CZ154" i="10"/>
  <c r="DA154" i="10"/>
  <c r="DB154" i="10"/>
  <c r="BF155" i="10"/>
  <c r="BG155" i="10"/>
  <c r="BH155" i="10"/>
  <c r="BI155" i="10"/>
  <c r="BJ155" i="10"/>
  <c r="BK155" i="10"/>
  <c r="BL155" i="10"/>
  <c r="BM155" i="10"/>
  <c r="BN155" i="10"/>
  <c r="BO155" i="10"/>
  <c r="BP155" i="10"/>
  <c r="BQ155" i="10"/>
  <c r="BR155" i="10"/>
  <c r="BS155" i="10"/>
  <c r="BT155" i="10"/>
  <c r="BU155" i="10"/>
  <c r="BV155" i="10"/>
  <c r="BW155" i="10"/>
  <c r="BX155" i="10"/>
  <c r="BY155" i="10"/>
  <c r="BZ155" i="10"/>
  <c r="CA155" i="10"/>
  <c r="CB155" i="10"/>
  <c r="CC155" i="10"/>
  <c r="CD155" i="10"/>
  <c r="CE155" i="10"/>
  <c r="CF155" i="10"/>
  <c r="CG155" i="10"/>
  <c r="CH155" i="10"/>
  <c r="CI155" i="10"/>
  <c r="CJ155" i="10"/>
  <c r="CK155" i="10"/>
  <c r="CL155" i="10"/>
  <c r="CM155" i="10"/>
  <c r="CN155" i="10"/>
  <c r="CO155" i="10"/>
  <c r="CP155" i="10"/>
  <c r="CQ155" i="10"/>
  <c r="CR155" i="10"/>
  <c r="CS155" i="10"/>
  <c r="CT155" i="10"/>
  <c r="CU155" i="10"/>
  <c r="CV155" i="10"/>
  <c r="CW155" i="10"/>
  <c r="CX155" i="10"/>
  <c r="CY155" i="10"/>
  <c r="CZ155" i="10"/>
  <c r="DA155" i="10"/>
  <c r="DB155" i="10"/>
  <c r="BF156" i="10"/>
  <c r="BG156" i="10"/>
  <c r="BH156" i="10"/>
  <c r="BI156" i="10"/>
  <c r="BJ156" i="10"/>
  <c r="BK156" i="10"/>
  <c r="BL156" i="10"/>
  <c r="BM156" i="10"/>
  <c r="BN156" i="10"/>
  <c r="BO156" i="10"/>
  <c r="BP156" i="10"/>
  <c r="BQ156" i="10"/>
  <c r="BR156" i="10"/>
  <c r="BS156" i="10"/>
  <c r="BT156" i="10"/>
  <c r="BU156" i="10"/>
  <c r="BV156" i="10"/>
  <c r="BW156" i="10"/>
  <c r="BX156" i="10"/>
  <c r="BY156" i="10"/>
  <c r="BZ156" i="10"/>
  <c r="CA156" i="10"/>
  <c r="CB156" i="10"/>
  <c r="CC156" i="10"/>
  <c r="CD156" i="10"/>
  <c r="CE156" i="10"/>
  <c r="CF156" i="10"/>
  <c r="CG156" i="10"/>
  <c r="CH156" i="10"/>
  <c r="CI156" i="10"/>
  <c r="CJ156" i="10"/>
  <c r="CK156" i="10"/>
  <c r="CL156" i="10"/>
  <c r="CM156" i="10"/>
  <c r="CN156" i="10"/>
  <c r="CO156" i="10"/>
  <c r="CP156" i="10"/>
  <c r="CQ156" i="10"/>
  <c r="CR156" i="10"/>
  <c r="CS156" i="10"/>
  <c r="CT156" i="10"/>
  <c r="CU156" i="10"/>
  <c r="CV156" i="10"/>
  <c r="CW156" i="10"/>
  <c r="CX156" i="10"/>
  <c r="CY156" i="10"/>
  <c r="CZ156" i="10"/>
  <c r="DA156" i="10"/>
  <c r="DB156" i="10"/>
  <c r="BF157" i="10"/>
  <c r="BG157" i="10"/>
  <c r="BH157" i="10"/>
  <c r="BI157" i="10"/>
  <c r="BJ157" i="10"/>
  <c r="BK157" i="10"/>
  <c r="BL157" i="10"/>
  <c r="BM157" i="10"/>
  <c r="BN157" i="10"/>
  <c r="BO157" i="10"/>
  <c r="BP157" i="10"/>
  <c r="BQ157" i="10"/>
  <c r="BR157" i="10"/>
  <c r="BS157" i="10"/>
  <c r="BT157" i="10"/>
  <c r="BU157" i="10"/>
  <c r="BV157" i="10"/>
  <c r="BW157" i="10"/>
  <c r="BX157" i="10"/>
  <c r="BY157" i="10"/>
  <c r="BZ157" i="10"/>
  <c r="CA157" i="10"/>
  <c r="CB157" i="10"/>
  <c r="CC157" i="10"/>
  <c r="CD157" i="10"/>
  <c r="CE157" i="10"/>
  <c r="CF157" i="10"/>
  <c r="CG157" i="10"/>
  <c r="CH157" i="10"/>
  <c r="CI157" i="10"/>
  <c r="CJ157" i="10"/>
  <c r="CK157" i="10"/>
  <c r="CL157" i="10"/>
  <c r="CM157" i="10"/>
  <c r="CN157" i="10"/>
  <c r="CO157" i="10"/>
  <c r="CP157" i="10"/>
  <c r="CQ157" i="10"/>
  <c r="CR157" i="10"/>
  <c r="CS157" i="10"/>
  <c r="CT157" i="10"/>
  <c r="CU157" i="10"/>
  <c r="CV157" i="10"/>
  <c r="CW157" i="10"/>
  <c r="CX157" i="10"/>
  <c r="CY157" i="10"/>
  <c r="CZ157" i="10"/>
  <c r="DA157" i="10"/>
  <c r="DB157" i="10"/>
  <c r="BF158" i="10"/>
  <c r="BG158" i="10"/>
  <c r="BH158" i="10"/>
  <c r="BI158" i="10"/>
  <c r="BJ158" i="10"/>
  <c r="BK158" i="10"/>
  <c r="BL158" i="10"/>
  <c r="BM158" i="10"/>
  <c r="BN158" i="10"/>
  <c r="BO158" i="10"/>
  <c r="BP158" i="10"/>
  <c r="BQ158" i="10"/>
  <c r="BR158" i="10"/>
  <c r="BS158" i="10"/>
  <c r="BT158" i="10"/>
  <c r="BU158" i="10"/>
  <c r="BV158" i="10"/>
  <c r="BW158" i="10"/>
  <c r="BX158" i="10"/>
  <c r="BY158" i="10"/>
  <c r="BZ158" i="10"/>
  <c r="CA158" i="10"/>
  <c r="CB158" i="10"/>
  <c r="CC158" i="10"/>
  <c r="CD158" i="10"/>
  <c r="CE158" i="10"/>
  <c r="CF158" i="10"/>
  <c r="CG158" i="10"/>
  <c r="CH158" i="10"/>
  <c r="CI158" i="10"/>
  <c r="CJ158" i="10"/>
  <c r="CK158" i="10"/>
  <c r="CL158" i="10"/>
  <c r="CM158" i="10"/>
  <c r="CN158" i="10"/>
  <c r="CO158" i="10"/>
  <c r="CP158" i="10"/>
  <c r="CQ158" i="10"/>
  <c r="CR158" i="10"/>
  <c r="CS158" i="10"/>
  <c r="CT158" i="10"/>
  <c r="CU158" i="10"/>
  <c r="CV158" i="10"/>
  <c r="CW158" i="10"/>
  <c r="CX158" i="10"/>
  <c r="CY158" i="10"/>
  <c r="CZ158" i="10"/>
  <c r="DA158" i="10"/>
  <c r="DB158" i="10"/>
  <c r="BF159" i="10"/>
  <c r="BG159" i="10"/>
  <c r="BH159" i="10"/>
  <c r="BI159" i="10"/>
  <c r="BJ159" i="10"/>
  <c r="BK159" i="10"/>
  <c r="BL159" i="10"/>
  <c r="BM159" i="10"/>
  <c r="BN159" i="10"/>
  <c r="BO159" i="10"/>
  <c r="BP159" i="10"/>
  <c r="BQ159" i="10"/>
  <c r="BR159" i="10"/>
  <c r="BS159" i="10"/>
  <c r="BT159" i="10"/>
  <c r="BU159" i="10"/>
  <c r="BV159" i="10"/>
  <c r="BW159" i="10"/>
  <c r="BX159" i="10"/>
  <c r="BY159" i="10"/>
  <c r="BZ159" i="10"/>
  <c r="CA159" i="10"/>
  <c r="CB159" i="10"/>
  <c r="CC159" i="10"/>
  <c r="CD159" i="10"/>
  <c r="CE159" i="10"/>
  <c r="CF159" i="10"/>
  <c r="CG159" i="10"/>
  <c r="CH159" i="10"/>
  <c r="CI159" i="10"/>
  <c r="CJ159" i="10"/>
  <c r="CK159" i="10"/>
  <c r="CL159" i="10"/>
  <c r="CM159" i="10"/>
  <c r="CN159" i="10"/>
  <c r="CO159" i="10"/>
  <c r="CP159" i="10"/>
  <c r="CQ159" i="10"/>
  <c r="CR159" i="10"/>
  <c r="CS159" i="10"/>
  <c r="CT159" i="10"/>
  <c r="CU159" i="10"/>
  <c r="CV159" i="10"/>
  <c r="CW159" i="10"/>
  <c r="CX159" i="10"/>
  <c r="CY159" i="10"/>
  <c r="CZ159" i="10"/>
  <c r="DA159" i="10"/>
  <c r="DB159" i="10"/>
  <c r="BF160" i="10"/>
  <c r="BG160" i="10"/>
  <c r="BH160" i="10"/>
  <c r="BI160" i="10"/>
  <c r="BJ160" i="10"/>
  <c r="BK160" i="10"/>
  <c r="BL160" i="10"/>
  <c r="BM160" i="10"/>
  <c r="BN160" i="10"/>
  <c r="BO160" i="10"/>
  <c r="BP160" i="10"/>
  <c r="BQ160" i="10"/>
  <c r="BR160" i="10"/>
  <c r="BS160" i="10"/>
  <c r="BT160" i="10"/>
  <c r="BU160" i="10"/>
  <c r="BV160" i="10"/>
  <c r="BW160" i="10"/>
  <c r="BX160" i="10"/>
  <c r="BY160" i="10"/>
  <c r="BZ160" i="10"/>
  <c r="CA160" i="10"/>
  <c r="CB160" i="10"/>
  <c r="CC160" i="10"/>
  <c r="CD160" i="10"/>
  <c r="CE160" i="10"/>
  <c r="CF160" i="10"/>
  <c r="CG160" i="10"/>
  <c r="CH160" i="10"/>
  <c r="CI160" i="10"/>
  <c r="CJ160" i="10"/>
  <c r="CK160" i="10"/>
  <c r="CL160" i="10"/>
  <c r="CM160" i="10"/>
  <c r="CN160" i="10"/>
  <c r="CO160" i="10"/>
  <c r="CP160" i="10"/>
  <c r="CQ160" i="10"/>
  <c r="CR160" i="10"/>
  <c r="CS160" i="10"/>
  <c r="CT160" i="10"/>
  <c r="CU160" i="10"/>
  <c r="CV160" i="10"/>
  <c r="CW160" i="10"/>
  <c r="CX160" i="10"/>
  <c r="CY160" i="10"/>
  <c r="CZ160" i="10"/>
  <c r="DA160" i="10"/>
  <c r="DB160" i="10"/>
  <c r="BF161" i="10"/>
  <c r="BG161" i="10"/>
  <c r="BH161" i="10"/>
  <c r="BI161" i="10"/>
  <c r="BJ161" i="10"/>
  <c r="BK161" i="10"/>
  <c r="BL161" i="10"/>
  <c r="BM161" i="10"/>
  <c r="BN161" i="10"/>
  <c r="BO161" i="10"/>
  <c r="BP161" i="10"/>
  <c r="BQ161" i="10"/>
  <c r="BR161" i="10"/>
  <c r="BS161" i="10"/>
  <c r="BT161" i="10"/>
  <c r="BU161" i="10"/>
  <c r="BV161" i="10"/>
  <c r="BW161" i="10"/>
  <c r="BX161" i="10"/>
  <c r="BY161" i="10"/>
  <c r="BZ161" i="10"/>
  <c r="CA161" i="10"/>
  <c r="CB161" i="10"/>
  <c r="CC161" i="10"/>
  <c r="CD161" i="10"/>
  <c r="CE161" i="10"/>
  <c r="CF161" i="10"/>
  <c r="CG161" i="10"/>
  <c r="CH161" i="10"/>
  <c r="CI161" i="10"/>
  <c r="CJ161" i="10"/>
  <c r="CK161" i="10"/>
  <c r="CL161" i="10"/>
  <c r="CM161" i="10"/>
  <c r="CN161" i="10"/>
  <c r="CO161" i="10"/>
  <c r="CP161" i="10"/>
  <c r="CQ161" i="10"/>
  <c r="CR161" i="10"/>
  <c r="CS161" i="10"/>
  <c r="CT161" i="10"/>
  <c r="CU161" i="10"/>
  <c r="CV161" i="10"/>
  <c r="CW161" i="10"/>
  <c r="CX161" i="10"/>
  <c r="CY161" i="10"/>
  <c r="CZ161" i="10"/>
  <c r="DA161" i="10"/>
  <c r="DB161" i="10"/>
  <c r="BF162" i="10"/>
  <c r="BG162" i="10"/>
  <c r="BH162" i="10"/>
  <c r="BI162" i="10"/>
  <c r="BJ162" i="10"/>
  <c r="BK162" i="10"/>
  <c r="BL162" i="10"/>
  <c r="BM162" i="10"/>
  <c r="BN162" i="10"/>
  <c r="BO162" i="10"/>
  <c r="BP162" i="10"/>
  <c r="BQ162" i="10"/>
  <c r="BR162" i="10"/>
  <c r="BS162" i="10"/>
  <c r="BT162" i="10"/>
  <c r="BU162" i="10"/>
  <c r="BV162" i="10"/>
  <c r="BW162" i="10"/>
  <c r="BX162" i="10"/>
  <c r="BY162" i="10"/>
  <c r="BZ162" i="10"/>
  <c r="CA162" i="10"/>
  <c r="CB162" i="10"/>
  <c r="CC162" i="10"/>
  <c r="CD162" i="10"/>
  <c r="CE162" i="10"/>
  <c r="CF162" i="10"/>
  <c r="CG162" i="10"/>
  <c r="CH162" i="10"/>
  <c r="CI162" i="10"/>
  <c r="CJ162" i="10"/>
  <c r="CK162" i="10"/>
  <c r="CL162" i="10"/>
  <c r="CM162" i="10"/>
  <c r="CN162" i="10"/>
  <c r="CO162" i="10"/>
  <c r="CP162" i="10"/>
  <c r="CQ162" i="10"/>
  <c r="CR162" i="10"/>
  <c r="CS162" i="10"/>
  <c r="CT162" i="10"/>
  <c r="CU162" i="10"/>
  <c r="CV162" i="10"/>
  <c r="CW162" i="10"/>
  <c r="CX162" i="10"/>
  <c r="CY162" i="10"/>
  <c r="CZ162" i="10"/>
  <c r="DA162" i="10"/>
  <c r="DB162" i="10"/>
  <c r="BF163" i="10"/>
  <c r="BG163" i="10"/>
  <c r="BH163" i="10"/>
  <c r="BI163" i="10"/>
  <c r="BJ163" i="10"/>
  <c r="BK163" i="10"/>
  <c r="BL163" i="10"/>
  <c r="BM163" i="10"/>
  <c r="BN163" i="10"/>
  <c r="BO163" i="10"/>
  <c r="BP163" i="10"/>
  <c r="BQ163" i="10"/>
  <c r="BR163" i="10"/>
  <c r="BS163" i="10"/>
  <c r="BT163" i="10"/>
  <c r="BU163" i="10"/>
  <c r="BV163" i="10"/>
  <c r="BW163" i="10"/>
  <c r="BX163" i="10"/>
  <c r="BY163" i="10"/>
  <c r="BZ163" i="10"/>
  <c r="CA163" i="10"/>
  <c r="CB163" i="10"/>
  <c r="CC163" i="10"/>
  <c r="CD163" i="10"/>
  <c r="CE163" i="10"/>
  <c r="CF163" i="10"/>
  <c r="CG163" i="10"/>
  <c r="CH163" i="10"/>
  <c r="CI163" i="10"/>
  <c r="CJ163" i="10"/>
  <c r="CK163" i="10"/>
  <c r="CL163" i="10"/>
  <c r="CM163" i="10"/>
  <c r="CN163" i="10"/>
  <c r="CO163" i="10"/>
  <c r="CP163" i="10"/>
  <c r="CQ163" i="10"/>
  <c r="CR163" i="10"/>
  <c r="CS163" i="10"/>
  <c r="CT163" i="10"/>
  <c r="CU163" i="10"/>
  <c r="CV163" i="10"/>
  <c r="CW163" i="10"/>
  <c r="CX163" i="10"/>
  <c r="CY163" i="10"/>
  <c r="CZ163" i="10"/>
  <c r="DA163" i="10"/>
  <c r="DB163" i="10"/>
  <c r="BF164" i="10"/>
  <c r="BG164" i="10"/>
  <c r="BH164" i="10"/>
  <c r="BI164" i="10"/>
  <c r="BJ164" i="10"/>
  <c r="BK164" i="10"/>
  <c r="BL164" i="10"/>
  <c r="BM164" i="10"/>
  <c r="BN164" i="10"/>
  <c r="BO164" i="10"/>
  <c r="BP164" i="10"/>
  <c r="BQ164" i="10"/>
  <c r="BR164" i="10"/>
  <c r="BS164" i="10"/>
  <c r="BT164" i="10"/>
  <c r="BU164" i="10"/>
  <c r="BV164" i="10"/>
  <c r="BW164" i="10"/>
  <c r="BX164" i="10"/>
  <c r="BY164" i="10"/>
  <c r="BZ164" i="10"/>
  <c r="CA164" i="10"/>
  <c r="CB164" i="10"/>
  <c r="CC164" i="10"/>
  <c r="CD164" i="10"/>
  <c r="CE164" i="10"/>
  <c r="CF164" i="10"/>
  <c r="CG164" i="10"/>
  <c r="CH164" i="10"/>
  <c r="CI164" i="10"/>
  <c r="CJ164" i="10"/>
  <c r="CK164" i="10"/>
  <c r="CL164" i="10"/>
  <c r="CM164" i="10"/>
  <c r="CN164" i="10"/>
  <c r="CO164" i="10"/>
  <c r="CP164" i="10"/>
  <c r="CQ164" i="10"/>
  <c r="CR164" i="10"/>
  <c r="CS164" i="10"/>
  <c r="CT164" i="10"/>
  <c r="CU164" i="10"/>
  <c r="CV164" i="10"/>
  <c r="CW164" i="10"/>
  <c r="CX164" i="10"/>
  <c r="CY164" i="10"/>
  <c r="CZ164" i="10"/>
  <c r="DA164" i="10"/>
  <c r="DB164" i="10"/>
  <c r="BF165" i="10"/>
  <c r="BG165" i="10"/>
  <c r="BH165" i="10"/>
  <c r="BI165" i="10"/>
  <c r="BJ165" i="10"/>
  <c r="BK165" i="10"/>
  <c r="BL165" i="10"/>
  <c r="BM165" i="10"/>
  <c r="BN165" i="10"/>
  <c r="BO165" i="10"/>
  <c r="BP165" i="10"/>
  <c r="BQ165" i="10"/>
  <c r="BR165" i="10"/>
  <c r="BS165" i="10"/>
  <c r="BT165" i="10"/>
  <c r="BU165" i="10"/>
  <c r="BV165" i="10"/>
  <c r="BW165" i="10"/>
  <c r="BX165" i="10"/>
  <c r="BY165" i="10"/>
  <c r="BZ165" i="10"/>
  <c r="CA165" i="10"/>
  <c r="CB165" i="10"/>
  <c r="CC165" i="10"/>
  <c r="CD165" i="10"/>
  <c r="CE165" i="10"/>
  <c r="CF165" i="10"/>
  <c r="CG165" i="10"/>
  <c r="CH165" i="10"/>
  <c r="CI165" i="10"/>
  <c r="CJ165" i="10"/>
  <c r="CK165" i="10"/>
  <c r="CL165" i="10"/>
  <c r="CM165" i="10"/>
  <c r="CN165" i="10"/>
  <c r="CO165" i="10"/>
  <c r="CP165" i="10"/>
  <c r="CQ165" i="10"/>
  <c r="CR165" i="10"/>
  <c r="CS165" i="10"/>
  <c r="CT165" i="10"/>
  <c r="CU165" i="10"/>
  <c r="CV165" i="10"/>
  <c r="CW165" i="10"/>
  <c r="CX165" i="10"/>
  <c r="CY165" i="10"/>
  <c r="CZ165" i="10"/>
  <c r="DA165" i="10"/>
  <c r="DB165" i="10"/>
  <c r="BF166" i="10"/>
  <c r="BG166" i="10"/>
  <c r="BH166" i="10"/>
  <c r="BI166" i="10"/>
  <c r="BJ166" i="10"/>
  <c r="BK166" i="10"/>
  <c r="BL166" i="10"/>
  <c r="BM166" i="10"/>
  <c r="BN166" i="10"/>
  <c r="BO166" i="10"/>
  <c r="BP166" i="10"/>
  <c r="BQ166" i="10"/>
  <c r="BR166" i="10"/>
  <c r="BS166" i="10"/>
  <c r="BT166" i="10"/>
  <c r="BU166" i="10"/>
  <c r="BV166" i="10"/>
  <c r="BW166" i="10"/>
  <c r="BX166" i="10"/>
  <c r="BY166" i="10"/>
  <c r="BZ166" i="10"/>
  <c r="CA166" i="10"/>
  <c r="CB166" i="10"/>
  <c r="CC166" i="10"/>
  <c r="CD166" i="10"/>
  <c r="CE166" i="10"/>
  <c r="CF166" i="10"/>
  <c r="CG166" i="10"/>
  <c r="CH166" i="10"/>
  <c r="CI166" i="10"/>
  <c r="CJ166" i="10"/>
  <c r="CK166" i="10"/>
  <c r="CL166" i="10"/>
  <c r="CM166" i="10"/>
  <c r="CN166" i="10"/>
  <c r="CO166" i="10"/>
  <c r="CP166" i="10"/>
  <c r="CQ166" i="10"/>
  <c r="CR166" i="10"/>
  <c r="CS166" i="10"/>
  <c r="CT166" i="10"/>
  <c r="CU166" i="10"/>
  <c r="CV166" i="10"/>
  <c r="CW166" i="10"/>
  <c r="CX166" i="10"/>
  <c r="CY166" i="10"/>
  <c r="CZ166" i="10"/>
  <c r="DA166" i="10"/>
  <c r="DB166" i="10"/>
  <c r="BF167" i="10"/>
  <c r="BG167" i="10"/>
  <c r="BH167" i="10"/>
  <c r="BI167" i="10"/>
  <c r="BJ167" i="10"/>
  <c r="BK167" i="10"/>
  <c r="BL167" i="10"/>
  <c r="BM167" i="10"/>
  <c r="BN167" i="10"/>
  <c r="BO167" i="10"/>
  <c r="BP167" i="10"/>
  <c r="BQ167" i="10"/>
  <c r="BR167" i="10"/>
  <c r="BS167" i="10"/>
  <c r="BT167" i="10"/>
  <c r="BU167" i="10"/>
  <c r="BV167" i="10"/>
  <c r="BW167" i="10"/>
  <c r="BX167" i="10"/>
  <c r="BY167" i="10"/>
  <c r="BZ167" i="10"/>
  <c r="CA167" i="10"/>
  <c r="CB167" i="10"/>
  <c r="CC167" i="10"/>
  <c r="CD167" i="10"/>
  <c r="CE167" i="10"/>
  <c r="CF167" i="10"/>
  <c r="CG167" i="10"/>
  <c r="CH167" i="10"/>
  <c r="CI167" i="10"/>
  <c r="CJ167" i="10"/>
  <c r="CK167" i="10"/>
  <c r="CL167" i="10"/>
  <c r="CM167" i="10"/>
  <c r="CN167" i="10"/>
  <c r="CO167" i="10"/>
  <c r="CP167" i="10"/>
  <c r="CQ167" i="10"/>
  <c r="CR167" i="10"/>
  <c r="CS167" i="10"/>
  <c r="CT167" i="10"/>
  <c r="CU167" i="10"/>
  <c r="CV167" i="10"/>
  <c r="CW167" i="10"/>
  <c r="CX167" i="10"/>
  <c r="CY167" i="10"/>
  <c r="CZ167" i="10"/>
  <c r="DA167" i="10"/>
  <c r="DB167" i="10"/>
  <c r="BF168" i="10"/>
  <c r="BG168" i="10"/>
  <c r="BH168" i="10"/>
  <c r="BI168" i="10"/>
  <c r="BJ168" i="10"/>
  <c r="BK168" i="10"/>
  <c r="BL168" i="10"/>
  <c r="BM168" i="10"/>
  <c r="BN168" i="10"/>
  <c r="BO168" i="10"/>
  <c r="BP168" i="10"/>
  <c r="BQ168" i="10"/>
  <c r="BR168" i="10"/>
  <c r="BS168" i="10"/>
  <c r="BT168" i="10"/>
  <c r="BU168" i="10"/>
  <c r="BV168" i="10"/>
  <c r="BW168" i="10"/>
  <c r="BX168" i="10"/>
  <c r="BY168" i="10"/>
  <c r="BZ168" i="10"/>
  <c r="CA168" i="10"/>
  <c r="CB168" i="10"/>
  <c r="CC168" i="10"/>
  <c r="CD168" i="10"/>
  <c r="CE168" i="10"/>
  <c r="CF168" i="10"/>
  <c r="CG168" i="10"/>
  <c r="CH168" i="10"/>
  <c r="CI168" i="10"/>
  <c r="CJ168" i="10"/>
  <c r="CK168" i="10"/>
  <c r="CL168" i="10"/>
  <c r="CM168" i="10"/>
  <c r="CN168" i="10"/>
  <c r="CO168" i="10"/>
  <c r="CP168" i="10"/>
  <c r="CQ168" i="10"/>
  <c r="CR168" i="10"/>
  <c r="CS168" i="10"/>
  <c r="CT168" i="10"/>
  <c r="CU168" i="10"/>
  <c r="CV168" i="10"/>
  <c r="CW168" i="10"/>
  <c r="CX168" i="10"/>
  <c r="CY168" i="10"/>
  <c r="CZ168" i="10"/>
  <c r="DA168" i="10"/>
  <c r="DB168" i="10"/>
  <c r="BF169" i="10"/>
  <c r="BG169" i="10"/>
  <c r="BH169" i="10"/>
  <c r="BI169" i="10"/>
  <c r="BJ169" i="10"/>
  <c r="BK169" i="10"/>
  <c r="BL169" i="10"/>
  <c r="BM169" i="10"/>
  <c r="BN169" i="10"/>
  <c r="BO169" i="10"/>
  <c r="BP169" i="10"/>
  <c r="BQ169" i="10"/>
  <c r="BR169" i="10"/>
  <c r="BS169" i="10"/>
  <c r="BT169" i="10"/>
  <c r="BU169" i="10"/>
  <c r="BV169" i="10"/>
  <c r="BW169" i="10"/>
  <c r="BX169" i="10"/>
  <c r="BY169" i="10"/>
  <c r="BZ169" i="10"/>
  <c r="CA169" i="10"/>
  <c r="CB169" i="10"/>
  <c r="CC169" i="10"/>
  <c r="CD169" i="10"/>
  <c r="CE169" i="10"/>
  <c r="CF169" i="10"/>
  <c r="CG169" i="10"/>
  <c r="CH169" i="10"/>
  <c r="CI169" i="10"/>
  <c r="CJ169" i="10"/>
  <c r="CK169" i="10"/>
  <c r="CL169" i="10"/>
  <c r="CM169" i="10"/>
  <c r="CN169" i="10"/>
  <c r="CO169" i="10"/>
  <c r="CP169" i="10"/>
  <c r="CQ169" i="10"/>
  <c r="CR169" i="10"/>
  <c r="CS169" i="10"/>
  <c r="CT169" i="10"/>
  <c r="CU169" i="10"/>
  <c r="CV169" i="10"/>
  <c r="CW169" i="10"/>
  <c r="CX169" i="10"/>
  <c r="CY169" i="10"/>
  <c r="CZ169" i="10"/>
  <c r="DA169" i="10"/>
  <c r="DB169" i="10"/>
  <c r="BF170" i="10"/>
  <c r="BG170" i="10"/>
  <c r="BH170" i="10"/>
  <c r="BI170" i="10"/>
  <c r="BJ170" i="10"/>
  <c r="BK170" i="10"/>
  <c r="BL170" i="10"/>
  <c r="BM170" i="10"/>
  <c r="BN170" i="10"/>
  <c r="BO170" i="10"/>
  <c r="BP170" i="10"/>
  <c r="BQ170" i="10"/>
  <c r="BR170" i="10"/>
  <c r="BS170" i="10"/>
  <c r="BT170" i="10"/>
  <c r="BU170" i="10"/>
  <c r="BV170" i="10"/>
  <c r="BW170" i="10"/>
  <c r="BX170" i="10"/>
  <c r="BY170" i="10"/>
  <c r="BZ170" i="10"/>
  <c r="CA170" i="10"/>
  <c r="CB170" i="10"/>
  <c r="CC170" i="10"/>
  <c r="CD170" i="10"/>
  <c r="CE170" i="10"/>
  <c r="CF170" i="10"/>
  <c r="CG170" i="10"/>
  <c r="CH170" i="10"/>
  <c r="CI170" i="10"/>
  <c r="CJ170" i="10"/>
  <c r="CK170" i="10"/>
  <c r="CL170" i="10"/>
  <c r="CM170" i="10"/>
  <c r="CN170" i="10"/>
  <c r="CO170" i="10"/>
  <c r="CP170" i="10"/>
  <c r="CQ170" i="10"/>
  <c r="CR170" i="10"/>
  <c r="CS170" i="10"/>
  <c r="CT170" i="10"/>
  <c r="CU170" i="10"/>
  <c r="CV170" i="10"/>
  <c r="CW170" i="10"/>
  <c r="CX170" i="10"/>
  <c r="CY170" i="10"/>
  <c r="CZ170" i="10"/>
  <c r="DA170" i="10"/>
  <c r="DB170" i="10"/>
  <c r="BF171" i="10"/>
  <c r="BG171" i="10"/>
  <c r="BH171" i="10"/>
  <c r="BI171" i="10"/>
  <c r="BJ171" i="10"/>
  <c r="BK171" i="10"/>
  <c r="BL171" i="10"/>
  <c r="BM171" i="10"/>
  <c r="BN171" i="10"/>
  <c r="BO171" i="10"/>
  <c r="BP171" i="10"/>
  <c r="BQ171" i="10"/>
  <c r="BR171" i="10"/>
  <c r="BS171" i="10"/>
  <c r="BT171" i="10"/>
  <c r="BU171" i="10"/>
  <c r="BV171" i="10"/>
  <c r="BW171" i="10"/>
  <c r="BX171" i="10"/>
  <c r="BY171" i="10"/>
  <c r="BZ171" i="10"/>
  <c r="CA171" i="10"/>
  <c r="CB171" i="10"/>
  <c r="CC171" i="10"/>
  <c r="CD171" i="10"/>
  <c r="CE171" i="10"/>
  <c r="CF171" i="10"/>
  <c r="CG171" i="10"/>
  <c r="CH171" i="10"/>
  <c r="CI171" i="10"/>
  <c r="CJ171" i="10"/>
  <c r="CK171" i="10"/>
  <c r="CL171" i="10"/>
  <c r="CM171" i="10"/>
  <c r="CN171" i="10"/>
  <c r="CO171" i="10"/>
  <c r="CP171" i="10"/>
  <c r="CQ171" i="10"/>
  <c r="CR171" i="10"/>
  <c r="CS171" i="10"/>
  <c r="CT171" i="10"/>
  <c r="CU171" i="10"/>
  <c r="CV171" i="10"/>
  <c r="CW171" i="10"/>
  <c r="CX171" i="10"/>
  <c r="CY171" i="10"/>
  <c r="CZ171" i="10"/>
  <c r="DA171" i="10"/>
  <c r="DB171" i="10"/>
  <c r="BF172" i="10"/>
  <c r="BG172" i="10"/>
  <c r="BH172" i="10"/>
  <c r="BI172" i="10"/>
  <c r="BJ172" i="10"/>
  <c r="BK172" i="10"/>
  <c r="BL172" i="10"/>
  <c r="BM172" i="10"/>
  <c r="BN172" i="10"/>
  <c r="BO172" i="10"/>
  <c r="BP172" i="10"/>
  <c r="BQ172" i="10"/>
  <c r="BR172" i="10"/>
  <c r="BS172" i="10"/>
  <c r="BT172" i="10"/>
  <c r="BU172" i="10"/>
  <c r="BV172" i="10"/>
  <c r="BW172" i="10"/>
  <c r="BX172" i="10"/>
  <c r="BY172" i="10"/>
  <c r="BZ172" i="10"/>
  <c r="CA172" i="10"/>
  <c r="CB172" i="10"/>
  <c r="CC172" i="10"/>
  <c r="CD172" i="10"/>
  <c r="CE172" i="10"/>
  <c r="CF172" i="10"/>
  <c r="CG172" i="10"/>
  <c r="CH172" i="10"/>
  <c r="CI172" i="10"/>
  <c r="CJ172" i="10"/>
  <c r="CK172" i="10"/>
  <c r="CL172" i="10"/>
  <c r="CM172" i="10"/>
  <c r="CN172" i="10"/>
  <c r="CO172" i="10"/>
  <c r="CP172" i="10"/>
  <c r="CQ172" i="10"/>
  <c r="CR172" i="10"/>
  <c r="CS172" i="10"/>
  <c r="CT172" i="10"/>
  <c r="CU172" i="10"/>
  <c r="CV172" i="10"/>
  <c r="CW172" i="10"/>
  <c r="CX172" i="10"/>
  <c r="CY172" i="10"/>
  <c r="CZ172" i="10"/>
  <c r="DA172" i="10"/>
  <c r="DB172" i="10"/>
  <c r="BF173" i="10"/>
  <c r="BG173" i="10"/>
  <c r="BH173" i="10"/>
  <c r="BI173" i="10"/>
  <c r="BJ173" i="10"/>
  <c r="BK173" i="10"/>
  <c r="BL173" i="10"/>
  <c r="BM173" i="10"/>
  <c r="BN173" i="10"/>
  <c r="BO173" i="10"/>
  <c r="BP173" i="10"/>
  <c r="BQ173" i="10"/>
  <c r="BR173" i="10"/>
  <c r="BS173" i="10"/>
  <c r="BT173" i="10"/>
  <c r="BU173" i="10"/>
  <c r="BV173" i="10"/>
  <c r="BW173" i="10"/>
  <c r="BX173" i="10"/>
  <c r="BY173" i="10"/>
  <c r="BZ173" i="10"/>
  <c r="CA173" i="10"/>
  <c r="CB173" i="10"/>
  <c r="CC173" i="10"/>
  <c r="CD173" i="10"/>
  <c r="CE173" i="10"/>
  <c r="CF173" i="10"/>
  <c r="CG173" i="10"/>
  <c r="CH173" i="10"/>
  <c r="CI173" i="10"/>
  <c r="CJ173" i="10"/>
  <c r="CK173" i="10"/>
  <c r="CL173" i="10"/>
  <c r="CM173" i="10"/>
  <c r="CN173" i="10"/>
  <c r="CO173" i="10"/>
  <c r="CP173" i="10"/>
  <c r="CQ173" i="10"/>
  <c r="CR173" i="10"/>
  <c r="CS173" i="10"/>
  <c r="CT173" i="10"/>
  <c r="CU173" i="10"/>
  <c r="CV173" i="10"/>
  <c r="CW173" i="10"/>
  <c r="CX173" i="10"/>
  <c r="CY173" i="10"/>
  <c r="CZ173" i="10"/>
  <c r="DA173" i="10"/>
  <c r="DB173" i="10"/>
  <c r="BF174" i="10"/>
  <c r="BG174" i="10"/>
  <c r="BH174" i="10"/>
  <c r="BI174" i="10"/>
  <c r="BJ174" i="10"/>
  <c r="BK174" i="10"/>
  <c r="BL174" i="10"/>
  <c r="BM174" i="10"/>
  <c r="BN174" i="10"/>
  <c r="BO174" i="10"/>
  <c r="BP174" i="10"/>
  <c r="BQ174" i="10"/>
  <c r="BR174" i="10"/>
  <c r="BS174" i="10"/>
  <c r="BT174" i="10"/>
  <c r="BU174" i="10"/>
  <c r="BV174" i="10"/>
  <c r="BW174" i="10"/>
  <c r="BX174" i="10"/>
  <c r="BY174" i="10"/>
  <c r="BZ174" i="10"/>
  <c r="CA174" i="10"/>
  <c r="CB174" i="10"/>
  <c r="CC174" i="10"/>
  <c r="CD174" i="10"/>
  <c r="CE174" i="10"/>
  <c r="CF174" i="10"/>
  <c r="CG174" i="10"/>
  <c r="CH174" i="10"/>
  <c r="CI174" i="10"/>
  <c r="CJ174" i="10"/>
  <c r="CK174" i="10"/>
  <c r="CL174" i="10"/>
  <c r="CM174" i="10"/>
  <c r="CN174" i="10"/>
  <c r="CO174" i="10"/>
  <c r="CP174" i="10"/>
  <c r="CQ174" i="10"/>
  <c r="CR174" i="10"/>
  <c r="CS174" i="10"/>
  <c r="CT174" i="10"/>
  <c r="CU174" i="10"/>
  <c r="CV174" i="10"/>
  <c r="CW174" i="10"/>
  <c r="CX174" i="10"/>
  <c r="CY174" i="10"/>
  <c r="CZ174" i="10"/>
  <c r="DA174" i="10"/>
  <c r="DB174" i="10"/>
  <c r="BF175" i="10"/>
  <c r="BG175" i="10"/>
  <c r="BH175" i="10"/>
  <c r="BI175" i="10"/>
  <c r="BJ175" i="10"/>
  <c r="BK175" i="10"/>
  <c r="BL175" i="10"/>
  <c r="BM175" i="10"/>
  <c r="BN175" i="10"/>
  <c r="BO175" i="10"/>
  <c r="BP175" i="10"/>
  <c r="BQ175" i="10"/>
  <c r="BR175" i="10"/>
  <c r="BS175" i="10"/>
  <c r="BT175" i="10"/>
  <c r="BU175" i="10"/>
  <c r="BV175" i="10"/>
  <c r="BW175" i="10"/>
  <c r="BX175" i="10"/>
  <c r="BY175" i="10"/>
  <c r="BZ175" i="10"/>
  <c r="CA175" i="10"/>
  <c r="CB175" i="10"/>
  <c r="CC175" i="10"/>
  <c r="CD175" i="10"/>
  <c r="CE175" i="10"/>
  <c r="CF175" i="10"/>
  <c r="CG175" i="10"/>
  <c r="CH175" i="10"/>
  <c r="CI175" i="10"/>
  <c r="CJ175" i="10"/>
  <c r="CK175" i="10"/>
  <c r="CL175" i="10"/>
  <c r="CM175" i="10"/>
  <c r="CN175" i="10"/>
  <c r="CO175" i="10"/>
  <c r="CP175" i="10"/>
  <c r="CQ175" i="10"/>
  <c r="CR175" i="10"/>
  <c r="CS175" i="10"/>
  <c r="CT175" i="10"/>
  <c r="CU175" i="10"/>
  <c r="CV175" i="10"/>
  <c r="CW175" i="10"/>
  <c r="CX175" i="10"/>
  <c r="CY175" i="10"/>
  <c r="CZ175" i="10"/>
  <c r="DA175" i="10"/>
  <c r="DB175" i="10"/>
  <c r="BF176" i="10"/>
  <c r="BG176" i="10"/>
  <c r="BH176" i="10"/>
  <c r="BI176" i="10"/>
  <c r="BJ176" i="10"/>
  <c r="BK176" i="10"/>
  <c r="BL176" i="10"/>
  <c r="BM176" i="10"/>
  <c r="BN176" i="10"/>
  <c r="BO176" i="10"/>
  <c r="BP176" i="10"/>
  <c r="BQ176" i="10"/>
  <c r="BR176" i="10"/>
  <c r="BS176" i="10"/>
  <c r="BT176" i="10"/>
  <c r="BU176" i="10"/>
  <c r="BV176" i="10"/>
  <c r="BW176" i="10"/>
  <c r="BX176" i="10"/>
  <c r="BY176" i="10"/>
  <c r="BZ176" i="10"/>
  <c r="CA176" i="10"/>
  <c r="CB176" i="10"/>
  <c r="CC176" i="10"/>
  <c r="CD176" i="10"/>
  <c r="CE176" i="10"/>
  <c r="CF176" i="10"/>
  <c r="CG176" i="10"/>
  <c r="CH176" i="10"/>
  <c r="CI176" i="10"/>
  <c r="CJ176" i="10"/>
  <c r="CK176" i="10"/>
  <c r="CL176" i="10"/>
  <c r="CM176" i="10"/>
  <c r="CN176" i="10"/>
  <c r="CO176" i="10"/>
  <c r="CP176" i="10"/>
  <c r="CQ176" i="10"/>
  <c r="CR176" i="10"/>
  <c r="CS176" i="10"/>
  <c r="CT176" i="10"/>
  <c r="CU176" i="10"/>
  <c r="CV176" i="10"/>
  <c r="CW176" i="10"/>
  <c r="CX176" i="10"/>
  <c r="CY176" i="10"/>
  <c r="CZ176" i="10"/>
  <c r="DA176" i="10"/>
  <c r="DB176" i="10"/>
  <c r="BF177" i="10"/>
  <c r="BG177" i="10"/>
  <c r="BH177" i="10"/>
  <c r="BI177" i="10"/>
  <c r="BJ177" i="10"/>
  <c r="BK177" i="10"/>
  <c r="BL177" i="10"/>
  <c r="BM177" i="10"/>
  <c r="BN177" i="10"/>
  <c r="BO177" i="10"/>
  <c r="BP177" i="10"/>
  <c r="BQ177" i="10"/>
  <c r="BR177" i="10"/>
  <c r="BS177" i="10"/>
  <c r="BT177" i="10"/>
  <c r="BU177" i="10"/>
  <c r="BV177" i="10"/>
  <c r="BW177" i="10"/>
  <c r="BX177" i="10"/>
  <c r="BY177" i="10"/>
  <c r="BZ177" i="10"/>
  <c r="CA177" i="10"/>
  <c r="CB177" i="10"/>
  <c r="CC177" i="10"/>
  <c r="CD177" i="10"/>
  <c r="CE177" i="10"/>
  <c r="CF177" i="10"/>
  <c r="CG177" i="10"/>
  <c r="CH177" i="10"/>
  <c r="CI177" i="10"/>
  <c r="CJ177" i="10"/>
  <c r="CK177" i="10"/>
  <c r="CL177" i="10"/>
  <c r="CM177" i="10"/>
  <c r="CN177" i="10"/>
  <c r="CO177" i="10"/>
  <c r="CP177" i="10"/>
  <c r="CQ177" i="10"/>
  <c r="CR177" i="10"/>
  <c r="CS177" i="10"/>
  <c r="CT177" i="10"/>
  <c r="CU177" i="10"/>
  <c r="CV177" i="10"/>
  <c r="CW177" i="10"/>
  <c r="CX177" i="10"/>
  <c r="CY177" i="10"/>
  <c r="CZ177" i="10"/>
  <c r="DA177" i="10"/>
  <c r="DB177" i="10"/>
  <c r="BF178" i="10"/>
  <c r="BG178" i="10"/>
  <c r="BH178" i="10"/>
  <c r="BI178" i="10"/>
  <c r="BJ178" i="10"/>
  <c r="BK178" i="10"/>
  <c r="BL178" i="10"/>
  <c r="BM178" i="10"/>
  <c r="BN178" i="10"/>
  <c r="BO178" i="10"/>
  <c r="BP178" i="10"/>
  <c r="BQ178" i="10"/>
  <c r="BR178" i="10"/>
  <c r="BS178" i="10"/>
  <c r="BT178" i="10"/>
  <c r="BU178" i="10"/>
  <c r="BV178" i="10"/>
  <c r="BW178" i="10"/>
  <c r="BX178" i="10"/>
  <c r="BY178" i="10"/>
  <c r="BZ178" i="10"/>
  <c r="CA178" i="10"/>
  <c r="CB178" i="10"/>
  <c r="CC178" i="10"/>
  <c r="CD178" i="10"/>
  <c r="CE178" i="10"/>
  <c r="CF178" i="10"/>
  <c r="CG178" i="10"/>
  <c r="CH178" i="10"/>
  <c r="CI178" i="10"/>
  <c r="CJ178" i="10"/>
  <c r="CK178" i="10"/>
  <c r="CL178" i="10"/>
  <c r="CM178" i="10"/>
  <c r="CN178" i="10"/>
  <c r="CO178" i="10"/>
  <c r="CP178" i="10"/>
  <c r="CQ178" i="10"/>
  <c r="CR178" i="10"/>
  <c r="CS178" i="10"/>
  <c r="CT178" i="10"/>
  <c r="CU178" i="10"/>
  <c r="CV178" i="10"/>
  <c r="CW178" i="10"/>
  <c r="CX178" i="10"/>
  <c r="CY178" i="10"/>
  <c r="CZ178" i="10"/>
  <c r="DA178" i="10"/>
  <c r="DB178" i="10"/>
  <c r="BF179" i="10"/>
  <c r="BG179" i="10"/>
  <c r="BH179" i="10"/>
  <c r="BI179" i="10"/>
  <c r="BJ179" i="10"/>
  <c r="BK179" i="10"/>
  <c r="BL179" i="10"/>
  <c r="BM179" i="10"/>
  <c r="BN179" i="10"/>
  <c r="BO179" i="10"/>
  <c r="BP179" i="10"/>
  <c r="BQ179" i="10"/>
  <c r="BR179" i="10"/>
  <c r="BS179" i="10"/>
  <c r="BT179" i="10"/>
  <c r="BU179" i="10"/>
  <c r="BV179" i="10"/>
  <c r="BW179" i="10"/>
  <c r="BX179" i="10"/>
  <c r="BY179" i="10"/>
  <c r="BZ179" i="10"/>
  <c r="CA179" i="10"/>
  <c r="CB179" i="10"/>
  <c r="CC179" i="10"/>
  <c r="CD179" i="10"/>
  <c r="CE179" i="10"/>
  <c r="CF179" i="10"/>
  <c r="CG179" i="10"/>
  <c r="CH179" i="10"/>
  <c r="CI179" i="10"/>
  <c r="CJ179" i="10"/>
  <c r="CK179" i="10"/>
  <c r="CL179" i="10"/>
  <c r="CM179" i="10"/>
  <c r="CN179" i="10"/>
  <c r="CO179" i="10"/>
  <c r="CP179" i="10"/>
  <c r="CQ179" i="10"/>
  <c r="CR179" i="10"/>
  <c r="CS179" i="10"/>
  <c r="CT179" i="10"/>
  <c r="CU179" i="10"/>
  <c r="CV179" i="10"/>
  <c r="CW179" i="10"/>
  <c r="CX179" i="10"/>
  <c r="CY179" i="10"/>
  <c r="CZ179" i="10"/>
  <c r="DA179" i="10"/>
  <c r="DB179" i="10"/>
  <c r="BF180" i="10"/>
  <c r="BG180" i="10"/>
  <c r="BH180" i="10"/>
  <c r="BI180" i="10"/>
  <c r="BJ180" i="10"/>
  <c r="BK180" i="10"/>
  <c r="BL180" i="10"/>
  <c r="BM180" i="10"/>
  <c r="BN180" i="10"/>
  <c r="BO180" i="10"/>
  <c r="BP180" i="10"/>
  <c r="BQ180" i="10"/>
  <c r="BR180" i="10"/>
  <c r="BS180" i="10"/>
  <c r="BT180" i="10"/>
  <c r="BU180" i="10"/>
  <c r="BV180" i="10"/>
  <c r="BW180" i="10"/>
  <c r="BX180" i="10"/>
  <c r="BY180" i="10"/>
  <c r="BZ180" i="10"/>
  <c r="CA180" i="10"/>
  <c r="CB180" i="10"/>
  <c r="CC180" i="10"/>
  <c r="CD180" i="10"/>
  <c r="CE180" i="10"/>
  <c r="CF180" i="10"/>
  <c r="CG180" i="10"/>
  <c r="CH180" i="10"/>
  <c r="CI180" i="10"/>
  <c r="CJ180" i="10"/>
  <c r="CK180" i="10"/>
  <c r="CL180" i="10"/>
  <c r="CM180" i="10"/>
  <c r="CN180" i="10"/>
  <c r="CO180" i="10"/>
  <c r="CP180" i="10"/>
  <c r="CQ180" i="10"/>
  <c r="CR180" i="10"/>
  <c r="CS180" i="10"/>
  <c r="CT180" i="10"/>
  <c r="CU180" i="10"/>
  <c r="CV180" i="10"/>
  <c r="CW180" i="10"/>
  <c r="CX180" i="10"/>
  <c r="CY180" i="10"/>
  <c r="CZ180" i="10"/>
  <c r="DA180" i="10"/>
  <c r="DB180" i="10"/>
  <c r="BF181" i="10"/>
  <c r="BG181" i="10"/>
  <c r="BH181" i="10"/>
  <c r="BI181" i="10"/>
  <c r="BJ181" i="10"/>
  <c r="BK181" i="10"/>
  <c r="BL181" i="10"/>
  <c r="BM181" i="10"/>
  <c r="BN181" i="10"/>
  <c r="BO181" i="10"/>
  <c r="BP181" i="10"/>
  <c r="BQ181" i="10"/>
  <c r="BR181" i="10"/>
  <c r="BS181" i="10"/>
  <c r="BT181" i="10"/>
  <c r="BU181" i="10"/>
  <c r="BV181" i="10"/>
  <c r="BW181" i="10"/>
  <c r="BX181" i="10"/>
  <c r="BY181" i="10"/>
  <c r="BZ181" i="10"/>
  <c r="CA181" i="10"/>
  <c r="CB181" i="10"/>
  <c r="CC181" i="10"/>
  <c r="CD181" i="10"/>
  <c r="CE181" i="10"/>
  <c r="CF181" i="10"/>
  <c r="CG181" i="10"/>
  <c r="CH181" i="10"/>
  <c r="CI181" i="10"/>
  <c r="CJ181" i="10"/>
  <c r="CK181" i="10"/>
  <c r="CL181" i="10"/>
  <c r="CM181" i="10"/>
  <c r="CN181" i="10"/>
  <c r="CO181" i="10"/>
  <c r="CP181" i="10"/>
  <c r="CQ181" i="10"/>
  <c r="CR181" i="10"/>
  <c r="CS181" i="10"/>
  <c r="CT181" i="10"/>
  <c r="CU181" i="10"/>
  <c r="CV181" i="10"/>
  <c r="CW181" i="10"/>
  <c r="CX181" i="10"/>
  <c r="CY181" i="10"/>
  <c r="CZ181" i="10"/>
  <c r="DA181" i="10"/>
  <c r="DB181" i="10"/>
  <c r="BF182" i="10"/>
  <c r="BG182" i="10"/>
  <c r="BH182" i="10"/>
  <c r="BI182" i="10"/>
  <c r="BJ182" i="10"/>
  <c r="BK182" i="10"/>
  <c r="BL182" i="10"/>
  <c r="BM182" i="10"/>
  <c r="BN182" i="10"/>
  <c r="BO182" i="10"/>
  <c r="BP182" i="10"/>
  <c r="BQ182" i="10"/>
  <c r="BR182" i="10"/>
  <c r="BS182" i="10"/>
  <c r="BT182" i="10"/>
  <c r="BU182" i="10"/>
  <c r="BV182" i="10"/>
  <c r="BW182" i="10"/>
  <c r="BX182" i="10"/>
  <c r="BY182" i="10"/>
  <c r="BZ182" i="10"/>
  <c r="CA182" i="10"/>
  <c r="CB182" i="10"/>
  <c r="CC182" i="10"/>
  <c r="CD182" i="10"/>
  <c r="CE182" i="10"/>
  <c r="CF182" i="10"/>
  <c r="CG182" i="10"/>
  <c r="CH182" i="10"/>
  <c r="CI182" i="10"/>
  <c r="CJ182" i="10"/>
  <c r="CK182" i="10"/>
  <c r="CL182" i="10"/>
  <c r="CM182" i="10"/>
  <c r="CN182" i="10"/>
  <c r="CO182" i="10"/>
  <c r="CP182" i="10"/>
  <c r="CQ182" i="10"/>
  <c r="CR182" i="10"/>
  <c r="CS182" i="10"/>
  <c r="CT182" i="10"/>
  <c r="CU182" i="10"/>
  <c r="CV182" i="10"/>
  <c r="CW182" i="10"/>
  <c r="CX182" i="10"/>
  <c r="CY182" i="10"/>
  <c r="CZ182" i="10"/>
  <c r="DA182" i="10"/>
  <c r="DB182" i="10"/>
  <c r="BF183" i="10"/>
  <c r="BG183" i="10"/>
  <c r="BH183" i="10"/>
  <c r="BI183" i="10"/>
  <c r="BJ183" i="10"/>
  <c r="BK183" i="10"/>
  <c r="BL183" i="10"/>
  <c r="BM183" i="10"/>
  <c r="BN183" i="10"/>
  <c r="BO183" i="10"/>
  <c r="BP183" i="10"/>
  <c r="BQ183" i="10"/>
  <c r="BR183" i="10"/>
  <c r="BS183" i="10"/>
  <c r="BT183" i="10"/>
  <c r="BU183" i="10"/>
  <c r="BV183" i="10"/>
  <c r="BW183" i="10"/>
  <c r="BX183" i="10"/>
  <c r="BY183" i="10"/>
  <c r="BZ183" i="10"/>
  <c r="CA183" i="10"/>
  <c r="CB183" i="10"/>
  <c r="CC183" i="10"/>
  <c r="CD183" i="10"/>
  <c r="CE183" i="10"/>
  <c r="CF183" i="10"/>
  <c r="CG183" i="10"/>
  <c r="CH183" i="10"/>
  <c r="CI183" i="10"/>
  <c r="CJ183" i="10"/>
  <c r="CK183" i="10"/>
  <c r="CL183" i="10"/>
  <c r="CM183" i="10"/>
  <c r="CN183" i="10"/>
  <c r="CO183" i="10"/>
  <c r="CP183" i="10"/>
  <c r="CQ183" i="10"/>
  <c r="CR183" i="10"/>
  <c r="CS183" i="10"/>
  <c r="CT183" i="10"/>
  <c r="CU183" i="10"/>
  <c r="CV183" i="10"/>
  <c r="CW183" i="10"/>
  <c r="CX183" i="10"/>
  <c r="CY183" i="10"/>
  <c r="CZ183" i="10"/>
  <c r="DA183" i="10"/>
  <c r="DB183" i="10"/>
  <c r="BF184" i="10"/>
  <c r="BG184" i="10"/>
  <c r="BH184" i="10"/>
  <c r="BI184" i="10"/>
  <c r="BJ184" i="10"/>
  <c r="BK184" i="10"/>
  <c r="BL184" i="10"/>
  <c r="BM184" i="10"/>
  <c r="BN184" i="10"/>
  <c r="BO184" i="10"/>
  <c r="BP184" i="10"/>
  <c r="BQ184" i="10"/>
  <c r="BR184" i="10"/>
  <c r="BS184" i="10"/>
  <c r="BT184" i="10"/>
  <c r="BU184" i="10"/>
  <c r="BV184" i="10"/>
  <c r="BW184" i="10"/>
  <c r="BX184" i="10"/>
  <c r="BY184" i="10"/>
  <c r="BZ184" i="10"/>
  <c r="CA184" i="10"/>
  <c r="CB184" i="10"/>
  <c r="CC184" i="10"/>
  <c r="CD184" i="10"/>
  <c r="CE184" i="10"/>
  <c r="CF184" i="10"/>
  <c r="CG184" i="10"/>
  <c r="CH184" i="10"/>
  <c r="CI184" i="10"/>
  <c r="CJ184" i="10"/>
  <c r="CK184" i="10"/>
  <c r="CL184" i="10"/>
  <c r="CM184" i="10"/>
  <c r="CN184" i="10"/>
  <c r="CO184" i="10"/>
  <c r="CP184" i="10"/>
  <c r="CQ184" i="10"/>
  <c r="CR184" i="10"/>
  <c r="CS184" i="10"/>
  <c r="CT184" i="10"/>
  <c r="CU184" i="10"/>
  <c r="CV184" i="10"/>
  <c r="CW184" i="10"/>
  <c r="CX184" i="10"/>
  <c r="CY184" i="10"/>
  <c r="CZ184" i="10"/>
  <c r="DA184" i="10"/>
  <c r="DB184" i="10"/>
  <c r="BF185" i="10"/>
  <c r="BG185" i="10"/>
  <c r="BH185" i="10"/>
  <c r="BI185" i="10"/>
  <c r="BJ185" i="10"/>
  <c r="BK185" i="10"/>
  <c r="BL185" i="10"/>
  <c r="BM185" i="10"/>
  <c r="BN185" i="10"/>
  <c r="BO185" i="10"/>
  <c r="BP185" i="10"/>
  <c r="BQ185" i="10"/>
  <c r="BR185" i="10"/>
  <c r="BS185" i="10"/>
  <c r="BT185" i="10"/>
  <c r="BU185" i="10"/>
  <c r="BV185" i="10"/>
  <c r="BW185" i="10"/>
  <c r="BX185" i="10"/>
  <c r="BY185" i="10"/>
  <c r="BZ185" i="10"/>
  <c r="CA185" i="10"/>
  <c r="CB185" i="10"/>
  <c r="CC185" i="10"/>
  <c r="CD185" i="10"/>
  <c r="CE185" i="10"/>
  <c r="CF185" i="10"/>
  <c r="CG185" i="10"/>
  <c r="CH185" i="10"/>
  <c r="CI185" i="10"/>
  <c r="CJ185" i="10"/>
  <c r="CK185" i="10"/>
  <c r="CL185" i="10"/>
  <c r="CM185" i="10"/>
  <c r="CN185" i="10"/>
  <c r="CO185" i="10"/>
  <c r="CP185" i="10"/>
  <c r="CQ185" i="10"/>
  <c r="CR185" i="10"/>
  <c r="CS185" i="10"/>
  <c r="CT185" i="10"/>
  <c r="CU185" i="10"/>
  <c r="CV185" i="10"/>
  <c r="CW185" i="10"/>
  <c r="CX185" i="10"/>
  <c r="CY185" i="10"/>
  <c r="CZ185" i="10"/>
  <c r="DA185" i="10"/>
  <c r="DB185" i="10"/>
  <c r="BF186" i="10"/>
  <c r="BG186" i="10"/>
  <c r="BH186" i="10"/>
  <c r="BI186" i="10"/>
  <c r="BJ186" i="10"/>
  <c r="BK186" i="10"/>
  <c r="BL186" i="10"/>
  <c r="BM186" i="10"/>
  <c r="BN186" i="10"/>
  <c r="BO186" i="10"/>
  <c r="BP186" i="10"/>
  <c r="BQ186" i="10"/>
  <c r="BR186" i="10"/>
  <c r="BS186" i="10"/>
  <c r="BT186" i="10"/>
  <c r="BU186" i="10"/>
  <c r="BV186" i="10"/>
  <c r="BW186" i="10"/>
  <c r="BX186" i="10"/>
  <c r="BY186" i="10"/>
  <c r="BZ186" i="10"/>
  <c r="CA186" i="10"/>
  <c r="CB186" i="10"/>
  <c r="CC186" i="10"/>
  <c r="CD186" i="10"/>
  <c r="CE186" i="10"/>
  <c r="CF186" i="10"/>
  <c r="CG186" i="10"/>
  <c r="CH186" i="10"/>
  <c r="CI186" i="10"/>
  <c r="CJ186" i="10"/>
  <c r="CK186" i="10"/>
  <c r="CL186" i="10"/>
  <c r="CM186" i="10"/>
  <c r="CN186" i="10"/>
  <c r="CO186" i="10"/>
  <c r="CP186" i="10"/>
  <c r="CQ186" i="10"/>
  <c r="CR186" i="10"/>
  <c r="CS186" i="10"/>
  <c r="CT186" i="10"/>
  <c r="CU186" i="10"/>
  <c r="CV186" i="10"/>
  <c r="CW186" i="10"/>
  <c r="CX186" i="10"/>
  <c r="CY186" i="10"/>
  <c r="CZ186" i="10"/>
  <c r="DA186" i="10"/>
  <c r="DB186" i="10"/>
  <c r="E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AY50" i="9"/>
  <c r="AZ50" i="9"/>
  <c r="BA50" i="9"/>
  <c r="BB50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AR51" i="9"/>
  <c r="AS51" i="9"/>
  <c r="AT51" i="9"/>
  <c r="AU51" i="9"/>
  <c r="AV51" i="9"/>
  <c r="AW51" i="9"/>
  <c r="AX51" i="9"/>
  <c r="AY51" i="9"/>
  <c r="AZ51" i="9"/>
  <c r="BA51" i="9"/>
  <c r="BB51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AY52" i="9"/>
  <c r="AZ52" i="9"/>
  <c r="BA52" i="9"/>
  <c r="BB52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AR53" i="9"/>
  <c r="AS53" i="9"/>
  <c r="AT53" i="9"/>
  <c r="AU53" i="9"/>
  <c r="AV53" i="9"/>
  <c r="AW53" i="9"/>
  <c r="AX53" i="9"/>
  <c r="AY53" i="9"/>
  <c r="AZ53" i="9"/>
  <c r="BA53" i="9"/>
  <c r="BB53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AY54" i="9"/>
  <c r="AZ54" i="9"/>
  <c r="BA54" i="9"/>
  <c r="BB54" i="9"/>
  <c r="AF55" i="9"/>
  <c r="AG55" i="9"/>
  <c r="AH55" i="9"/>
  <c r="AI55" i="9"/>
  <c r="AJ55" i="9"/>
  <c r="AK55" i="9"/>
  <c r="AL55" i="9"/>
  <c r="AM55" i="9"/>
  <c r="AN55" i="9"/>
  <c r="AO55" i="9"/>
  <c r="AP55" i="9"/>
  <c r="AQ55" i="9"/>
  <c r="AR55" i="9"/>
  <c r="AS55" i="9"/>
  <c r="AT55" i="9"/>
  <c r="AU55" i="9"/>
  <c r="AV55" i="9"/>
  <c r="AW55" i="9"/>
  <c r="AX55" i="9"/>
  <c r="AY55" i="9"/>
  <c r="AZ55" i="9"/>
  <c r="BA55" i="9"/>
  <c r="BB55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AY56" i="9"/>
  <c r="AZ56" i="9"/>
  <c r="BA56" i="9"/>
  <c r="BB56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AY57" i="9"/>
  <c r="AZ57" i="9"/>
  <c r="BA57" i="9"/>
  <c r="BB57" i="9"/>
  <c r="AF58" i="9"/>
  <c r="AG58" i="9"/>
  <c r="AH58" i="9"/>
  <c r="AI58" i="9"/>
  <c r="AJ58" i="9"/>
  <c r="AK58" i="9"/>
  <c r="AL58" i="9"/>
  <c r="AM58" i="9"/>
  <c r="AN58" i="9"/>
  <c r="AO58" i="9"/>
  <c r="AP58" i="9"/>
  <c r="AQ58" i="9"/>
  <c r="AR58" i="9"/>
  <c r="AS58" i="9"/>
  <c r="AT58" i="9"/>
  <c r="AU58" i="9"/>
  <c r="AV58" i="9"/>
  <c r="AW58" i="9"/>
  <c r="AX58" i="9"/>
  <c r="AY58" i="9"/>
  <c r="AZ58" i="9"/>
  <c r="BA58" i="9"/>
  <c r="BB58" i="9"/>
  <c r="AF59" i="9"/>
  <c r="AG59" i="9"/>
  <c r="AH59" i="9"/>
  <c r="AI59" i="9"/>
  <c r="AJ59" i="9"/>
  <c r="AK59" i="9"/>
  <c r="AL59" i="9"/>
  <c r="AM59" i="9"/>
  <c r="AN59" i="9"/>
  <c r="AO59" i="9"/>
  <c r="AP59" i="9"/>
  <c r="AQ59" i="9"/>
  <c r="AR59" i="9"/>
  <c r="AS59" i="9"/>
  <c r="AT59" i="9"/>
  <c r="AU59" i="9"/>
  <c r="AV59" i="9"/>
  <c r="AW59" i="9"/>
  <c r="AX59" i="9"/>
  <c r="AY59" i="9"/>
  <c r="AZ59" i="9"/>
  <c r="BA59" i="9"/>
  <c r="BB59" i="9"/>
  <c r="AF60" i="9"/>
  <c r="AG60" i="9"/>
  <c r="AH60" i="9"/>
  <c r="AI60" i="9"/>
  <c r="AJ60" i="9"/>
  <c r="AK60" i="9"/>
  <c r="AL60" i="9"/>
  <c r="AM60" i="9"/>
  <c r="AN60" i="9"/>
  <c r="AO60" i="9"/>
  <c r="AP60" i="9"/>
  <c r="AQ60" i="9"/>
  <c r="AR60" i="9"/>
  <c r="AS60" i="9"/>
  <c r="AT60" i="9"/>
  <c r="AU60" i="9"/>
  <c r="AV60" i="9"/>
  <c r="AW60" i="9"/>
  <c r="AX60" i="9"/>
  <c r="AY60" i="9"/>
  <c r="AZ60" i="9"/>
  <c r="BA60" i="9"/>
  <c r="BB60" i="9"/>
  <c r="AF61" i="9"/>
  <c r="AG61" i="9"/>
  <c r="AH61" i="9"/>
  <c r="AI61" i="9"/>
  <c r="AJ61" i="9"/>
  <c r="AK61" i="9"/>
  <c r="AL61" i="9"/>
  <c r="AM61" i="9"/>
  <c r="AN61" i="9"/>
  <c r="AO61" i="9"/>
  <c r="AP61" i="9"/>
  <c r="AQ61" i="9"/>
  <c r="AR61" i="9"/>
  <c r="AS61" i="9"/>
  <c r="AT61" i="9"/>
  <c r="AU61" i="9"/>
  <c r="AV61" i="9"/>
  <c r="AW61" i="9"/>
  <c r="AX61" i="9"/>
  <c r="AY61" i="9"/>
  <c r="AZ61" i="9"/>
  <c r="BA61" i="9"/>
  <c r="BB61" i="9"/>
  <c r="AF62" i="9"/>
  <c r="AG62" i="9"/>
  <c r="AH62" i="9"/>
  <c r="AI62" i="9"/>
  <c r="AJ62" i="9"/>
  <c r="AK62" i="9"/>
  <c r="AL62" i="9"/>
  <c r="AM62" i="9"/>
  <c r="AN62" i="9"/>
  <c r="AO62" i="9"/>
  <c r="AP62" i="9"/>
  <c r="AQ62" i="9"/>
  <c r="AR62" i="9"/>
  <c r="AS62" i="9"/>
  <c r="AT62" i="9"/>
  <c r="AU62" i="9"/>
  <c r="AV62" i="9"/>
  <c r="AW62" i="9"/>
  <c r="AX62" i="9"/>
  <c r="AY62" i="9"/>
  <c r="AZ62" i="9"/>
  <c r="BA62" i="9"/>
  <c r="BB62" i="9"/>
  <c r="AF63" i="9"/>
  <c r="AG63" i="9"/>
  <c r="AH63" i="9"/>
  <c r="AI63" i="9"/>
  <c r="AJ63" i="9"/>
  <c r="AK63" i="9"/>
  <c r="AL63" i="9"/>
  <c r="AM63" i="9"/>
  <c r="AN63" i="9"/>
  <c r="AO63" i="9"/>
  <c r="AP63" i="9"/>
  <c r="AQ63" i="9"/>
  <c r="AR63" i="9"/>
  <c r="AS63" i="9"/>
  <c r="AT63" i="9"/>
  <c r="AU63" i="9"/>
  <c r="AV63" i="9"/>
  <c r="AW63" i="9"/>
  <c r="AX63" i="9"/>
  <c r="AY63" i="9"/>
  <c r="AZ63" i="9"/>
  <c r="BA63" i="9"/>
  <c r="BB63" i="9"/>
  <c r="AF64" i="9"/>
  <c r="AG64" i="9"/>
  <c r="AH64" i="9"/>
  <c r="AI64" i="9"/>
  <c r="AJ64" i="9"/>
  <c r="AK64" i="9"/>
  <c r="AL64" i="9"/>
  <c r="AM64" i="9"/>
  <c r="AN64" i="9"/>
  <c r="AO64" i="9"/>
  <c r="AP64" i="9"/>
  <c r="AQ64" i="9"/>
  <c r="AR64" i="9"/>
  <c r="AS64" i="9"/>
  <c r="AT64" i="9"/>
  <c r="AU64" i="9"/>
  <c r="AV64" i="9"/>
  <c r="AW64" i="9"/>
  <c r="AX64" i="9"/>
  <c r="AY64" i="9"/>
  <c r="AZ64" i="9"/>
  <c r="BA64" i="9"/>
  <c r="BB64" i="9"/>
  <c r="AF65" i="9"/>
  <c r="AG65" i="9"/>
  <c r="AH65" i="9"/>
  <c r="AI65" i="9"/>
  <c r="AJ65" i="9"/>
  <c r="AK65" i="9"/>
  <c r="AL65" i="9"/>
  <c r="AM65" i="9"/>
  <c r="AN65" i="9"/>
  <c r="AO65" i="9"/>
  <c r="AP65" i="9"/>
  <c r="AQ65" i="9"/>
  <c r="AR65" i="9"/>
  <c r="AS65" i="9"/>
  <c r="AT65" i="9"/>
  <c r="AU65" i="9"/>
  <c r="AV65" i="9"/>
  <c r="AW65" i="9"/>
  <c r="AX65" i="9"/>
  <c r="AY65" i="9"/>
  <c r="AZ65" i="9"/>
  <c r="BA65" i="9"/>
  <c r="BB65" i="9"/>
  <c r="AF66" i="9"/>
  <c r="AG66" i="9"/>
  <c r="AH66" i="9"/>
  <c r="AI66" i="9"/>
  <c r="AJ66" i="9"/>
  <c r="AK66" i="9"/>
  <c r="AL66" i="9"/>
  <c r="AM66" i="9"/>
  <c r="AN66" i="9"/>
  <c r="AO66" i="9"/>
  <c r="AP66" i="9"/>
  <c r="AQ66" i="9"/>
  <c r="AR66" i="9"/>
  <c r="AS66" i="9"/>
  <c r="AT66" i="9"/>
  <c r="AU66" i="9"/>
  <c r="AV66" i="9"/>
  <c r="AW66" i="9"/>
  <c r="AX66" i="9"/>
  <c r="AY66" i="9"/>
  <c r="AZ66" i="9"/>
  <c r="BA66" i="9"/>
  <c r="BB66" i="9"/>
  <c r="AF67" i="9"/>
  <c r="AG67" i="9"/>
  <c r="AH67" i="9"/>
  <c r="AI67" i="9"/>
  <c r="AJ67" i="9"/>
  <c r="AK67" i="9"/>
  <c r="AL67" i="9"/>
  <c r="AM67" i="9"/>
  <c r="AN67" i="9"/>
  <c r="AO67" i="9"/>
  <c r="AP67" i="9"/>
  <c r="AQ67" i="9"/>
  <c r="AR67" i="9"/>
  <c r="AS67" i="9"/>
  <c r="AT67" i="9"/>
  <c r="AU67" i="9"/>
  <c r="AV67" i="9"/>
  <c r="AW67" i="9"/>
  <c r="AX67" i="9"/>
  <c r="AY67" i="9"/>
  <c r="AZ67" i="9"/>
  <c r="BA67" i="9"/>
  <c r="BB67" i="9"/>
  <c r="AF68" i="9"/>
  <c r="AG68" i="9"/>
  <c r="AH68" i="9"/>
  <c r="AI68" i="9"/>
  <c r="AJ68" i="9"/>
  <c r="AK68" i="9"/>
  <c r="AL68" i="9"/>
  <c r="AM68" i="9"/>
  <c r="AN68" i="9"/>
  <c r="AO68" i="9"/>
  <c r="AP68" i="9"/>
  <c r="AQ68" i="9"/>
  <c r="AR68" i="9"/>
  <c r="AS68" i="9"/>
  <c r="AT68" i="9"/>
  <c r="AU68" i="9"/>
  <c r="AV68" i="9"/>
  <c r="AW68" i="9"/>
  <c r="AX68" i="9"/>
  <c r="AY68" i="9"/>
  <c r="AZ68" i="9"/>
  <c r="BA68" i="9"/>
  <c r="BB68" i="9"/>
  <c r="AF69" i="9"/>
  <c r="AG69" i="9"/>
  <c r="AH69" i="9"/>
  <c r="AI69" i="9"/>
  <c r="AJ69" i="9"/>
  <c r="AK69" i="9"/>
  <c r="AL69" i="9"/>
  <c r="AM69" i="9"/>
  <c r="AN69" i="9"/>
  <c r="AO69" i="9"/>
  <c r="AP69" i="9"/>
  <c r="AQ69" i="9"/>
  <c r="AR69" i="9"/>
  <c r="AS69" i="9"/>
  <c r="AT69" i="9"/>
  <c r="AU69" i="9"/>
  <c r="AV69" i="9"/>
  <c r="AW69" i="9"/>
  <c r="AX69" i="9"/>
  <c r="AY69" i="9"/>
  <c r="AZ69" i="9"/>
  <c r="BA69" i="9"/>
  <c r="BB69" i="9"/>
  <c r="AF70" i="9"/>
  <c r="AG70" i="9"/>
  <c r="AH70" i="9"/>
  <c r="AI70" i="9"/>
  <c r="AJ70" i="9"/>
  <c r="AK70" i="9"/>
  <c r="AL70" i="9"/>
  <c r="AM70" i="9"/>
  <c r="AN70" i="9"/>
  <c r="AO70" i="9"/>
  <c r="AP70" i="9"/>
  <c r="AQ70" i="9"/>
  <c r="AR70" i="9"/>
  <c r="AS70" i="9"/>
  <c r="AT70" i="9"/>
  <c r="AU70" i="9"/>
  <c r="AV70" i="9"/>
  <c r="AW70" i="9"/>
  <c r="AX70" i="9"/>
  <c r="AY70" i="9"/>
  <c r="AZ70" i="9"/>
  <c r="BA70" i="9"/>
  <c r="BB70" i="9"/>
  <c r="AF71" i="9"/>
  <c r="AG71" i="9"/>
  <c r="AH71" i="9"/>
  <c r="AI71" i="9"/>
  <c r="AJ71" i="9"/>
  <c r="AK71" i="9"/>
  <c r="AL71" i="9"/>
  <c r="AM71" i="9"/>
  <c r="AN71" i="9"/>
  <c r="AO71" i="9"/>
  <c r="AP71" i="9"/>
  <c r="AQ71" i="9"/>
  <c r="AR71" i="9"/>
  <c r="AS71" i="9"/>
  <c r="AT71" i="9"/>
  <c r="AU71" i="9"/>
  <c r="AV71" i="9"/>
  <c r="AW71" i="9"/>
  <c r="AX71" i="9"/>
  <c r="AY71" i="9"/>
  <c r="AZ71" i="9"/>
  <c r="BA71" i="9"/>
  <c r="BB71" i="9"/>
  <c r="AF72" i="9"/>
  <c r="AG72" i="9"/>
  <c r="AH72" i="9"/>
  <c r="AI72" i="9"/>
  <c r="AJ72" i="9"/>
  <c r="AK72" i="9"/>
  <c r="AL72" i="9"/>
  <c r="AM72" i="9"/>
  <c r="AN72" i="9"/>
  <c r="AO72" i="9"/>
  <c r="AP72" i="9"/>
  <c r="AQ72" i="9"/>
  <c r="AR72" i="9"/>
  <c r="AS72" i="9"/>
  <c r="AT72" i="9"/>
  <c r="AU72" i="9"/>
  <c r="AV72" i="9"/>
  <c r="AW72" i="9"/>
  <c r="AX72" i="9"/>
  <c r="AY72" i="9"/>
  <c r="AZ72" i="9"/>
  <c r="BA72" i="9"/>
  <c r="BB72" i="9"/>
  <c r="AF73" i="9"/>
  <c r="AG73" i="9"/>
  <c r="AH73" i="9"/>
  <c r="AI73" i="9"/>
  <c r="AJ73" i="9"/>
  <c r="AK73" i="9"/>
  <c r="AL73" i="9"/>
  <c r="AM73" i="9"/>
  <c r="AN73" i="9"/>
  <c r="AO73" i="9"/>
  <c r="AP73" i="9"/>
  <c r="AQ73" i="9"/>
  <c r="AR73" i="9"/>
  <c r="AS73" i="9"/>
  <c r="AT73" i="9"/>
  <c r="AU73" i="9"/>
  <c r="AV73" i="9"/>
  <c r="AW73" i="9"/>
  <c r="AX73" i="9"/>
  <c r="AY73" i="9"/>
  <c r="AZ73" i="9"/>
  <c r="BA73" i="9"/>
  <c r="BB73" i="9"/>
  <c r="AF74" i="9"/>
  <c r="AG74" i="9"/>
  <c r="AH74" i="9"/>
  <c r="AI74" i="9"/>
  <c r="AJ74" i="9"/>
  <c r="AK74" i="9"/>
  <c r="AL74" i="9"/>
  <c r="AM74" i="9"/>
  <c r="AN74" i="9"/>
  <c r="AO74" i="9"/>
  <c r="AP74" i="9"/>
  <c r="AQ74" i="9"/>
  <c r="AR74" i="9"/>
  <c r="AS74" i="9"/>
  <c r="AT74" i="9"/>
  <c r="AU74" i="9"/>
  <c r="AV74" i="9"/>
  <c r="AW74" i="9"/>
  <c r="AX74" i="9"/>
  <c r="AY74" i="9"/>
  <c r="AZ74" i="9"/>
  <c r="BA74" i="9"/>
  <c r="BB74" i="9"/>
  <c r="AF75" i="9"/>
  <c r="AG75" i="9"/>
  <c r="AH75" i="9"/>
  <c r="AI75" i="9"/>
  <c r="AJ75" i="9"/>
  <c r="AK75" i="9"/>
  <c r="AL75" i="9"/>
  <c r="AM75" i="9"/>
  <c r="AN75" i="9"/>
  <c r="AO75" i="9"/>
  <c r="AP75" i="9"/>
  <c r="AQ75" i="9"/>
  <c r="AR75" i="9"/>
  <c r="AS75" i="9"/>
  <c r="AT75" i="9"/>
  <c r="AU75" i="9"/>
  <c r="AV75" i="9"/>
  <c r="AW75" i="9"/>
  <c r="AX75" i="9"/>
  <c r="AY75" i="9"/>
  <c r="AZ75" i="9"/>
  <c r="BA75" i="9"/>
  <c r="BB75" i="9"/>
  <c r="AF76" i="9"/>
  <c r="AG76" i="9"/>
  <c r="AH76" i="9"/>
  <c r="AI76" i="9"/>
  <c r="AJ76" i="9"/>
  <c r="AK76" i="9"/>
  <c r="AL76" i="9"/>
  <c r="AM76" i="9"/>
  <c r="AN76" i="9"/>
  <c r="AO76" i="9"/>
  <c r="AP76" i="9"/>
  <c r="AQ76" i="9"/>
  <c r="AR76" i="9"/>
  <c r="AS76" i="9"/>
  <c r="AT76" i="9"/>
  <c r="AU76" i="9"/>
  <c r="AV76" i="9"/>
  <c r="AW76" i="9"/>
  <c r="AX76" i="9"/>
  <c r="AY76" i="9"/>
  <c r="AZ76" i="9"/>
  <c r="BA76" i="9"/>
  <c r="BB76" i="9"/>
  <c r="AF77" i="9"/>
  <c r="AG77" i="9"/>
  <c r="AH77" i="9"/>
  <c r="AI77" i="9"/>
  <c r="AJ77" i="9"/>
  <c r="AK77" i="9"/>
  <c r="AL77" i="9"/>
  <c r="AM77" i="9"/>
  <c r="AN77" i="9"/>
  <c r="AO77" i="9"/>
  <c r="AP77" i="9"/>
  <c r="AQ77" i="9"/>
  <c r="AR77" i="9"/>
  <c r="AS77" i="9"/>
  <c r="AT77" i="9"/>
  <c r="AU77" i="9"/>
  <c r="AV77" i="9"/>
  <c r="AW77" i="9"/>
  <c r="AX77" i="9"/>
  <c r="AY77" i="9"/>
  <c r="AZ77" i="9"/>
  <c r="BA77" i="9"/>
  <c r="BB77" i="9"/>
  <c r="AF78" i="9"/>
  <c r="AG78" i="9"/>
  <c r="AH78" i="9"/>
  <c r="AI78" i="9"/>
  <c r="AJ78" i="9"/>
  <c r="AK78" i="9"/>
  <c r="AL78" i="9"/>
  <c r="AM78" i="9"/>
  <c r="AN78" i="9"/>
  <c r="AO78" i="9"/>
  <c r="AP78" i="9"/>
  <c r="AQ78" i="9"/>
  <c r="AR78" i="9"/>
  <c r="AS78" i="9"/>
  <c r="AT78" i="9"/>
  <c r="AU78" i="9"/>
  <c r="AV78" i="9"/>
  <c r="AW78" i="9"/>
  <c r="AX78" i="9"/>
  <c r="AY78" i="9"/>
  <c r="AZ78" i="9"/>
  <c r="BA78" i="9"/>
  <c r="BB78" i="9"/>
  <c r="AF79" i="9"/>
  <c r="AG79" i="9"/>
  <c r="AH79" i="9"/>
  <c r="AI79" i="9"/>
  <c r="AJ79" i="9"/>
  <c r="AK79" i="9"/>
  <c r="AL79" i="9"/>
  <c r="AM79" i="9"/>
  <c r="AN79" i="9"/>
  <c r="AO79" i="9"/>
  <c r="AP79" i="9"/>
  <c r="AQ79" i="9"/>
  <c r="AR79" i="9"/>
  <c r="AS79" i="9"/>
  <c r="AT79" i="9"/>
  <c r="AU79" i="9"/>
  <c r="AV79" i="9"/>
  <c r="AW79" i="9"/>
  <c r="AX79" i="9"/>
  <c r="AY79" i="9"/>
  <c r="AZ79" i="9"/>
  <c r="BA79" i="9"/>
  <c r="BB79" i="9"/>
  <c r="AF80" i="9"/>
  <c r="AG80" i="9"/>
  <c r="AH80" i="9"/>
  <c r="AI80" i="9"/>
  <c r="AJ80" i="9"/>
  <c r="AK80" i="9"/>
  <c r="AL80" i="9"/>
  <c r="AM80" i="9"/>
  <c r="AN80" i="9"/>
  <c r="AO80" i="9"/>
  <c r="AP80" i="9"/>
  <c r="AQ80" i="9"/>
  <c r="AR80" i="9"/>
  <c r="AS80" i="9"/>
  <c r="AT80" i="9"/>
  <c r="AU80" i="9"/>
  <c r="AV80" i="9"/>
  <c r="AW80" i="9"/>
  <c r="AX80" i="9"/>
  <c r="AY80" i="9"/>
  <c r="AZ80" i="9"/>
  <c r="BA80" i="9"/>
  <c r="BB80" i="9"/>
  <c r="AF81" i="9"/>
  <c r="AG81" i="9"/>
  <c r="AH81" i="9"/>
  <c r="AI81" i="9"/>
  <c r="AJ81" i="9"/>
  <c r="AK81" i="9"/>
  <c r="AL81" i="9"/>
  <c r="AM81" i="9"/>
  <c r="AN81" i="9"/>
  <c r="AO81" i="9"/>
  <c r="AP81" i="9"/>
  <c r="AQ81" i="9"/>
  <c r="AR81" i="9"/>
  <c r="AS81" i="9"/>
  <c r="AT81" i="9"/>
  <c r="AU81" i="9"/>
  <c r="AV81" i="9"/>
  <c r="AW81" i="9"/>
  <c r="AX81" i="9"/>
  <c r="AY81" i="9"/>
  <c r="AZ81" i="9"/>
  <c r="BA81" i="9"/>
  <c r="BB81" i="9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AX108" i="8"/>
  <c r="AY108" i="8"/>
  <c r="AZ108" i="8"/>
  <c r="BA108" i="8"/>
  <c r="BB108" i="8"/>
  <c r="BC108" i="8"/>
  <c r="BD108" i="8"/>
  <c r="BE108" i="8"/>
  <c r="BF108" i="8"/>
  <c r="BG108" i="8"/>
  <c r="BH108" i="8"/>
  <c r="BI108" i="8"/>
  <c r="BJ108" i="8"/>
  <c r="BK108" i="8"/>
  <c r="BL108" i="8"/>
  <c r="BM108" i="8"/>
  <c r="BN108" i="8"/>
  <c r="BO108" i="8"/>
  <c r="BP108" i="8"/>
  <c r="BQ108" i="8"/>
  <c r="BR108" i="8"/>
  <c r="BS108" i="8"/>
  <c r="BT108" i="8"/>
  <c r="BU108" i="8"/>
  <c r="BV108" i="8"/>
  <c r="BW108" i="8"/>
  <c r="BX108" i="8"/>
  <c r="BY108" i="8"/>
  <c r="BZ108" i="8"/>
  <c r="CA108" i="8"/>
  <c r="CB108" i="8"/>
  <c r="CC108" i="8"/>
  <c r="CD108" i="8"/>
  <c r="CE108" i="8"/>
  <c r="CF108" i="8"/>
  <c r="CG108" i="8"/>
  <c r="CH108" i="8"/>
  <c r="CI108" i="8"/>
  <c r="CJ108" i="8"/>
  <c r="CK108" i="8"/>
  <c r="CL108" i="8"/>
  <c r="AX109" i="8"/>
  <c r="AY109" i="8"/>
  <c r="AZ109" i="8"/>
  <c r="BA109" i="8"/>
  <c r="BB109" i="8"/>
  <c r="BC109" i="8"/>
  <c r="BD109" i="8"/>
  <c r="BE109" i="8"/>
  <c r="BF109" i="8"/>
  <c r="BG109" i="8"/>
  <c r="BH109" i="8"/>
  <c r="BI109" i="8"/>
  <c r="BJ109" i="8"/>
  <c r="BK109" i="8"/>
  <c r="BL109" i="8"/>
  <c r="BM109" i="8"/>
  <c r="BN109" i="8"/>
  <c r="BO109" i="8"/>
  <c r="BP109" i="8"/>
  <c r="BQ109" i="8"/>
  <c r="BR109" i="8"/>
  <c r="BS109" i="8"/>
  <c r="BT109" i="8"/>
  <c r="BU109" i="8"/>
  <c r="BV109" i="8"/>
  <c r="BW109" i="8"/>
  <c r="BX109" i="8"/>
  <c r="BY109" i="8"/>
  <c r="BZ109" i="8"/>
  <c r="CA109" i="8"/>
  <c r="CB109" i="8"/>
  <c r="CC109" i="8"/>
  <c r="CD109" i="8"/>
  <c r="CE109" i="8"/>
  <c r="CF109" i="8"/>
  <c r="CG109" i="8"/>
  <c r="CH109" i="8"/>
  <c r="CI109" i="8"/>
  <c r="CJ109" i="8"/>
  <c r="CK109" i="8"/>
  <c r="CL109" i="8"/>
  <c r="AX110" i="8"/>
  <c r="AY110" i="8"/>
  <c r="AZ110" i="8"/>
  <c r="BA110" i="8"/>
  <c r="BB110" i="8"/>
  <c r="BC110" i="8"/>
  <c r="BD110" i="8"/>
  <c r="BE110" i="8"/>
  <c r="BF110" i="8"/>
  <c r="BG110" i="8"/>
  <c r="BH110" i="8"/>
  <c r="BI110" i="8"/>
  <c r="BJ110" i="8"/>
  <c r="BK110" i="8"/>
  <c r="BL110" i="8"/>
  <c r="BM110" i="8"/>
  <c r="BN110" i="8"/>
  <c r="BO110" i="8"/>
  <c r="BP110" i="8"/>
  <c r="BQ110" i="8"/>
  <c r="BR110" i="8"/>
  <c r="BS110" i="8"/>
  <c r="BT110" i="8"/>
  <c r="BU110" i="8"/>
  <c r="BV110" i="8"/>
  <c r="BW110" i="8"/>
  <c r="BX110" i="8"/>
  <c r="BY110" i="8"/>
  <c r="BZ110" i="8"/>
  <c r="CA110" i="8"/>
  <c r="CB110" i="8"/>
  <c r="CC110" i="8"/>
  <c r="CD110" i="8"/>
  <c r="CE110" i="8"/>
  <c r="CF110" i="8"/>
  <c r="CG110" i="8"/>
  <c r="CH110" i="8"/>
  <c r="CI110" i="8"/>
  <c r="CJ110" i="8"/>
  <c r="CK110" i="8"/>
  <c r="CL110" i="8"/>
  <c r="AX111" i="8"/>
  <c r="AY111" i="8"/>
  <c r="AZ111" i="8"/>
  <c r="BA111" i="8"/>
  <c r="BB111" i="8"/>
  <c r="BC111" i="8"/>
  <c r="BD111" i="8"/>
  <c r="BE111" i="8"/>
  <c r="BF111" i="8"/>
  <c r="BG111" i="8"/>
  <c r="BH111" i="8"/>
  <c r="BI111" i="8"/>
  <c r="BJ111" i="8"/>
  <c r="BK111" i="8"/>
  <c r="BL111" i="8"/>
  <c r="BM111" i="8"/>
  <c r="BN111" i="8"/>
  <c r="BO111" i="8"/>
  <c r="BP111" i="8"/>
  <c r="BQ111" i="8"/>
  <c r="BR111" i="8"/>
  <c r="BS111" i="8"/>
  <c r="BT111" i="8"/>
  <c r="BU111" i="8"/>
  <c r="BV111" i="8"/>
  <c r="BW111" i="8"/>
  <c r="BX111" i="8"/>
  <c r="BY111" i="8"/>
  <c r="BZ111" i="8"/>
  <c r="CA111" i="8"/>
  <c r="CB111" i="8"/>
  <c r="CC111" i="8"/>
  <c r="CD111" i="8"/>
  <c r="CE111" i="8"/>
  <c r="CF111" i="8"/>
  <c r="CG111" i="8"/>
  <c r="CH111" i="8"/>
  <c r="CI111" i="8"/>
  <c r="CJ111" i="8"/>
  <c r="CK111" i="8"/>
  <c r="CL111" i="8"/>
  <c r="AX112" i="8"/>
  <c r="AY112" i="8"/>
  <c r="AZ112" i="8"/>
  <c r="BA112" i="8"/>
  <c r="BB112" i="8"/>
  <c r="BC112" i="8"/>
  <c r="BD112" i="8"/>
  <c r="BE112" i="8"/>
  <c r="BF112" i="8"/>
  <c r="BG112" i="8"/>
  <c r="BH112" i="8"/>
  <c r="BI112" i="8"/>
  <c r="BJ112" i="8"/>
  <c r="BK112" i="8"/>
  <c r="BL112" i="8"/>
  <c r="BM112" i="8"/>
  <c r="BN112" i="8"/>
  <c r="BO112" i="8"/>
  <c r="BP112" i="8"/>
  <c r="BQ112" i="8"/>
  <c r="BR112" i="8"/>
  <c r="BS112" i="8"/>
  <c r="BT112" i="8"/>
  <c r="BU112" i="8"/>
  <c r="BV112" i="8"/>
  <c r="BW112" i="8"/>
  <c r="BX112" i="8"/>
  <c r="BY112" i="8"/>
  <c r="BZ112" i="8"/>
  <c r="CA112" i="8"/>
  <c r="CB112" i="8"/>
  <c r="CC112" i="8"/>
  <c r="CD112" i="8"/>
  <c r="CE112" i="8"/>
  <c r="CF112" i="8"/>
  <c r="CG112" i="8"/>
  <c r="CH112" i="8"/>
  <c r="CI112" i="8"/>
  <c r="CJ112" i="8"/>
  <c r="CK112" i="8"/>
  <c r="CL112" i="8"/>
  <c r="AX113" i="8"/>
  <c r="AY113" i="8"/>
  <c r="AZ113" i="8"/>
  <c r="BA113" i="8"/>
  <c r="BB113" i="8"/>
  <c r="BC113" i="8"/>
  <c r="BD113" i="8"/>
  <c r="BE113" i="8"/>
  <c r="BF113" i="8"/>
  <c r="BG113" i="8"/>
  <c r="BH113" i="8"/>
  <c r="BI113" i="8"/>
  <c r="BJ113" i="8"/>
  <c r="BK113" i="8"/>
  <c r="BL113" i="8"/>
  <c r="BM113" i="8"/>
  <c r="BN113" i="8"/>
  <c r="BO113" i="8"/>
  <c r="BP113" i="8"/>
  <c r="BQ113" i="8"/>
  <c r="BR113" i="8"/>
  <c r="BS113" i="8"/>
  <c r="BT113" i="8"/>
  <c r="BU113" i="8"/>
  <c r="BV113" i="8"/>
  <c r="BW113" i="8"/>
  <c r="BX113" i="8"/>
  <c r="BY113" i="8"/>
  <c r="BZ113" i="8"/>
  <c r="CA113" i="8"/>
  <c r="CB113" i="8"/>
  <c r="CC113" i="8"/>
  <c r="CD113" i="8"/>
  <c r="CE113" i="8"/>
  <c r="CF113" i="8"/>
  <c r="CG113" i="8"/>
  <c r="CH113" i="8"/>
  <c r="CI113" i="8"/>
  <c r="CJ113" i="8"/>
  <c r="CK113" i="8"/>
  <c r="CL113" i="8"/>
  <c r="AX114" i="8"/>
  <c r="AY114" i="8"/>
  <c r="AZ114" i="8"/>
  <c r="BA114" i="8"/>
  <c r="BB114" i="8"/>
  <c r="BC114" i="8"/>
  <c r="BD114" i="8"/>
  <c r="BE114" i="8"/>
  <c r="BF114" i="8"/>
  <c r="BG114" i="8"/>
  <c r="BH114" i="8"/>
  <c r="BI114" i="8"/>
  <c r="BJ114" i="8"/>
  <c r="BK114" i="8"/>
  <c r="BL114" i="8"/>
  <c r="BM114" i="8"/>
  <c r="BN114" i="8"/>
  <c r="BO114" i="8"/>
  <c r="BP114" i="8"/>
  <c r="BQ114" i="8"/>
  <c r="BR114" i="8"/>
  <c r="BS114" i="8"/>
  <c r="BT114" i="8"/>
  <c r="BU114" i="8"/>
  <c r="BV114" i="8"/>
  <c r="BW114" i="8"/>
  <c r="BX114" i="8"/>
  <c r="BY114" i="8"/>
  <c r="BZ114" i="8"/>
  <c r="CA114" i="8"/>
  <c r="CB114" i="8"/>
  <c r="CC114" i="8"/>
  <c r="CD114" i="8"/>
  <c r="CE114" i="8"/>
  <c r="CF114" i="8"/>
  <c r="CG114" i="8"/>
  <c r="CH114" i="8"/>
  <c r="CI114" i="8"/>
  <c r="CJ114" i="8"/>
  <c r="CK114" i="8"/>
  <c r="CL114" i="8"/>
  <c r="AX115" i="8"/>
  <c r="AY115" i="8"/>
  <c r="AZ115" i="8"/>
  <c r="BA115" i="8"/>
  <c r="BB115" i="8"/>
  <c r="BC115" i="8"/>
  <c r="BD115" i="8"/>
  <c r="BE115" i="8"/>
  <c r="BF115" i="8"/>
  <c r="BG115" i="8"/>
  <c r="BH115" i="8"/>
  <c r="BI115" i="8"/>
  <c r="BJ115" i="8"/>
  <c r="BK115" i="8"/>
  <c r="BL115" i="8"/>
  <c r="BM115" i="8"/>
  <c r="BN115" i="8"/>
  <c r="BO115" i="8"/>
  <c r="BP115" i="8"/>
  <c r="BQ115" i="8"/>
  <c r="BR115" i="8"/>
  <c r="BS115" i="8"/>
  <c r="BT115" i="8"/>
  <c r="BU115" i="8"/>
  <c r="BV115" i="8"/>
  <c r="BW115" i="8"/>
  <c r="BX115" i="8"/>
  <c r="BY115" i="8"/>
  <c r="BZ115" i="8"/>
  <c r="CA115" i="8"/>
  <c r="CB115" i="8"/>
  <c r="CC115" i="8"/>
  <c r="CD115" i="8"/>
  <c r="CE115" i="8"/>
  <c r="CF115" i="8"/>
  <c r="CG115" i="8"/>
  <c r="CH115" i="8"/>
  <c r="CI115" i="8"/>
  <c r="CJ115" i="8"/>
  <c r="CK115" i="8"/>
  <c r="CL115" i="8"/>
  <c r="AX116" i="8"/>
  <c r="AY116" i="8"/>
  <c r="AZ116" i="8"/>
  <c r="BA116" i="8"/>
  <c r="BB116" i="8"/>
  <c r="BC116" i="8"/>
  <c r="BD116" i="8"/>
  <c r="BE116" i="8"/>
  <c r="BF116" i="8"/>
  <c r="BG116" i="8"/>
  <c r="BH116" i="8"/>
  <c r="BI116" i="8"/>
  <c r="BJ116" i="8"/>
  <c r="BK116" i="8"/>
  <c r="BL116" i="8"/>
  <c r="BM116" i="8"/>
  <c r="BN116" i="8"/>
  <c r="BO116" i="8"/>
  <c r="BP116" i="8"/>
  <c r="BQ116" i="8"/>
  <c r="BR116" i="8"/>
  <c r="BS116" i="8"/>
  <c r="BT116" i="8"/>
  <c r="BU116" i="8"/>
  <c r="BV116" i="8"/>
  <c r="BW116" i="8"/>
  <c r="BX116" i="8"/>
  <c r="BY116" i="8"/>
  <c r="BZ116" i="8"/>
  <c r="CA116" i="8"/>
  <c r="CB116" i="8"/>
  <c r="CC116" i="8"/>
  <c r="CD116" i="8"/>
  <c r="CE116" i="8"/>
  <c r="CF116" i="8"/>
  <c r="CG116" i="8"/>
  <c r="CH116" i="8"/>
  <c r="CI116" i="8"/>
  <c r="CJ116" i="8"/>
  <c r="CK116" i="8"/>
  <c r="CL116" i="8"/>
  <c r="AX117" i="8"/>
  <c r="AY117" i="8"/>
  <c r="AZ117" i="8"/>
  <c r="BA117" i="8"/>
  <c r="BB117" i="8"/>
  <c r="BC117" i="8"/>
  <c r="BD117" i="8"/>
  <c r="BE117" i="8"/>
  <c r="BF117" i="8"/>
  <c r="BG117" i="8"/>
  <c r="BH117" i="8"/>
  <c r="BI117" i="8"/>
  <c r="BJ117" i="8"/>
  <c r="BK117" i="8"/>
  <c r="BL117" i="8"/>
  <c r="BM117" i="8"/>
  <c r="BN117" i="8"/>
  <c r="BO117" i="8"/>
  <c r="BP117" i="8"/>
  <c r="BQ117" i="8"/>
  <c r="BR117" i="8"/>
  <c r="BS117" i="8"/>
  <c r="BT117" i="8"/>
  <c r="BU117" i="8"/>
  <c r="BV117" i="8"/>
  <c r="BW117" i="8"/>
  <c r="BX117" i="8"/>
  <c r="BY117" i="8"/>
  <c r="BZ117" i="8"/>
  <c r="CA117" i="8"/>
  <c r="CB117" i="8"/>
  <c r="CC117" i="8"/>
  <c r="CD117" i="8"/>
  <c r="CE117" i="8"/>
  <c r="CF117" i="8"/>
  <c r="CG117" i="8"/>
  <c r="CH117" i="8"/>
  <c r="CI117" i="8"/>
  <c r="CJ117" i="8"/>
  <c r="CK117" i="8"/>
  <c r="CL117" i="8"/>
  <c r="AX118" i="8"/>
  <c r="AY118" i="8"/>
  <c r="AZ118" i="8"/>
  <c r="BA118" i="8"/>
  <c r="BB118" i="8"/>
  <c r="BC118" i="8"/>
  <c r="BD118" i="8"/>
  <c r="BE118" i="8"/>
  <c r="BF118" i="8"/>
  <c r="BG118" i="8"/>
  <c r="BH118" i="8"/>
  <c r="BI118" i="8"/>
  <c r="BJ118" i="8"/>
  <c r="BK118" i="8"/>
  <c r="BL118" i="8"/>
  <c r="BM118" i="8"/>
  <c r="BN118" i="8"/>
  <c r="BO118" i="8"/>
  <c r="BP118" i="8"/>
  <c r="BQ118" i="8"/>
  <c r="BR118" i="8"/>
  <c r="BS118" i="8"/>
  <c r="BT118" i="8"/>
  <c r="BU118" i="8"/>
  <c r="BV118" i="8"/>
  <c r="BW118" i="8"/>
  <c r="BX118" i="8"/>
  <c r="BY118" i="8"/>
  <c r="BZ118" i="8"/>
  <c r="CA118" i="8"/>
  <c r="CB118" i="8"/>
  <c r="CC118" i="8"/>
  <c r="CD118" i="8"/>
  <c r="CE118" i="8"/>
  <c r="CF118" i="8"/>
  <c r="CG118" i="8"/>
  <c r="CH118" i="8"/>
  <c r="CI118" i="8"/>
  <c r="CJ118" i="8"/>
  <c r="CK118" i="8"/>
  <c r="CL118" i="8"/>
  <c r="AX119" i="8"/>
  <c r="AY119" i="8"/>
  <c r="AZ119" i="8"/>
  <c r="BA119" i="8"/>
  <c r="BB119" i="8"/>
  <c r="BC119" i="8"/>
  <c r="BD119" i="8"/>
  <c r="BE119" i="8"/>
  <c r="BF119" i="8"/>
  <c r="BG119" i="8"/>
  <c r="BH119" i="8"/>
  <c r="BI119" i="8"/>
  <c r="BJ119" i="8"/>
  <c r="BK119" i="8"/>
  <c r="BL119" i="8"/>
  <c r="BM119" i="8"/>
  <c r="BN119" i="8"/>
  <c r="BO119" i="8"/>
  <c r="BP119" i="8"/>
  <c r="BQ119" i="8"/>
  <c r="BR119" i="8"/>
  <c r="BS119" i="8"/>
  <c r="BT119" i="8"/>
  <c r="BU119" i="8"/>
  <c r="BV119" i="8"/>
  <c r="BW119" i="8"/>
  <c r="BX119" i="8"/>
  <c r="BY119" i="8"/>
  <c r="BZ119" i="8"/>
  <c r="CA119" i="8"/>
  <c r="CB119" i="8"/>
  <c r="CC119" i="8"/>
  <c r="CD119" i="8"/>
  <c r="CE119" i="8"/>
  <c r="CF119" i="8"/>
  <c r="CG119" i="8"/>
  <c r="CH119" i="8"/>
  <c r="CI119" i="8"/>
  <c r="CJ119" i="8"/>
  <c r="CK119" i="8"/>
  <c r="CL119" i="8"/>
  <c r="AX120" i="8"/>
  <c r="AY120" i="8"/>
  <c r="AZ120" i="8"/>
  <c r="BA120" i="8"/>
  <c r="BB120" i="8"/>
  <c r="BC120" i="8"/>
  <c r="BD120" i="8"/>
  <c r="BE120" i="8"/>
  <c r="BF120" i="8"/>
  <c r="BG120" i="8"/>
  <c r="BH120" i="8"/>
  <c r="BI120" i="8"/>
  <c r="BJ120" i="8"/>
  <c r="BK120" i="8"/>
  <c r="BL120" i="8"/>
  <c r="BM120" i="8"/>
  <c r="BN120" i="8"/>
  <c r="BO120" i="8"/>
  <c r="BP120" i="8"/>
  <c r="BQ120" i="8"/>
  <c r="BR120" i="8"/>
  <c r="BS120" i="8"/>
  <c r="BT120" i="8"/>
  <c r="BU120" i="8"/>
  <c r="BV120" i="8"/>
  <c r="BW120" i="8"/>
  <c r="BX120" i="8"/>
  <c r="BY120" i="8"/>
  <c r="BZ120" i="8"/>
  <c r="CA120" i="8"/>
  <c r="CB120" i="8"/>
  <c r="CC120" i="8"/>
  <c r="CD120" i="8"/>
  <c r="CE120" i="8"/>
  <c r="CF120" i="8"/>
  <c r="CG120" i="8"/>
  <c r="CH120" i="8"/>
  <c r="CI120" i="8"/>
  <c r="CJ120" i="8"/>
  <c r="CK120" i="8"/>
  <c r="CL120" i="8"/>
  <c r="AX121" i="8"/>
  <c r="AY121" i="8"/>
  <c r="AZ121" i="8"/>
  <c r="BA121" i="8"/>
  <c r="BB121" i="8"/>
  <c r="BC121" i="8"/>
  <c r="BD121" i="8"/>
  <c r="BE121" i="8"/>
  <c r="BF121" i="8"/>
  <c r="BG121" i="8"/>
  <c r="BH121" i="8"/>
  <c r="BI121" i="8"/>
  <c r="BJ121" i="8"/>
  <c r="BK121" i="8"/>
  <c r="BL121" i="8"/>
  <c r="BM121" i="8"/>
  <c r="BN121" i="8"/>
  <c r="BO121" i="8"/>
  <c r="BP121" i="8"/>
  <c r="BQ121" i="8"/>
  <c r="BR121" i="8"/>
  <c r="BS121" i="8"/>
  <c r="BT121" i="8"/>
  <c r="BU121" i="8"/>
  <c r="BV121" i="8"/>
  <c r="BW121" i="8"/>
  <c r="BX121" i="8"/>
  <c r="BY121" i="8"/>
  <c r="BZ121" i="8"/>
  <c r="CA121" i="8"/>
  <c r="CB121" i="8"/>
  <c r="CC121" i="8"/>
  <c r="CD121" i="8"/>
  <c r="CE121" i="8"/>
  <c r="CF121" i="8"/>
  <c r="CG121" i="8"/>
  <c r="CH121" i="8"/>
  <c r="CI121" i="8"/>
  <c r="CJ121" i="8"/>
  <c r="CK121" i="8"/>
  <c r="CL121" i="8"/>
  <c r="AX122" i="8"/>
  <c r="AY122" i="8"/>
  <c r="AZ122" i="8"/>
  <c r="BA122" i="8"/>
  <c r="BB122" i="8"/>
  <c r="BC122" i="8"/>
  <c r="BD122" i="8"/>
  <c r="BE122" i="8"/>
  <c r="BF122" i="8"/>
  <c r="BG122" i="8"/>
  <c r="BH122" i="8"/>
  <c r="BI122" i="8"/>
  <c r="BJ122" i="8"/>
  <c r="BK122" i="8"/>
  <c r="BL122" i="8"/>
  <c r="BM122" i="8"/>
  <c r="BN122" i="8"/>
  <c r="BO122" i="8"/>
  <c r="BP122" i="8"/>
  <c r="BQ122" i="8"/>
  <c r="BR122" i="8"/>
  <c r="BS122" i="8"/>
  <c r="BT122" i="8"/>
  <c r="BU122" i="8"/>
  <c r="BV122" i="8"/>
  <c r="BW122" i="8"/>
  <c r="BX122" i="8"/>
  <c r="BY122" i="8"/>
  <c r="BZ122" i="8"/>
  <c r="CA122" i="8"/>
  <c r="CB122" i="8"/>
  <c r="CC122" i="8"/>
  <c r="CD122" i="8"/>
  <c r="CE122" i="8"/>
  <c r="CF122" i="8"/>
  <c r="CG122" i="8"/>
  <c r="CH122" i="8"/>
  <c r="CI122" i="8"/>
  <c r="CJ122" i="8"/>
  <c r="CK122" i="8"/>
  <c r="CL122" i="8"/>
  <c r="AX123" i="8"/>
  <c r="AY123" i="8"/>
  <c r="AZ123" i="8"/>
  <c r="BA123" i="8"/>
  <c r="BB123" i="8"/>
  <c r="BC123" i="8"/>
  <c r="BD123" i="8"/>
  <c r="BE123" i="8"/>
  <c r="BF123" i="8"/>
  <c r="BG123" i="8"/>
  <c r="BH123" i="8"/>
  <c r="BI123" i="8"/>
  <c r="BJ123" i="8"/>
  <c r="BK123" i="8"/>
  <c r="BL123" i="8"/>
  <c r="BM123" i="8"/>
  <c r="BN123" i="8"/>
  <c r="BO123" i="8"/>
  <c r="BP123" i="8"/>
  <c r="BQ123" i="8"/>
  <c r="BR123" i="8"/>
  <c r="BS123" i="8"/>
  <c r="BT123" i="8"/>
  <c r="BU123" i="8"/>
  <c r="BV123" i="8"/>
  <c r="BW123" i="8"/>
  <c r="BX123" i="8"/>
  <c r="BY123" i="8"/>
  <c r="BZ123" i="8"/>
  <c r="CA123" i="8"/>
  <c r="CB123" i="8"/>
  <c r="CC123" i="8"/>
  <c r="CD123" i="8"/>
  <c r="CE123" i="8"/>
  <c r="CF123" i="8"/>
  <c r="CG123" i="8"/>
  <c r="CH123" i="8"/>
  <c r="CI123" i="8"/>
  <c r="CJ123" i="8"/>
  <c r="CK123" i="8"/>
  <c r="CL123" i="8"/>
  <c r="AX124" i="8"/>
  <c r="AY124" i="8"/>
  <c r="AZ124" i="8"/>
  <c r="BA124" i="8"/>
  <c r="BB124" i="8"/>
  <c r="BC124" i="8"/>
  <c r="BD124" i="8"/>
  <c r="BE124" i="8"/>
  <c r="BF124" i="8"/>
  <c r="BG124" i="8"/>
  <c r="BH124" i="8"/>
  <c r="BI124" i="8"/>
  <c r="BJ124" i="8"/>
  <c r="BK124" i="8"/>
  <c r="BL124" i="8"/>
  <c r="BM124" i="8"/>
  <c r="BN124" i="8"/>
  <c r="BO124" i="8"/>
  <c r="BP124" i="8"/>
  <c r="BQ124" i="8"/>
  <c r="BR124" i="8"/>
  <c r="BS124" i="8"/>
  <c r="BT124" i="8"/>
  <c r="BU124" i="8"/>
  <c r="BV124" i="8"/>
  <c r="BW124" i="8"/>
  <c r="BX124" i="8"/>
  <c r="BY124" i="8"/>
  <c r="BZ124" i="8"/>
  <c r="CA124" i="8"/>
  <c r="CB124" i="8"/>
  <c r="CC124" i="8"/>
  <c r="CD124" i="8"/>
  <c r="CE124" i="8"/>
  <c r="CF124" i="8"/>
  <c r="CG124" i="8"/>
  <c r="CH124" i="8"/>
  <c r="CI124" i="8"/>
  <c r="CJ124" i="8"/>
  <c r="CK124" i="8"/>
  <c r="CL124" i="8"/>
  <c r="AX125" i="8"/>
  <c r="AY125" i="8"/>
  <c r="AZ125" i="8"/>
  <c r="BA125" i="8"/>
  <c r="BB125" i="8"/>
  <c r="BC125" i="8"/>
  <c r="BD125" i="8"/>
  <c r="BE125" i="8"/>
  <c r="BF125" i="8"/>
  <c r="BG125" i="8"/>
  <c r="BH125" i="8"/>
  <c r="BI125" i="8"/>
  <c r="BJ125" i="8"/>
  <c r="BK125" i="8"/>
  <c r="BL125" i="8"/>
  <c r="BM125" i="8"/>
  <c r="BN125" i="8"/>
  <c r="BO125" i="8"/>
  <c r="BP125" i="8"/>
  <c r="BQ125" i="8"/>
  <c r="BR125" i="8"/>
  <c r="BS125" i="8"/>
  <c r="BT125" i="8"/>
  <c r="BU125" i="8"/>
  <c r="BV125" i="8"/>
  <c r="BW125" i="8"/>
  <c r="BX125" i="8"/>
  <c r="BY125" i="8"/>
  <c r="BZ125" i="8"/>
  <c r="CA125" i="8"/>
  <c r="CB125" i="8"/>
  <c r="CC125" i="8"/>
  <c r="CD125" i="8"/>
  <c r="CE125" i="8"/>
  <c r="CF125" i="8"/>
  <c r="CG125" i="8"/>
  <c r="CH125" i="8"/>
  <c r="CI125" i="8"/>
  <c r="CJ125" i="8"/>
  <c r="CK125" i="8"/>
  <c r="CL125" i="8"/>
  <c r="AX126" i="8"/>
  <c r="AY126" i="8"/>
  <c r="AZ126" i="8"/>
  <c r="BA126" i="8"/>
  <c r="BB126" i="8"/>
  <c r="BC126" i="8"/>
  <c r="BD126" i="8"/>
  <c r="BE126" i="8"/>
  <c r="BF126" i="8"/>
  <c r="BG126" i="8"/>
  <c r="BH126" i="8"/>
  <c r="BI126" i="8"/>
  <c r="BJ126" i="8"/>
  <c r="BK126" i="8"/>
  <c r="BL126" i="8"/>
  <c r="BM126" i="8"/>
  <c r="BN126" i="8"/>
  <c r="BO126" i="8"/>
  <c r="BP126" i="8"/>
  <c r="BQ126" i="8"/>
  <c r="BR126" i="8"/>
  <c r="BS126" i="8"/>
  <c r="BT126" i="8"/>
  <c r="BU126" i="8"/>
  <c r="BV126" i="8"/>
  <c r="BW126" i="8"/>
  <c r="BX126" i="8"/>
  <c r="BY126" i="8"/>
  <c r="BZ126" i="8"/>
  <c r="CA126" i="8"/>
  <c r="CB126" i="8"/>
  <c r="CC126" i="8"/>
  <c r="CD126" i="8"/>
  <c r="CE126" i="8"/>
  <c r="CF126" i="8"/>
  <c r="CG126" i="8"/>
  <c r="CH126" i="8"/>
  <c r="CI126" i="8"/>
  <c r="CJ126" i="8"/>
  <c r="CK126" i="8"/>
  <c r="CL126" i="8"/>
  <c r="AX127" i="8"/>
  <c r="AY127" i="8"/>
  <c r="AZ127" i="8"/>
  <c r="BA127" i="8"/>
  <c r="BB127" i="8"/>
  <c r="BC127" i="8"/>
  <c r="BD127" i="8"/>
  <c r="BE127" i="8"/>
  <c r="BF127" i="8"/>
  <c r="BG127" i="8"/>
  <c r="BH127" i="8"/>
  <c r="BI127" i="8"/>
  <c r="BJ127" i="8"/>
  <c r="BK127" i="8"/>
  <c r="BL127" i="8"/>
  <c r="BM127" i="8"/>
  <c r="BN127" i="8"/>
  <c r="BO127" i="8"/>
  <c r="BP127" i="8"/>
  <c r="BQ127" i="8"/>
  <c r="BR127" i="8"/>
  <c r="BS127" i="8"/>
  <c r="BT127" i="8"/>
  <c r="BU127" i="8"/>
  <c r="BV127" i="8"/>
  <c r="BW127" i="8"/>
  <c r="BX127" i="8"/>
  <c r="BY127" i="8"/>
  <c r="BZ127" i="8"/>
  <c r="CA127" i="8"/>
  <c r="CB127" i="8"/>
  <c r="CC127" i="8"/>
  <c r="CD127" i="8"/>
  <c r="CE127" i="8"/>
  <c r="CF127" i="8"/>
  <c r="CG127" i="8"/>
  <c r="CH127" i="8"/>
  <c r="CI127" i="8"/>
  <c r="CJ127" i="8"/>
  <c r="CK127" i="8"/>
  <c r="CL127" i="8"/>
  <c r="AX128" i="8"/>
  <c r="AY128" i="8"/>
  <c r="AZ128" i="8"/>
  <c r="BA128" i="8"/>
  <c r="BB128" i="8"/>
  <c r="BC128" i="8"/>
  <c r="BD128" i="8"/>
  <c r="BE128" i="8"/>
  <c r="BF128" i="8"/>
  <c r="BG128" i="8"/>
  <c r="BH128" i="8"/>
  <c r="BI128" i="8"/>
  <c r="BJ128" i="8"/>
  <c r="BK128" i="8"/>
  <c r="BL128" i="8"/>
  <c r="BM128" i="8"/>
  <c r="BN128" i="8"/>
  <c r="BO128" i="8"/>
  <c r="BP128" i="8"/>
  <c r="BQ128" i="8"/>
  <c r="BR128" i="8"/>
  <c r="BS128" i="8"/>
  <c r="BT128" i="8"/>
  <c r="BU128" i="8"/>
  <c r="BV128" i="8"/>
  <c r="BW128" i="8"/>
  <c r="BX128" i="8"/>
  <c r="BY128" i="8"/>
  <c r="BZ128" i="8"/>
  <c r="CA128" i="8"/>
  <c r="CB128" i="8"/>
  <c r="CC128" i="8"/>
  <c r="CD128" i="8"/>
  <c r="CE128" i="8"/>
  <c r="CF128" i="8"/>
  <c r="CG128" i="8"/>
  <c r="CH128" i="8"/>
  <c r="CI128" i="8"/>
  <c r="CJ128" i="8"/>
  <c r="CK128" i="8"/>
  <c r="CL128" i="8"/>
  <c r="AX129" i="8"/>
  <c r="AY129" i="8"/>
  <c r="AZ129" i="8"/>
  <c r="BA129" i="8"/>
  <c r="BB129" i="8"/>
  <c r="BC129" i="8"/>
  <c r="BD129" i="8"/>
  <c r="BE129" i="8"/>
  <c r="BF129" i="8"/>
  <c r="BG129" i="8"/>
  <c r="BH129" i="8"/>
  <c r="BI129" i="8"/>
  <c r="BJ129" i="8"/>
  <c r="BK129" i="8"/>
  <c r="BL129" i="8"/>
  <c r="BM129" i="8"/>
  <c r="BN129" i="8"/>
  <c r="BO129" i="8"/>
  <c r="BP129" i="8"/>
  <c r="BQ129" i="8"/>
  <c r="BR129" i="8"/>
  <c r="BS129" i="8"/>
  <c r="BT129" i="8"/>
  <c r="BU129" i="8"/>
  <c r="BV129" i="8"/>
  <c r="BW129" i="8"/>
  <c r="BX129" i="8"/>
  <c r="BY129" i="8"/>
  <c r="BZ129" i="8"/>
  <c r="CA129" i="8"/>
  <c r="CB129" i="8"/>
  <c r="CC129" i="8"/>
  <c r="CD129" i="8"/>
  <c r="CE129" i="8"/>
  <c r="CF129" i="8"/>
  <c r="CG129" i="8"/>
  <c r="CH129" i="8"/>
  <c r="CI129" i="8"/>
  <c r="CJ129" i="8"/>
  <c r="CK129" i="8"/>
  <c r="CL129" i="8"/>
  <c r="AX130" i="8"/>
  <c r="AY130" i="8"/>
  <c r="AZ130" i="8"/>
  <c r="BA130" i="8"/>
  <c r="BB130" i="8"/>
  <c r="BC130" i="8"/>
  <c r="BD130" i="8"/>
  <c r="BE130" i="8"/>
  <c r="BF130" i="8"/>
  <c r="BG130" i="8"/>
  <c r="BH130" i="8"/>
  <c r="BI130" i="8"/>
  <c r="BJ130" i="8"/>
  <c r="BK130" i="8"/>
  <c r="BL130" i="8"/>
  <c r="BM130" i="8"/>
  <c r="BN130" i="8"/>
  <c r="BO130" i="8"/>
  <c r="BP130" i="8"/>
  <c r="BQ130" i="8"/>
  <c r="BR130" i="8"/>
  <c r="BS130" i="8"/>
  <c r="BT130" i="8"/>
  <c r="BU130" i="8"/>
  <c r="BV130" i="8"/>
  <c r="BW130" i="8"/>
  <c r="BX130" i="8"/>
  <c r="BY130" i="8"/>
  <c r="BZ130" i="8"/>
  <c r="CA130" i="8"/>
  <c r="CB130" i="8"/>
  <c r="CC130" i="8"/>
  <c r="CD130" i="8"/>
  <c r="CE130" i="8"/>
  <c r="CF130" i="8"/>
  <c r="CG130" i="8"/>
  <c r="CH130" i="8"/>
  <c r="CI130" i="8"/>
  <c r="CJ130" i="8"/>
  <c r="CK130" i="8"/>
  <c r="CL130" i="8"/>
  <c r="AX131" i="8"/>
  <c r="AY131" i="8"/>
  <c r="AZ131" i="8"/>
  <c r="BA131" i="8"/>
  <c r="BB131" i="8"/>
  <c r="BC131" i="8"/>
  <c r="BD131" i="8"/>
  <c r="BE131" i="8"/>
  <c r="BF131" i="8"/>
  <c r="BG131" i="8"/>
  <c r="BH131" i="8"/>
  <c r="BI131" i="8"/>
  <c r="BJ131" i="8"/>
  <c r="BK131" i="8"/>
  <c r="BL131" i="8"/>
  <c r="BM131" i="8"/>
  <c r="BN131" i="8"/>
  <c r="BO131" i="8"/>
  <c r="BP131" i="8"/>
  <c r="BQ131" i="8"/>
  <c r="BR131" i="8"/>
  <c r="BS131" i="8"/>
  <c r="BT131" i="8"/>
  <c r="BU131" i="8"/>
  <c r="BV131" i="8"/>
  <c r="BW131" i="8"/>
  <c r="BX131" i="8"/>
  <c r="BY131" i="8"/>
  <c r="BZ131" i="8"/>
  <c r="CA131" i="8"/>
  <c r="CB131" i="8"/>
  <c r="CC131" i="8"/>
  <c r="CD131" i="8"/>
  <c r="CE131" i="8"/>
  <c r="CF131" i="8"/>
  <c r="CG131" i="8"/>
  <c r="CH131" i="8"/>
  <c r="CI131" i="8"/>
  <c r="CJ131" i="8"/>
  <c r="CK131" i="8"/>
  <c r="CL131" i="8"/>
  <c r="AX132" i="8"/>
  <c r="AY132" i="8"/>
  <c r="AZ132" i="8"/>
  <c r="BA132" i="8"/>
  <c r="BB132" i="8"/>
  <c r="BC132" i="8"/>
  <c r="BD132" i="8"/>
  <c r="BE132" i="8"/>
  <c r="BF132" i="8"/>
  <c r="BG132" i="8"/>
  <c r="BH132" i="8"/>
  <c r="BI132" i="8"/>
  <c r="BJ132" i="8"/>
  <c r="BK132" i="8"/>
  <c r="BL132" i="8"/>
  <c r="BM132" i="8"/>
  <c r="BN132" i="8"/>
  <c r="BO132" i="8"/>
  <c r="BP132" i="8"/>
  <c r="BQ132" i="8"/>
  <c r="BR132" i="8"/>
  <c r="BS132" i="8"/>
  <c r="BT132" i="8"/>
  <c r="BU132" i="8"/>
  <c r="BV132" i="8"/>
  <c r="BW132" i="8"/>
  <c r="BX132" i="8"/>
  <c r="BY132" i="8"/>
  <c r="BZ132" i="8"/>
  <c r="CA132" i="8"/>
  <c r="CB132" i="8"/>
  <c r="CC132" i="8"/>
  <c r="CD132" i="8"/>
  <c r="CE132" i="8"/>
  <c r="CF132" i="8"/>
  <c r="CG132" i="8"/>
  <c r="CH132" i="8"/>
  <c r="CI132" i="8"/>
  <c r="CJ132" i="8"/>
  <c r="CK132" i="8"/>
  <c r="CL132" i="8"/>
  <c r="AX133" i="8"/>
  <c r="AY133" i="8"/>
  <c r="AZ133" i="8"/>
  <c r="BA133" i="8"/>
  <c r="BB133" i="8"/>
  <c r="BC133" i="8"/>
  <c r="BD133" i="8"/>
  <c r="BE133" i="8"/>
  <c r="BF133" i="8"/>
  <c r="BG133" i="8"/>
  <c r="BH133" i="8"/>
  <c r="BI133" i="8"/>
  <c r="BJ133" i="8"/>
  <c r="BK133" i="8"/>
  <c r="BL133" i="8"/>
  <c r="BM133" i="8"/>
  <c r="BN133" i="8"/>
  <c r="BO133" i="8"/>
  <c r="BP133" i="8"/>
  <c r="BQ133" i="8"/>
  <c r="BR133" i="8"/>
  <c r="BS133" i="8"/>
  <c r="BT133" i="8"/>
  <c r="BU133" i="8"/>
  <c r="BV133" i="8"/>
  <c r="BW133" i="8"/>
  <c r="BX133" i="8"/>
  <c r="BY133" i="8"/>
  <c r="BZ133" i="8"/>
  <c r="CA133" i="8"/>
  <c r="CB133" i="8"/>
  <c r="CC133" i="8"/>
  <c r="CD133" i="8"/>
  <c r="CE133" i="8"/>
  <c r="CF133" i="8"/>
  <c r="CG133" i="8"/>
  <c r="CH133" i="8"/>
  <c r="CI133" i="8"/>
  <c r="CJ133" i="8"/>
  <c r="CK133" i="8"/>
  <c r="CL133" i="8"/>
  <c r="AX134" i="8"/>
  <c r="AY134" i="8"/>
  <c r="AZ134" i="8"/>
  <c r="BA134" i="8"/>
  <c r="BB134" i="8"/>
  <c r="BC134" i="8"/>
  <c r="BD134" i="8"/>
  <c r="BE134" i="8"/>
  <c r="BF134" i="8"/>
  <c r="BG134" i="8"/>
  <c r="BH134" i="8"/>
  <c r="BI134" i="8"/>
  <c r="BJ134" i="8"/>
  <c r="BK134" i="8"/>
  <c r="BL134" i="8"/>
  <c r="BM134" i="8"/>
  <c r="BN134" i="8"/>
  <c r="BO134" i="8"/>
  <c r="BP134" i="8"/>
  <c r="BQ134" i="8"/>
  <c r="BR134" i="8"/>
  <c r="BS134" i="8"/>
  <c r="BT134" i="8"/>
  <c r="BU134" i="8"/>
  <c r="BV134" i="8"/>
  <c r="BW134" i="8"/>
  <c r="BX134" i="8"/>
  <c r="BY134" i="8"/>
  <c r="BZ134" i="8"/>
  <c r="CA134" i="8"/>
  <c r="CB134" i="8"/>
  <c r="CC134" i="8"/>
  <c r="CD134" i="8"/>
  <c r="CE134" i="8"/>
  <c r="CF134" i="8"/>
  <c r="CG134" i="8"/>
  <c r="CH134" i="8"/>
  <c r="CI134" i="8"/>
  <c r="CJ134" i="8"/>
  <c r="CK134" i="8"/>
  <c r="CL134" i="8"/>
  <c r="AX135" i="8"/>
  <c r="AY135" i="8"/>
  <c r="AZ135" i="8"/>
  <c r="BA135" i="8"/>
  <c r="BB135" i="8"/>
  <c r="BC135" i="8"/>
  <c r="BD135" i="8"/>
  <c r="BE135" i="8"/>
  <c r="BF135" i="8"/>
  <c r="BG135" i="8"/>
  <c r="BH135" i="8"/>
  <c r="BI135" i="8"/>
  <c r="BJ135" i="8"/>
  <c r="BK135" i="8"/>
  <c r="BL135" i="8"/>
  <c r="BM135" i="8"/>
  <c r="BN135" i="8"/>
  <c r="BO135" i="8"/>
  <c r="BP135" i="8"/>
  <c r="BQ135" i="8"/>
  <c r="BR135" i="8"/>
  <c r="BS135" i="8"/>
  <c r="BT135" i="8"/>
  <c r="BU135" i="8"/>
  <c r="BV135" i="8"/>
  <c r="BW135" i="8"/>
  <c r="BX135" i="8"/>
  <c r="BY135" i="8"/>
  <c r="BZ135" i="8"/>
  <c r="CA135" i="8"/>
  <c r="CB135" i="8"/>
  <c r="CC135" i="8"/>
  <c r="CD135" i="8"/>
  <c r="CE135" i="8"/>
  <c r="CF135" i="8"/>
  <c r="CG135" i="8"/>
  <c r="CH135" i="8"/>
  <c r="CI135" i="8"/>
  <c r="CJ135" i="8"/>
  <c r="CK135" i="8"/>
  <c r="CL135" i="8"/>
  <c r="AX136" i="8"/>
  <c r="AY136" i="8"/>
  <c r="AZ136" i="8"/>
  <c r="BA136" i="8"/>
  <c r="BB136" i="8"/>
  <c r="BC136" i="8"/>
  <c r="BD136" i="8"/>
  <c r="BE136" i="8"/>
  <c r="BF136" i="8"/>
  <c r="BG136" i="8"/>
  <c r="BH136" i="8"/>
  <c r="BI136" i="8"/>
  <c r="BJ136" i="8"/>
  <c r="BK136" i="8"/>
  <c r="BL136" i="8"/>
  <c r="BM136" i="8"/>
  <c r="BN136" i="8"/>
  <c r="BO136" i="8"/>
  <c r="BP136" i="8"/>
  <c r="BQ136" i="8"/>
  <c r="BR136" i="8"/>
  <c r="BS136" i="8"/>
  <c r="BT136" i="8"/>
  <c r="BU136" i="8"/>
  <c r="BV136" i="8"/>
  <c r="BW136" i="8"/>
  <c r="BX136" i="8"/>
  <c r="BY136" i="8"/>
  <c r="BZ136" i="8"/>
  <c r="CA136" i="8"/>
  <c r="CB136" i="8"/>
  <c r="CC136" i="8"/>
  <c r="CD136" i="8"/>
  <c r="CE136" i="8"/>
  <c r="CF136" i="8"/>
  <c r="CG136" i="8"/>
  <c r="CH136" i="8"/>
  <c r="CI136" i="8"/>
  <c r="CJ136" i="8"/>
  <c r="CK136" i="8"/>
  <c r="CL136" i="8"/>
  <c r="AX137" i="8"/>
  <c r="AY137" i="8"/>
  <c r="AZ137" i="8"/>
  <c r="BA137" i="8"/>
  <c r="BB137" i="8"/>
  <c r="BC137" i="8"/>
  <c r="BD137" i="8"/>
  <c r="BE137" i="8"/>
  <c r="BF137" i="8"/>
  <c r="BG137" i="8"/>
  <c r="BH137" i="8"/>
  <c r="BI137" i="8"/>
  <c r="BJ137" i="8"/>
  <c r="BK137" i="8"/>
  <c r="BL137" i="8"/>
  <c r="BM137" i="8"/>
  <c r="BN137" i="8"/>
  <c r="BO137" i="8"/>
  <c r="BP137" i="8"/>
  <c r="BQ137" i="8"/>
  <c r="BR137" i="8"/>
  <c r="BS137" i="8"/>
  <c r="BT137" i="8"/>
  <c r="BU137" i="8"/>
  <c r="BV137" i="8"/>
  <c r="BW137" i="8"/>
  <c r="BX137" i="8"/>
  <c r="BY137" i="8"/>
  <c r="BZ137" i="8"/>
  <c r="CA137" i="8"/>
  <c r="CB137" i="8"/>
  <c r="CC137" i="8"/>
  <c r="CD137" i="8"/>
  <c r="CE137" i="8"/>
  <c r="CF137" i="8"/>
  <c r="CG137" i="8"/>
  <c r="CH137" i="8"/>
  <c r="CI137" i="8"/>
  <c r="CJ137" i="8"/>
  <c r="CK137" i="8"/>
  <c r="CL137" i="8"/>
  <c r="AX138" i="8"/>
  <c r="AY138" i="8"/>
  <c r="AZ138" i="8"/>
  <c r="BA138" i="8"/>
  <c r="BB138" i="8"/>
  <c r="BC138" i="8"/>
  <c r="BD138" i="8"/>
  <c r="BE138" i="8"/>
  <c r="BF138" i="8"/>
  <c r="BG138" i="8"/>
  <c r="BH138" i="8"/>
  <c r="BI138" i="8"/>
  <c r="BJ138" i="8"/>
  <c r="BK138" i="8"/>
  <c r="BL138" i="8"/>
  <c r="BM138" i="8"/>
  <c r="BN138" i="8"/>
  <c r="BO138" i="8"/>
  <c r="BP138" i="8"/>
  <c r="BQ138" i="8"/>
  <c r="BR138" i="8"/>
  <c r="BS138" i="8"/>
  <c r="BT138" i="8"/>
  <c r="BU138" i="8"/>
  <c r="BV138" i="8"/>
  <c r="BW138" i="8"/>
  <c r="BX138" i="8"/>
  <c r="BY138" i="8"/>
  <c r="BZ138" i="8"/>
  <c r="CA138" i="8"/>
  <c r="CB138" i="8"/>
  <c r="CC138" i="8"/>
  <c r="CD138" i="8"/>
  <c r="CE138" i="8"/>
  <c r="CF138" i="8"/>
  <c r="CG138" i="8"/>
  <c r="CH138" i="8"/>
  <c r="CI138" i="8"/>
  <c r="CJ138" i="8"/>
  <c r="CK138" i="8"/>
  <c r="CL138" i="8"/>
  <c r="AX139" i="8"/>
  <c r="AY139" i="8"/>
  <c r="AZ139" i="8"/>
  <c r="BA139" i="8"/>
  <c r="BB139" i="8"/>
  <c r="BC139" i="8"/>
  <c r="BD139" i="8"/>
  <c r="BE139" i="8"/>
  <c r="BF139" i="8"/>
  <c r="BG139" i="8"/>
  <c r="BH139" i="8"/>
  <c r="BI139" i="8"/>
  <c r="BJ139" i="8"/>
  <c r="BK139" i="8"/>
  <c r="BL139" i="8"/>
  <c r="BM139" i="8"/>
  <c r="BN139" i="8"/>
  <c r="BO139" i="8"/>
  <c r="BP139" i="8"/>
  <c r="BQ139" i="8"/>
  <c r="BR139" i="8"/>
  <c r="BS139" i="8"/>
  <c r="BT139" i="8"/>
  <c r="BU139" i="8"/>
  <c r="BV139" i="8"/>
  <c r="BW139" i="8"/>
  <c r="BX139" i="8"/>
  <c r="BY139" i="8"/>
  <c r="BZ139" i="8"/>
  <c r="CA139" i="8"/>
  <c r="CB139" i="8"/>
  <c r="CC139" i="8"/>
  <c r="CD139" i="8"/>
  <c r="CE139" i="8"/>
  <c r="CF139" i="8"/>
  <c r="CG139" i="8"/>
  <c r="CH139" i="8"/>
  <c r="CI139" i="8"/>
  <c r="CJ139" i="8"/>
  <c r="CK139" i="8"/>
  <c r="CL139" i="8"/>
  <c r="AX140" i="8"/>
  <c r="AY140" i="8"/>
  <c r="AZ140" i="8"/>
  <c r="BA140" i="8"/>
  <c r="BB140" i="8"/>
  <c r="BC140" i="8"/>
  <c r="BD140" i="8"/>
  <c r="BE140" i="8"/>
  <c r="BF140" i="8"/>
  <c r="BG140" i="8"/>
  <c r="BH140" i="8"/>
  <c r="BI140" i="8"/>
  <c r="BJ140" i="8"/>
  <c r="BK140" i="8"/>
  <c r="BL140" i="8"/>
  <c r="BM140" i="8"/>
  <c r="BN140" i="8"/>
  <c r="BO140" i="8"/>
  <c r="BP140" i="8"/>
  <c r="BQ140" i="8"/>
  <c r="BR140" i="8"/>
  <c r="BS140" i="8"/>
  <c r="BT140" i="8"/>
  <c r="BU140" i="8"/>
  <c r="BV140" i="8"/>
  <c r="BW140" i="8"/>
  <c r="BX140" i="8"/>
  <c r="BY140" i="8"/>
  <c r="BZ140" i="8"/>
  <c r="CA140" i="8"/>
  <c r="CB140" i="8"/>
  <c r="CC140" i="8"/>
  <c r="CD140" i="8"/>
  <c r="CE140" i="8"/>
  <c r="CF140" i="8"/>
  <c r="CG140" i="8"/>
  <c r="CH140" i="8"/>
  <c r="CI140" i="8"/>
  <c r="CJ140" i="8"/>
  <c r="CK140" i="8"/>
  <c r="CL140" i="8"/>
  <c r="AX141" i="8"/>
  <c r="AY141" i="8"/>
  <c r="AZ141" i="8"/>
  <c r="BA141" i="8"/>
  <c r="BB141" i="8"/>
  <c r="BC141" i="8"/>
  <c r="BD141" i="8"/>
  <c r="BE141" i="8"/>
  <c r="BF141" i="8"/>
  <c r="BG141" i="8"/>
  <c r="BH141" i="8"/>
  <c r="BI141" i="8"/>
  <c r="BJ141" i="8"/>
  <c r="BK141" i="8"/>
  <c r="BL141" i="8"/>
  <c r="BM141" i="8"/>
  <c r="BN141" i="8"/>
  <c r="BO141" i="8"/>
  <c r="BP141" i="8"/>
  <c r="BQ141" i="8"/>
  <c r="BR141" i="8"/>
  <c r="BS141" i="8"/>
  <c r="BT141" i="8"/>
  <c r="BU141" i="8"/>
  <c r="BV141" i="8"/>
  <c r="BW141" i="8"/>
  <c r="BX141" i="8"/>
  <c r="BY141" i="8"/>
  <c r="BZ141" i="8"/>
  <c r="CA141" i="8"/>
  <c r="CB141" i="8"/>
  <c r="CC141" i="8"/>
  <c r="CD141" i="8"/>
  <c r="CE141" i="8"/>
  <c r="CF141" i="8"/>
  <c r="CG141" i="8"/>
  <c r="CH141" i="8"/>
  <c r="CI141" i="8"/>
  <c r="CJ141" i="8"/>
  <c r="CK141" i="8"/>
  <c r="CL141" i="8"/>
  <c r="AX142" i="8"/>
  <c r="AY142" i="8"/>
  <c r="AZ142" i="8"/>
  <c r="BA142" i="8"/>
  <c r="BB142" i="8"/>
  <c r="BC142" i="8"/>
  <c r="BD142" i="8"/>
  <c r="BE142" i="8"/>
  <c r="BF142" i="8"/>
  <c r="BG142" i="8"/>
  <c r="BH142" i="8"/>
  <c r="BI142" i="8"/>
  <c r="BJ142" i="8"/>
  <c r="BK142" i="8"/>
  <c r="BL142" i="8"/>
  <c r="BM142" i="8"/>
  <c r="BN142" i="8"/>
  <c r="BO142" i="8"/>
  <c r="BP142" i="8"/>
  <c r="BQ142" i="8"/>
  <c r="BR142" i="8"/>
  <c r="BS142" i="8"/>
  <c r="BT142" i="8"/>
  <c r="BU142" i="8"/>
  <c r="BV142" i="8"/>
  <c r="BW142" i="8"/>
  <c r="BX142" i="8"/>
  <c r="BY142" i="8"/>
  <c r="BZ142" i="8"/>
  <c r="CA142" i="8"/>
  <c r="CB142" i="8"/>
  <c r="CC142" i="8"/>
  <c r="CD142" i="8"/>
  <c r="CE142" i="8"/>
  <c r="CF142" i="8"/>
  <c r="CG142" i="8"/>
  <c r="CH142" i="8"/>
  <c r="CI142" i="8"/>
  <c r="CJ142" i="8"/>
  <c r="CK142" i="8"/>
  <c r="CL142" i="8"/>
  <c r="AX143" i="8"/>
  <c r="AY143" i="8"/>
  <c r="AZ143" i="8"/>
  <c r="BA143" i="8"/>
  <c r="BB143" i="8"/>
  <c r="BC143" i="8"/>
  <c r="BD143" i="8"/>
  <c r="BE143" i="8"/>
  <c r="BF143" i="8"/>
  <c r="BG143" i="8"/>
  <c r="BH143" i="8"/>
  <c r="BI143" i="8"/>
  <c r="BJ143" i="8"/>
  <c r="BK143" i="8"/>
  <c r="BL143" i="8"/>
  <c r="BM143" i="8"/>
  <c r="BN143" i="8"/>
  <c r="BO143" i="8"/>
  <c r="BP143" i="8"/>
  <c r="BQ143" i="8"/>
  <c r="BR143" i="8"/>
  <c r="BS143" i="8"/>
  <c r="BT143" i="8"/>
  <c r="BU143" i="8"/>
  <c r="BV143" i="8"/>
  <c r="BW143" i="8"/>
  <c r="BX143" i="8"/>
  <c r="BY143" i="8"/>
  <c r="BZ143" i="8"/>
  <c r="CA143" i="8"/>
  <c r="CB143" i="8"/>
  <c r="CC143" i="8"/>
  <c r="CD143" i="8"/>
  <c r="CE143" i="8"/>
  <c r="CF143" i="8"/>
  <c r="CG143" i="8"/>
  <c r="CH143" i="8"/>
  <c r="CI143" i="8"/>
  <c r="CJ143" i="8"/>
  <c r="CK143" i="8"/>
  <c r="CL143" i="8"/>
  <c r="AX144" i="8"/>
  <c r="AY144" i="8"/>
  <c r="AZ144" i="8"/>
  <c r="BA144" i="8"/>
  <c r="BB144" i="8"/>
  <c r="BC144" i="8"/>
  <c r="BD144" i="8"/>
  <c r="BE144" i="8"/>
  <c r="BF144" i="8"/>
  <c r="BG144" i="8"/>
  <c r="BH144" i="8"/>
  <c r="BI144" i="8"/>
  <c r="BJ144" i="8"/>
  <c r="BK144" i="8"/>
  <c r="BL144" i="8"/>
  <c r="BM144" i="8"/>
  <c r="BN144" i="8"/>
  <c r="BO144" i="8"/>
  <c r="BP144" i="8"/>
  <c r="BQ144" i="8"/>
  <c r="BR144" i="8"/>
  <c r="BS144" i="8"/>
  <c r="BT144" i="8"/>
  <c r="BU144" i="8"/>
  <c r="BV144" i="8"/>
  <c r="BW144" i="8"/>
  <c r="BX144" i="8"/>
  <c r="BY144" i="8"/>
  <c r="BZ144" i="8"/>
  <c r="CA144" i="8"/>
  <c r="CB144" i="8"/>
  <c r="CC144" i="8"/>
  <c r="CD144" i="8"/>
  <c r="CE144" i="8"/>
  <c r="CF144" i="8"/>
  <c r="CG144" i="8"/>
  <c r="CH144" i="8"/>
  <c r="CI144" i="8"/>
  <c r="CJ144" i="8"/>
  <c r="CK144" i="8"/>
  <c r="CL144" i="8"/>
  <c r="AX145" i="8"/>
  <c r="AY145" i="8"/>
  <c r="AZ145" i="8"/>
  <c r="BA145" i="8"/>
  <c r="BB145" i="8"/>
  <c r="BC145" i="8"/>
  <c r="BD145" i="8"/>
  <c r="BE145" i="8"/>
  <c r="BF145" i="8"/>
  <c r="BG145" i="8"/>
  <c r="BH145" i="8"/>
  <c r="BI145" i="8"/>
  <c r="BJ145" i="8"/>
  <c r="BK145" i="8"/>
  <c r="BL145" i="8"/>
  <c r="BM145" i="8"/>
  <c r="BN145" i="8"/>
  <c r="BO145" i="8"/>
  <c r="BP145" i="8"/>
  <c r="BQ145" i="8"/>
  <c r="BR145" i="8"/>
  <c r="BS145" i="8"/>
  <c r="BT145" i="8"/>
  <c r="BU145" i="8"/>
  <c r="BV145" i="8"/>
  <c r="BW145" i="8"/>
  <c r="BX145" i="8"/>
  <c r="BY145" i="8"/>
  <c r="BZ145" i="8"/>
  <c r="CA145" i="8"/>
  <c r="CB145" i="8"/>
  <c r="CC145" i="8"/>
  <c r="CD145" i="8"/>
  <c r="CE145" i="8"/>
  <c r="CF145" i="8"/>
  <c r="CG145" i="8"/>
  <c r="CH145" i="8"/>
  <c r="CI145" i="8"/>
  <c r="CJ145" i="8"/>
  <c r="CK145" i="8"/>
  <c r="CL145" i="8"/>
  <c r="AX146" i="8"/>
  <c r="AY146" i="8"/>
  <c r="AZ146" i="8"/>
  <c r="BA146" i="8"/>
  <c r="BB146" i="8"/>
  <c r="BC146" i="8"/>
  <c r="BD146" i="8"/>
  <c r="BE146" i="8"/>
  <c r="BF146" i="8"/>
  <c r="BG146" i="8"/>
  <c r="BH146" i="8"/>
  <c r="BI146" i="8"/>
  <c r="BJ146" i="8"/>
  <c r="BK146" i="8"/>
  <c r="BL146" i="8"/>
  <c r="BM146" i="8"/>
  <c r="BN146" i="8"/>
  <c r="BO146" i="8"/>
  <c r="BP146" i="8"/>
  <c r="BQ146" i="8"/>
  <c r="BR146" i="8"/>
  <c r="BS146" i="8"/>
  <c r="BT146" i="8"/>
  <c r="BU146" i="8"/>
  <c r="BV146" i="8"/>
  <c r="BW146" i="8"/>
  <c r="BX146" i="8"/>
  <c r="BY146" i="8"/>
  <c r="BZ146" i="8"/>
  <c r="CA146" i="8"/>
  <c r="CB146" i="8"/>
  <c r="CC146" i="8"/>
  <c r="CD146" i="8"/>
  <c r="CE146" i="8"/>
  <c r="CF146" i="8"/>
  <c r="CG146" i="8"/>
  <c r="CH146" i="8"/>
  <c r="CI146" i="8"/>
  <c r="CJ146" i="8"/>
  <c r="CK146" i="8"/>
  <c r="CL146" i="8"/>
  <c r="AX147" i="8"/>
  <c r="AY147" i="8"/>
  <c r="AZ147" i="8"/>
  <c r="BA147" i="8"/>
  <c r="BB147" i="8"/>
  <c r="BC147" i="8"/>
  <c r="BD147" i="8"/>
  <c r="BE147" i="8"/>
  <c r="BF147" i="8"/>
  <c r="BG147" i="8"/>
  <c r="BH147" i="8"/>
  <c r="BI147" i="8"/>
  <c r="BJ147" i="8"/>
  <c r="BK147" i="8"/>
  <c r="BL147" i="8"/>
  <c r="BM147" i="8"/>
  <c r="BN147" i="8"/>
  <c r="BO147" i="8"/>
  <c r="BP147" i="8"/>
  <c r="BQ147" i="8"/>
  <c r="BR147" i="8"/>
  <c r="BS147" i="8"/>
  <c r="BT147" i="8"/>
  <c r="BU147" i="8"/>
  <c r="BV147" i="8"/>
  <c r="BW147" i="8"/>
  <c r="BX147" i="8"/>
  <c r="BY147" i="8"/>
  <c r="BZ147" i="8"/>
  <c r="CA147" i="8"/>
  <c r="CB147" i="8"/>
  <c r="CC147" i="8"/>
  <c r="CD147" i="8"/>
  <c r="CE147" i="8"/>
  <c r="CF147" i="8"/>
  <c r="CG147" i="8"/>
  <c r="CH147" i="8"/>
  <c r="CI147" i="8"/>
  <c r="CJ147" i="8"/>
  <c r="CK147" i="8"/>
  <c r="CL147" i="8"/>
  <c r="AX148" i="8"/>
  <c r="AY148" i="8"/>
  <c r="AZ148" i="8"/>
  <c r="BA148" i="8"/>
  <c r="BB148" i="8"/>
  <c r="BC148" i="8"/>
  <c r="BD148" i="8"/>
  <c r="BE148" i="8"/>
  <c r="BF148" i="8"/>
  <c r="BG148" i="8"/>
  <c r="BH148" i="8"/>
  <c r="BI148" i="8"/>
  <c r="BJ148" i="8"/>
  <c r="BK148" i="8"/>
  <c r="BL148" i="8"/>
  <c r="BM148" i="8"/>
  <c r="BN148" i="8"/>
  <c r="BO148" i="8"/>
  <c r="BP148" i="8"/>
  <c r="BQ148" i="8"/>
  <c r="BR148" i="8"/>
  <c r="BS148" i="8"/>
  <c r="BT148" i="8"/>
  <c r="BU148" i="8"/>
  <c r="BV148" i="8"/>
  <c r="BW148" i="8"/>
  <c r="BX148" i="8"/>
  <c r="BY148" i="8"/>
  <c r="BZ148" i="8"/>
  <c r="CA148" i="8"/>
  <c r="CB148" i="8"/>
  <c r="CC148" i="8"/>
  <c r="CD148" i="8"/>
  <c r="CE148" i="8"/>
  <c r="CF148" i="8"/>
  <c r="CG148" i="8"/>
  <c r="CH148" i="8"/>
  <c r="CI148" i="8"/>
  <c r="CJ148" i="8"/>
  <c r="CK148" i="8"/>
  <c r="CL148" i="8"/>
  <c r="AX149" i="8"/>
  <c r="AY149" i="8"/>
  <c r="AZ149" i="8"/>
  <c r="BA149" i="8"/>
  <c r="BB149" i="8"/>
  <c r="BC149" i="8"/>
  <c r="BD149" i="8"/>
  <c r="BE149" i="8"/>
  <c r="BF149" i="8"/>
  <c r="BG149" i="8"/>
  <c r="BH149" i="8"/>
  <c r="BI149" i="8"/>
  <c r="BJ149" i="8"/>
  <c r="BK149" i="8"/>
  <c r="BL149" i="8"/>
  <c r="BM149" i="8"/>
  <c r="BN149" i="8"/>
  <c r="BO149" i="8"/>
  <c r="BP149" i="8"/>
  <c r="BQ149" i="8"/>
  <c r="BR149" i="8"/>
  <c r="BS149" i="8"/>
  <c r="BT149" i="8"/>
  <c r="BU149" i="8"/>
  <c r="BV149" i="8"/>
  <c r="BW149" i="8"/>
  <c r="BX149" i="8"/>
  <c r="BY149" i="8"/>
  <c r="BZ149" i="8"/>
  <c r="CA149" i="8"/>
  <c r="CB149" i="8"/>
  <c r="CC149" i="8"/>
  <c r="CD149" i="8"/>
  <c r="CE149" i="8"/>
  <c r="CF149" i="8"/>
  <c r="CG149" i="8"/>
  <c r="CH149" i="8"/>
  <c r="CI149" i="8"/>
  <c r="CJ149" i="8"/>
  <c r="CK149" i="8"/>
  <c r="CL149" i="8"/>
  <c r="AX150" i="8"/>
  <c r="AY150" i="8"/>
  <c r="AZ150" i="8"/>
  <c r="BA150" i="8"/>
  <c r="BB150" i="8"/>
  <c r="BC150" i="8"/>
  <c r="BD150" i="8"/>
  <c r="BE150" i="8"/>
  <c r="BF150" i="8"/>
  <c r="BG150" i="8"/>
  <c r="BH150" i="8"/>
  <c r="BI150" i="8"/>
  <c r="BJ150" i="8"/>
  <c r="BK150" i="8"/>
  <c r="BL150" i="8"/>
  <c r="BM150" i="8"/>
  <c r="BN150" i="8"/>
  <c r="BO150" i="8"/>
  <c r="BP150" i="8"/>
  <c r="BQ150" i="8"/>
  <c r="BR150" i="8"/>
  <c r="BS150" i="8"/>
  <c r="BT150" i="8"/>
  <c r="BU150" i="8"/>
  <c r="BV150" i="8"/>
  <c r="BW150" i="8"/>
  <c r="BX150" i="8"/>
  <c r="BY150" i="8"/>
  <c r="BZ150" i="8"/>
  <c r="CA150" i="8"/>
  <c r="CB150" i="8"/>
  <c r="CC150" i="8"/>
  <c r="CD150" i="8"/>
  <c r="CE150" i="8"/>
  <c r="CF150" i="8"/>
  <c r="CG150" i="8"/>
  <c r="CH150" i="8"/>
  <c r="CI150" i="8"/>
  <c r="CJ150" i="8"/>
  <c r="CK150" i="8"/>
  <c r="CL150" i="8"/>
  <c r="AX151" i="8"/>
  <c r="AY151" i="8"/>
  <c r="AZ151" i="8"/>
  <c r="BA151" i="8"/>
  <c r="BB151" i="8"/>
  <c r="BC151" i="8"/>
  <c r="BD151" i="8"/>
  <c r="BE151" i="8"/>
  <c r="BF151" i="8"/>
  <c r="BG151" i="8"/>
  <c r="BH151" i="8"/>
  <c r="BI151" i="8"/>
  <c r="BJ151" i="8"/>
  <c r="BK151" i="8"/>
  <c r="BL151" i="8"/>
  <c r="BM151" i="8"/>
  <c r="BN151" i="8"/>
  <c r="BO151" i="8"/>
  <c r="BP151" i="8"/>
  <c r="BQ151" i="8"/>
  <c r="BR151" i="8"/>
  <c r="BS151" i="8"/>
  <c r="BT151" i="8"/>
  <c r="BU151" i="8"/>
  <c r="BV151" i="8"/>
  <c r="BW151" i="8"/>
  <c r="BX151" i="8"/>
  <c r="BY151" i="8"/>
  <c r="BZ151" i="8"/>
  <c r="CA151" i="8"/>
  <c r="CB151" i="8"/>
  <c r="CC151" i="8"/>
  <c r="CD151" i="8"/>
  <c r="CE151" i="8"/>
  <c r="CF151" i="8"/>
  <c r="CG151" i="8"/>
  <c r="CH151" i="8"/>
  <c r="CI151" i="8"/>
  <c r="CJ151" i="8"/>
  <c r="CK151" i="8"/>
  <c r="CL151" i="8"/>
  <c r="AX152" i="8"/>
  <c r="AY152" i="8"/>
  <c r="AZ152" i="8"/>
  <c r="BA152" i="8"/>
  <c r="BB152" i="8"/>
  <c r="BC152" i="8"/>
  <c r="BD152" i="8"/>
  <c r="BE152" i="8"/>
  <c r="BF152" i="8"/>
  <c r="BG152" i="8"/>
  <c r="BH152" i="8"/>
  <c r="BI152" i="8"/>
  <c r="BJ152" i="8"/>
  <c r="BK152" i="8"/>
  <c r="BL152" i="8"/>
  <c r="BM152" i="8"/>
  <c r="BN152" i="8"/>
  <c r="BO152" i="8"/>
  <c r="BP152" i="8"/>
  <c r="BQ152" i="8"/>
  <c r="BR152" i="8"/>
  <c r="BS152" i="8"/>
  <c r="BT152" i="8"/>
  <c r="BU152" i="8"/>
  <c r="BV152" i="8"/>
  <c r="BW152" i="8"/>
  <c r="BX152" i="8"/>
  <c r="BY152" i="8"/>
  <c r="BZ152" i="8"/>
  <c r="CA152" i="8"/>
  <c r="CB152" i="8"/>
  <c r="CC152" i="8"/>
  <c r="CD152" i="8"/>
  <c r="CE152" i="8"/>
  <c r="CF152" i="8"/>
  <c r="CG152" i="8"/>
  <c r="CH152" i="8"/>
  <c r="CI152" i="8"/>
  <c r="CJ152" i="8"/>
  <c r="CK152" i="8"/>
  <c r="CL152" i="8"/>
  <c r="AX153" i="8"/>
  <c r="AY153" i="8"/>
  <c r="AZ153" i="8"/>
  <c r="BA153" i="8"/>
  <c r="BB153" i="8"/>
  <c r="BC153" i="8"/>
  <c r="BD153" i="8"/>
  <c r="BE153" i="8"/>
  <c r="BF153" i="8"/>
  <c r="BG153" i="8"/>
  <c r="BH153" i="8"/>
  <c r="BI153" i="8"/>
  <c r="BJ153" i="8"/>
  <c r="BK153" i="8"/>
  <c r="BL153" i="8"/>
  <c r="BM153" i="8"/>
  <c r="BN153" i="8"/>
  <c r="BO153" i="8"/>
  <c r="BP153" i="8"/>
  <c r="BQ153" i="8"/>
  <c r="BR153" i="8"/>
  <c r="BS153" i="8"/>
  <c r="BT153" i="8"/>
  <c r="BU153" i="8"/>
  <c r="BV153" i="8"/>
  <c r="BW153" i="8"/>
  <c r="BX153" i="8"/>
  <c r="BY153" i="8"/>
  <c r="BZ153" i="8"/>
  <c r="CA153" i="8"/>
  <c r="CB153" i="8"/>
  <c r="CC153" i="8"/>
  <c r="CD153" i="8"/>
  <c r="CE153" i="8"/>
  <c r="CF153" i="8"/>
  <c r="CG153" i="8"/>
  <c r="CH153" i="8"/>
  <c r="CI153" i="8"/>
  <c r="CJ153" i="8"/>
  <c r="CK153" i="8"/>
  <c r="CL153" i="8"/>
  <c r="AX154" i="8"/>
  <c r="AY154" i="8"/>
  <c r="AZ154" i="8"/>
  <c r="BA154" i="8"/>
  <c r="BB154" i="8"/>
  <c r="BC154" i="8"/>
  <c r="BD154" i="8"/>
  <c r="BE154" i="8"/>
  <c r="BF154" i="8"/>
  <c r="BG154" i="8"/>
  <c r="BH154" i="8"/>
  <c r="BI154" i="8"/>
  <c r="BJ154" i="8"/>
  <c r="BK154" i="8"/>
  <c r="BL154" i="8"/>
  <c r="BM154" i="8"/>
  <c r="BN154" i="8"/>
  <c r="BO154" i="8"/>
  <c r="BP154" i="8"/>
  <c r="BQ154" i="8"/>
  <c r="BR154" i="8"/>
  <c r="BS154" i="8"/>
  <c r="BT154" i="8"/>
  <c r="BU154" i="8"/>
  <c r="BV154" i="8"/>
  <c r="BW154" i="8"/>
  <c r="BX154" i="8"/>
  <c r="BY154" i="8"/>
  <c r="BZ154" i="8"/>
  <c r="CA154" i="8"/>
  <c r="CB154" i="8"/>
  <c r="CC154" i="8"/>
  <c r="CD154" i="8"/>
  <c r="CE154" i="8"/>
  <c r="CF154" i="8"/>
  <c r="CG154" i="8"/>
  <c r="CH154" i="8"/>
  <c r="CI154" i="8"/>
  <c r="CJ154" i="8"/>
  <c r="CK154" i="8"/>
  <c r="CL154" i="8"/>
  <c r="AX155" i="8"/>
  <c r="AY155" i="8"/>
  <c r="AZ155" i="8"/>
  <c r="BA155" i="8"/>
  <c r="BB155" i="8"/>
  <c r="BC155" i="8"/>
  <c r="BD155" i="8"/>
  <c r="BE155" i="8"/>
  <c r="BF155" i="8"/>
  <c r="BG155" i="8"/>
  <c r="BH155" i="8"/>
  <c r="BI155" i="8"/>
  <c r="BJ155" i="8"/>
  <c r="BK155" i="8"/>
  <c r="BL155" i="8"/>
  <c r="BM155" i="8"/>
  <c r="BN155" i="8"/>
  <c r="BO155" i="8"/>
  <c r="BP155" i="8"/>
  <c r="BQ155" i="8"/>
  <c r="BR155" i="8"/>
  <c r="BS155" i="8"/>
  <c r="BT155" i="8"/>
  <c r="BU155" i="8"/>
  <c r="BV155" i="8"/>
  <c r="BW155" i="8"/>
  <c r="BX155" i="8"/>
  <c r="BY155" i="8"/>
  <c r="BZ155" i="8"/>
  <c r="CA155" i="8"/>
  <c r="CB155" i="8"/>
  <c r="CC155" i="8"/>
  <c r="CD155" i="8"/>
  <c r="CE155" i="8"/>
  <c r="CF155" i="8"/>
  <c r="CG155" i="8"/>
  <c r="CH155" i="8"/>
  <c r="CI155" i="8"/>
  <c r="CJ155" i="8"/>
  <c r="CK155" i="8"/>
  <c r="CL155" i="8"/>
  <c r="AX156" i="8"/>
  <c r="AY156" i="8"/>
  <c r="AZ156" i="8"/>
  <c r="BA156" i="8"/>
  <c r="BB156" i="8"/>
  <c r="BC156" i="8"/>
  <c r="BD156" i="8"/>
  <c r="BE156" i="8"/>
  <c r="BF156" i="8"/>
  <c r="BG156" i="8"/>
  <c r="BH156" i="8"/>
  <c r="BI156" i="8"/>
  <c r="BJ156" i="8"/>
  <c r="BK156" i="8"/>
  <c r="BL156" i="8"/>
  <c r="BM156" i="8"/>
  <c r="BN156" i="8"/>
  <c r="BO156" i="8"/>
  <c r="BP156" i="8"/>
  <c r="BQ156" i="8"/>
  <c r="BR156" i="8"/>
  <c r="BS156" i="8"/>
  <c r="BT156" i="8"/>
  <c r="BU156" i="8"/>
  <c r="BV156" i="8"/>
  <c r="BW156" i="8"/>
  <c r="BX156" i="8"/>
  <c r="BY156" i="8"/>
  <c r="BZ156" i="8"/>
  <c r="CA156" i="8"/>
  <c r="CB156" i="8"/>
  <c r="CC156" i="8"/>
  <c r="CD156" i="8"/>
  <c r="CE156" i="8"/>
  <c r="CF156" i="8"/>
  <c r="CG156" i="8"/>
  <c r="CH156" i="8"/>
  <c r="CI156" i="8"/>
  <c r="CJ156" i="8"/>
  <c r="CK156" i="8"/>
  <c r="CL156" i="8"/>
  <c r="AX157" i="8"/>
  <c r="AY157" i="8"/>
  <c r="AZ157" i="8"/>
  <c r="BA157" i="8"/>
  <c r="BB157" i="8"/>
  <c r="BC157" i="8"/>
  <c r="BD157" i="8"/>
  <c r="BE157" i="8"/>
  <c r="BF157" i="8"/>
  <c r="BG157" i="8"/>
  <c r="BH157" i="8"/>
  <c r="BI157" i="8"/>
  <c r="BJ157" i="8"/>
  <c r="BK157" i="8"/>
  <c r="BL157" i="8"/>
  <c r="BM157" i="8"/>
  <c r="BN157" i="8"/>
  <c r="BO157" i="8"/>
  <c r="BP157" i="8"/>
  <c r="BQ157" i="8"/>
  <c r="BR157" i="8"/>
  <c r="BS157" i="8"/>
  <c r="BT157" i="8"/>
  <c r="BU157" i="8"/>
  <c r="BV157" i="8"/>
  <c r="BW157" i="8"/>
  <c r="BX157" i="8"/>
  <c r="BY157" i="8"/>
  <c r="BZ157" i="8"/>
  <c r="CA157" i="8"/>
  <c r="CB157" i="8"/>
  <c r="CC157" i="8"/>
  <c r="CD157" i="8"/>
  <c r="CE157" i="8"/>
  <c r="CF157" i="8"/>
  <c r="CG157" i="8"/>
  <c r="CH157" i="8"/>
  <c r="CI157" i="8"/>
  <c r="CJ157" i="8"/>
  <c r="CK157" i="8"/>
  <c r="CL157" i="8"/>
  <c r="AX158" i="8"/>
  <c r="AY158" i="8"/>
  <c r="AZ158" i="8"/>
  <c r="BA158" i="8"/>
  <c r="BB158" i="8"/>
  <c r="BC158" i="8"/>
  <c r="BD158" i="8"/>
  <c r="BE158" i="8"/>
  <c r="BF158" i="8"/>
  <c r="BG158" i="8"/>
  <c r="BH158" i="8"/>
  <c r="BI158" i="8"/>
  <c r="BJ158" i="8"/>
  <c r="BK158" i="8"/>
  <c r="BL158" i="8"/>
  <c r="BM158" i="8"/>
  <c r="BN158" i="8"/>
  <c r="BO158" i="8"/>
  <c r="BP158" i="8"/>
  <c r="BQ158" i="8"/>
  <c r="BR158" i="8"/>
  <c r="BS158" i="8"/>
  <c r="BT158" i="8"/>
  <c r="BU158" i="8"/>
  <c r="BV158" i="8"/>
  <c r="BW158" i="8"/>
  <c r="BX158" i="8"/>
  <c r="BY158" i="8"/>
  <c r="BZ158" i="8"/>
  <c r="CA158" i="8"/>
  <c r="CB158" i="8"/>
  <c r="CC158" i="8"/>
  <c r="CD158" i="8"/>
  <c r="CE158" i="8"/>
  <c r="CF158" i="8"/>
  <c r="CG158" i="8"/>
  <c r="CH158" i="8"/>
  <c r="CI158" i="8"/>
  <c r="CJ158" i="8"/>
  <c r="CK158" i="8"/>
  <c r="CL158" i="8"/>
  <c r="AX159" i="8"/>
  <c r="AY159" i="8"/>
  <c r="AZ159" i="8"/>
  <c r="BA159" i="8"/>
  <c r="BB159" i="8"/>
  <c r="BC159" i="8"/>
  <c r="BD159" i="8"/>
  <c r="BE159" i="8"/>
  <c r="BF159" i="8"/>
  <c r="BG159" i="8"/>
  <c r="BH159" i="8"/>
  <c r="BI159" i="8"/>
  <c r="BJ159" i="8"/>
  <c r="BK159" i="8"/>
  <c r="BL159" i="8"/>
  <c r="BM159" i="8"/>
  <c r="BN159" i="8"/>
  <c r="BO159" i="8"/>
  <c r="BP159" i="8"/>
  <c r="BQ159" i="8"/>
  <c r="BR159" i="8"/>
  <c r="BS159" i="8"/>
  <c r="BT159" i="8"/>
  <c r="BU159" i="8"/>
  <c r="BV159" i="8"/>
  <c r="BW159" i="8"/>
  <c r="BX159" i="8"/>
  <c r="BY159" i="8"/>
  <c r="BZ159" i="8"/>
  <c r="CA159" i="8"/>
  <c r="CB159" i="8"/>
  <c r="CC159" i="8"/>
  <c r="CD159" i="8"/>
  <c r="CE159" i="8"/>
  <c r="CF159" i="8"/>
  <c r="CG159" i="8"/>
  <c r="CH159" i="8"/>
  <c r="CI159" i="8"/>
  <c r="CJ159" i="8"/>
  <c r="CK159" i="8"/>
  <c r="CL159" i="8"/>
  <c r="AX160" i="8"/>
  <c r="AY160" i="8"/>
  <c r="AZ160" i="8"/>
  <c r="BA160" i="8"/>
  <c r="BB160" i="8"/>
  <c r="BC160" i="8"/>
  <c r="BD160" i="8"/>
  <c r="BE160" i="8"/>
  <c r="BF160" i="8"/>
  <c r="BG160" i="8"/>
  <c r="BH160" i="8"/>
  <c r="BI160" i="8"/>
  <c r="BJ160" i="8"/>
  <c r="BK160" i="8"/>
  <c r="BL160" i="8"/>
  <c r="BM160" i="8"/>
  <c r="BN160" i="8"/>
  <c r="BO160" i="8"/>
  <c r="BP160" i="8"/>
  <c r="BQ160" i="8"/>
  <c r="BR160" i="8"/>
  <c r="BS160" i="8"/>
  <c r="BT160" i="8"/>
  <c r="BU160" i="8"/>
  <c r="BV160" i="8"/>
  <c r="BW160" i="8"/>
  <c r="BX160" i="8"/>
  <c r="BY160" i="8"/>
  <c r="BZ160" i="8"/>
  <c r="CA160" i="8"/>
  <c r="CB160" i="8"/>
  <c r="CC160" i="8"/>
  <c r="CD160" i="8"/>
  <c r="CE160" i="8"/>
  <c r="CF160" i="8"/>
  <c r="CG160" i="8"/>
  <c r="CH160" i="8"/>
  <c r="CI160" i="8"/>
  <c r="CJ160" i="8"/>
  <c r="CK160" i="8"/>
  <c r="CL160" i="8"/>
  <c r="AX161" i="8"/>
  <c r="AY161" i="8"/>
  <c r="AZ161" i="8"/>
  <c r="BA161" i="8"/>
  <c r="BB161" i="8"/>
  <c r="BC161" i="8"/>
  <c r="BD161" i="8"/>
  <c r="BE161" i="8"/>
  <c r="BF161" i="8"/>
  <c r="BG161" i="8"/>
  <c r="BH161" i="8"/>
  <c r="BI161" i="8"/>
  <c r="BJ161" i="8"/>
  <c r="BK161" i="8"/>
  <c r="BL161" i="8"/>
  <c r="BM161" i="8"/>
  <c r="BN161" i="8"/>
  <c r="BO161" i="8"/>
  <c r="BP161" i="8"/>
  <c r="BQ161" i="8"/>
  <c r="BR161" i="8"/>
  <c r="BS161" i="8"/>
  <c r="BT161" i="8"/>
  <c r="BU161" i="8"/>
  <c r="BV161" i="8"/>
  <c r="BW161" i="8"/>
  <c r="BX161" i="8"/>
  <c r="BY161" i="8"/>
  <c r="BZ161" i="8"/>
  <c r="CA161" i="8"/>
  <c r="CB161" i="8"/>
  <c r="CC161" i="8"/>
  <c r="CD161" i="8"/>
  <c r="CE161" i="8"/>
  <c r="CF161" i="8"/>
  <c r="CG161" i="8"/>
  <c r="CH161" i="8"/>
  <c r="CI161" i="8"/>
  <c r="CJ161" i="8"/>
  <c r="CK161" i="8"/>
  <c r="CL161" i="8"/>
  <c r="AX162" i="8"/>
  <c r="AY162" i="8"/>
  <c r="AZ162" i="8"/>
  <c r="BA162" i="8"/>
  <c r="BB162" i="8"/>
  <c r="BC162" i="8"/>
  <c r="BD162" i="8"/>
  <c r="BE162" i="8"/>
  <c r="BF162" i="8"/>
  <c r="BG162" i="8"/>
  <c r="BH162" i="8"/>
  <c r="BI162" i="8"/>
  <c r="BJ162" i="8"/>
  <c r="BK162" i="8"/>
  <c r="BL162" i="8"/>
  <c r="BM162" i="8"/>
  <c r="BN162" i="8"/>
  <c r="BO162" i="8"/>
  <c r="BP162" i="8"/>
  <c r="BQ162" i="8"/>
  <c r="BR162" i="8"/>
  <c r="BS162" i="8"/>
  <c r="BT162" i="8"/>
  <c r="BU162" i="8"/>
  <c r="BV162" i="8"/>
  <c r="BW162" i="8"/>
  <c r="BX162" i="8"/>
  <c r="BY162" i="8"/>
  <c r="BZ162" i="8"/>
  <c r="CA162" i="8"/>
  <c r="CB162" i="8"/>
  <c r="CC162" i="8"/>
  <c r="CD162" i="8"/>
  <c r="CE162" i="8"/>
  <c r="CF162" i="8"/>
  <c r="CG162" i="8"/>
  <c r="CH162" i="8"/>
  <c r="CI162" i="8"/>
  <c r="CJ162" i="8"/>
  <c r="CK162" i="8"/>
  <c r="CL162" i="8"/>
  <c r="AX163" i="8"/>
  <c r="AY163" i="8"/>
  <c r="AZ163" i="8"/>
  <c r="BA163" i="8"/>
  <c r="BB163" i="8"/>
  <c r="BC163" i="8"/>
  <c r="BD163" i="8"/>
  <c r="BE163" i="8"/>
  <c r="BF163" i="8"/>
  <c r="BG163" i="8"/>
  <c r="BH163" i="8"/>
  <c r="BI163" i="8"/>
  <c r="BJ163" i="8"/>
  <c r="BK163" i="8"/>
  <c r="BL163" i="8"/>
  <c r="BM163" i="8"/>
  <c r="BN163" i="8"/>
  <c r="BO163" i="8"/>
  <c r="BP163" i="8"/>
  <c r="BQ163" i="8"/>
  <c r="BR163" i="8"/>
  <c r="BS163" i="8"/>
  <c r="BT163" i="8"/>
  <c r="BU163" i="8"/>
  <c r="BV163" i="8"/>
  <c r="BW163" i="8"/>
  <c r="BX163" i="8"/>
  <c r="BY163" i="8"/>
  <c r="BZ163" i="8"/>
  <c r="CA163" i="8"/>
  <c r="CB163" i="8"/>
  <c r="CC163" i="8"/>
  <c r="CD163" i="8"/>
  <c r="CE163" i="8"/>
  <c r="CF163" i="8"/>
  <c r="CG163" i="8"/>
  <c r="CH163" i="8"/>
  <c r="CI163" i="8"/>
  <c r="CJ163" i="8"/>
  <c r="CK163" i="8"/>
  <c r="CL163" i="8"/>
  <c r="AX164" i="8"/>
  <c r="AY164" i="8"/>
  <c r="AZ164" i="8"/>
  <c r="BA164" i="8"/>
  <c r="BB164" i="8"/>
  <c r="BC164" i="8"/>
  <c r="BD164" i="8"/>
  <c r="BE164" i="8"/>
  <c r="BF164" i="8"/>
  <c r="BG164" i="8"/>
  <c r="BH164" i="8"/>
  <c r="BI164" i="8"/>
  <c r="BJ164" i="8"/>
  <c r="BK164" i="8"/>
  <c r="BL164" i="8"/>
  <c r="BM164" i="8"/>
  <c r="BN164" i="8"/>
  <c r="BO164" i="8"/>
  <c r="BP164" i="8"/>
  <c r="BQ164" i="8"/>
  <c r="BR164" i="8"/>
  <c r="BS164" i="8"/>
  <c r="BT164" i="8"/>
  <c r="BU164" i="8"/>
  <c r="BV164" i="8"/>
  <c r="BW164" i="8"/>
  <c r="BX164" i="8"/>
  <c r="BY164" i="8"/>
  <c r="BZ164" i="8"/>
  <c r="CA164" i="8"/>
  <c r="CB164" i="8"/>
  <c r="CC164" i="8"/>
  <c r="CD164" i="8"/>
  <c r="CE164" i="8"/>
  <c r="CF164" i="8"/>
  <c r="CG164" i="8"/>
  <c r="CH164" i="8"/>
  <c r="CI164" i="8"/>
  <c r="CJ164" i="8"/>
  <c r="CK164" i="8"/>
  <c r="CL164" i="8"/>
  <c r="AX165" i="8"/>
  <c r="AY165" i="8"/>
  <c r="AZ165" i="8"/>
  <c r="BA165" i="8"/>
  <c r="BB165" i="8"/>
  <c r="BC165" i="8"/>
  <c r="BD165" i="8"/>
  <c r="BE165" i="8"/>
  <c r="BF165" i="8"/>
  <c r="BG165" i="8"/>
  <c r="BH165" i="8"/>
  <c r="BI165" i="8"/>
  <c r="BJ165" i="8"/>
  <c r="BK165" i="8"/>
  <c r="BL165" i="8"/>
  <c r="BM165" i="8"/>
  <c r="BN165" i="8"/>
  <c r="BO165" i="8"/>
  <c r="BP165" i="8"/>
  <c r="BQ165" i="8"/>
  <c r="BR165" i="8"/>
  <c r="BS165" i="8"/>
  <c r="BT165" i="8"/>
  <c r="BU165" i="8"/>
  <c r="BV165" i="8"/>
  <c r="BW165" i="8"/>
  <c r="BX165" i="8"/>
  <c r="BY165" i="8"/>
  <c r="BZ165" i="8"/>
  <c r="CA165" i="8"/>
  <c r="CB165" i="8"/>
  <c r="CC165" i="8"/>
  <c r="CD165" i="8"/>
  <c r="CE165" i="8"/>
  <c r="CF165" i="8"/>
  <c r="CG165" i="8"/>
  <c r="CH165" i="8"/>
  <c r="CI165" i="8"/>
  <c r="CJ165" i="8"/>
  <c r="CK165" i="8"/>
  <c r="CL165" i="8"/>
  <c r="AX166" i="8"/>
  <c r="AY166" i="8"/>
  <c r="AZ166" i="8"/>
  <c r="BA166" i="8"/>
  <c r="BB166" i="8"/>
  <c r="BC166" i="8"/>
  <c r="BD166" i="8"/>
  <c r="BE166" i="8"/>
  <c r="BF166" i="8"/>
  <c r="BG166" i="8"/>
  <c r="BH166" i="8"/>
  <c r="BI166" i="8"/>
  <c r="BJ166" i="8"/>
  <c r="BK166" i="8"/>
  <c r="BL166" i="8"/>
  <c r="BM166" i="8"/>
  <c r="BN166" i="8"/>
  <c r="BO166" i="8"/>
  <c r="BP166" i="8"/>
  <c r="BQ166" i="8"/>
  <c r="BR166" i="8"/>
  <c r="BS166" i="8"/>
  <c r="BT166" i="8"/>
  <c r="BU166" i="8"/>
  <c r="BV166" i="8"/>
  <c r="BW166" i="8"/>
  <c r="BX166" i="8"/>
  <c r="BY166" i="8"/>
  <c r="BZ166" i="8"/>
  <c r="CA166" i="8"/>
  <c r="CB166" i="8"/>
  <c r="CC166" i="8"/>
  <c r="CD166" i="8"/>
  <c r="CE166" i="8"/>
  <c r="CF166" i="8"/>
  <c r="CG166" i="8"/>
  <c r="CH166" i="8"/>
  <c r="CI166" i="8"/>
  <c r="CJ166" i="8"/>
  <c r="CK166" i="8"/>
  <c r="CL166" i="8"/>
  <c r="AX167" i="8"/>
  <c r="AY167" i="8"/>
  <c r="AZ167" i="8"/>
  <c r="BA167" i="8"/>
  <c r="BB167" i="8"/>
  <c r="BC167" i="8"/>
  <c r="BD167" i="8"/>
  <c r="BE167" i="8"/>
  <c r="BF167" i="8"/>
  <c r="BG167" i="8"/>
  <c r="BH167" i="8"/>
  <c r="BI167" i="8"/>
  <c r="BJ167" i="8"/>
  <c r="BK167" i="8"/>
  <c r="BL167" i="8"/>
  <c r="BM167" i="8"/>
  <c r="BN167" i="8"/>
  <c r="BO167" i="8"/>
  <c r="BP167" i="8"/>
  <c r="BQ167" i="8"/>
  <c r="BR167" i="8"/>
  <c r="BS167" i="8"/>
  <c r="BT167" i="8"/>
  <c r="BU167" i="8"/>
  <c r="BV167" i="8"/>
  <c r="BW167" i="8"/>
  <c r="BX167" i="8"/>
  <c r="BY167" i="8"/>
  <c r="BZ167" i="8"/>
  <c r="CA167" i="8"/>
  <c r="CB167" i="8"/>
  <c r="CC167" i="8"/>
  <c r="CD167" i="8"/>
  <c r="CE167" i="8"/>
  <c r="CF167" i="8"/>
  <c r="CG167" i="8"/>
  <c r="CH167" i="8"/>
  <c r="CI167" i="8"/>
  <c r="CJ167" i="8"/>
  <c r="CK167" i="8"/>
  <c r="CL167" i="8"/>
  <c r="AX168" i="8"/>
  <c r="AY168" i="8"/>
  <c r="AZ168" i="8"/>
  <c r="BA168" i="8"/>
  <c r="BB168" i="8"/>
  <c r="BC168" i="8"/>
  <c r="BD168" i="8"/>
  <c r="BE168" i="8"/>
  <c r="BF168" i="8"/>
  <c r="BG168" i="8"/>
  <c r="BH168" i="8"/>
  <c r="BI168" i="8"/>
  <c r="BJ168" i="8"/>
  <c r="BK168" i="8"/>
  <c r="BL168" i="8"/>
  <c r="BM168" i="8"/>
  <c r="BN168" i="8"/>
  <c r="BO168" i="8"/>
  <c r="BP168" i="8"/>
  <c r="BQ168" i="8"/>
  <c r="BR168" i="8"/>
  <c r="BS168" i="8"/>
  <c r="BT168" i="8"/>
  <c r="BU168" i="8"/>
  <c r="BV168" i="8"/>
  <c r="BW168" i="8"/>
  <c r="BX168" i="8"/>
  <c r="BY168" i="8"/>
  <c r="BZ168" i="8"/>
  <c r="CA168" i="8"/>
  <c r="CB168" i="8"/>
  <c r="CC168" i="8"/>
  <c r="CD168" i="8"/>
  <c r="CE168" i="8"/>
  <c r="CF168" i="8"/>
  <c r="CG168" i="8"/>
  <c r="CH168" i="8"/>
  <c r="CI168" i="8"/>
  <c r="CJ168" i="8"/>
  <c r="CK168" i="8"/>
  <c r="CL168" i="8"/>
  <c r="AX169" i="8"/>
  <c r="AY169" i="8"/>
  <c r="AZ169" i="8"/>
  <c r="BA169" i="8"/>
  <c r="BB169" i="8"/>
  <c r="BC169" i="8"/>
  <c r="BD169" i="8"/>
  <c r="BE169" i="8"/>
  <c r="BF169" i="8"/>
  <c r="BG169" i="8"/>
  <c r="BH169" i="8"/>
  <c r="BI169" i="8"/>
  <c r="BJ169" i="8"/>
  <c r="BK169" i="8"/>
  <c r="BL169" i="8"/>
  <c r="BM169" i="8"/>
  <c r="BN169" i="8"/>
  <c r="BO169" i="8"/>
  <c r="BP169" i="8"/>
  <c r="BQ169" i="8"/>
  <c r="BR169" i="8"/>
  <c r="BS169" i="8"/>
  <c r="BT169" i="8"/>
  <c r="BU169" i="8"/>
  <c r="BV169" i="8"/>
  <c r="BW169" i="8"/>
  <c r="BX169" i="8"/>
  <c r="BY169" i="8"/>
  <c r="BZ169" i="8"/>
  <c r="CA169" i="8"/>
  <c r="CB169" i="8"/>
  <c r="CC169" i="8"/>
  <c r="CD169" i="8"/>
  <c r="CE169" i="8"/>
  <c r="CF169" i="8"/>
  <c r="CG169" i="8"/>
  <c r="CH169" i="8"/>
  <c r="CI169" i="8"/>
  <c r="CJ169" i="8"/>
  <c r="CK169" i="8"/>
  <c r="CL169" i="8"/>
  <c r="AX170" i="8"/>
  <c r="AY170" i="8"/>
  <c r="AZ170" i="8"/>
  <c r="BA170" i="8"/>
  <c r="BB170" i="8"/>
  <c r="BC170" i="8"/>
  <c r="BD170" i="8"/>
  <c r="BE170" i="8"/>
  <c r="BF170" i="8"/>
  <c r="BG170" i="8"/>
  <c r="BH170" i="8"/>
  <c r="BI170" i="8"/>
  <c r="BJ170" i="8"/>
  <c r="BK170" i="8"/>
  <c r="BL170" i="8"/>
  <c r="BM170" i="8"/>
  <c r="BN170" i="8"/>
  <c r="BO170" i="8"/>
  <c r="BP170" i="8"/>
  <c r="BQ170" i="8"/>
  <c r="BR170" i="8"/>
  <c r="BS170" i="8"/>
  <c r="BT170" i="8"/>
  <c r="BU170" i="8"/>
  <c r="BV170" i="8"/>
  <c r="BW170" i="8"/>
  <c r="BX170" i="8"/>
  <c r="BY170" i="8"/>
  <c r="BZ170" i="8"/>
  <c r="CA170" i="8"/>
  <c r="CB170" i="8"/>
  <c r="CC170" i="8"/>
  <c r="CD170" i="8"/>
  <c r="CE170" i="8"/>
  <c r="CF170" i="8"/>
  <c r="CG170" i="8"/>
  <c r="CH170" i="8"/>
  <c r="CI170" i="8"/>
  <c r="CJ170" i="8"/>
  <c r="CK170" i="8"/>
  <c r="CL170" i="8"/>
  <c r="AX171" i="8"/>
  <c r="AY171" i="8"/>
  <c r="AZ171" i="8"/>
  <c r="BA171" i="8"/>
  <c r="BB171" i="8"/>
  <c r="BC171" i="8"/>
  <c r="BD171" i="8"/>
  <c r="BE171" i="8"/>
  <c r="BF171" i="8"/>
  <c r="BG171" i="8"/>
  <c r="BH171" i="8"/>
  <c r="BI171" i="8"/>
  <c r="BJ171" i="8"/>
  <c r="BK171" i="8"/>
  <c r="BL171" i="8"/>
  <c r="BM171" i="8"/>
  <c r="BN171" i="8"/>
  <c r="BO171" i="8"/>
  <c r="BP171" i="8"/>
  <c r="BQ171" i="8"/>
  <c r="BR171" i="8"/>
  <c r="BS171" i="8"/>
  <c r="BT171" i="8"/>
  <c r="BU171" i="8"/>
  <c r="BV171" i="8"/>
  <c r="BW171" i="8"/>
  <c r="BX171" i="8"/>
  <c r="BY171" i="8"/>
  <c r="BZ171" i="8"/>
  <c r="CA171" i="8"/>
  <c r="CB171" i="8"/>
  <c r="CC171" i="8"/>
  <c r="CD171" i="8"/>
  <c r="CE171" i="8"/>
  <c r="CF171" i="8"/>
  <c r="CG171" i="8"/>
  <c r="CH171" i="8"/>
  <c r="CI171" i="8"/>
  <c r="CJ171" i="8"/>
  <c r="CK171" i="8"/>
  <c r="CL171" i="8"/>
  <c r="AX172" i="8"/>
  <c r="AY172" i="8"/>
  <c r="AZ172" i="8"/>
  <c r="BA172" i="8"/>
  <c r="BB172" i="8"/>
  <c r="BC172" i="8"/>
  <c r="BD172" i="8"/>
  <c r="BE172" i="8"/>
  <c r="BF172" i="8"/>
  <c r="BG172" i="8"/>
  <c r="BH172" i="8"/>
  <c r="BI172" i="8"/>
  <c r="BJ172" i="8"/>
  <c r="BK172" i="8"/>
  <c r="BL172" i="8"/>
  <c r="BM172" i="8"/>
  <c r="BN172" i="8"/>
  <c r="BO172" i="8"/>
  <c r="BP172" i="8"/>
  <c r="BQ172" i="8"/>
  <c r="BR172" i="8"/>
  <c r="BS172" i="8"/>
  <c r="BT172" i="8"/>
  <c r="BU172" i="8"/>
  <c r="BV172" i="8"/>
  <c r="BW172" i="8"/>
  <c r="BX172" i="8"/>
  <c r="BY172" i="8"/>
  <c r="BZ172" i="8"/>
  <c r="CA172" i="8"/>
  <c r="CB172" i="8"/>
  <c r="CC172" i="8"/>
  <c r="CD172" i="8"/>
  <c r="CE172" i="8"/>
  <c r="CF172" i="8"/>
  <c r="CG172" i="8"/>
  <c r="CH172" i="8"/>
  <c r="CI172" i="8"/>
  <c r="CJ172" i="8"/>
  <c r="CK172" i="8"/>
  <c r="CL172" i="8"/>
  <c r="AX173" i="8"/>
  <c r="AY173" i="8"/>
  <c r="AZ173" i="8"/>
  <c r="BA173" i="8"/>
  <c r="BB173" i="8"/>
  <c r="BC173" i="8"/>
  <c r="BD173" i="8"/>
  <c r="BE173" i="8"/>
  <c r="BF173" i="8"/>
  <c r="BG173" i="8"/>
  <c r="BH173" i="8"/>
  <c r="BI173" i="8"/>
  <c r="BJ173" i="8"/>
  <c r="BK173" i="8"/>
  <c r="BL173" i="8"/>
  <c r="BM173" i="8"/>
  <c r="BN173" i="8"/>
  <c r="BO173" i="8"/>
  <c r="BP173" i="8"/>
  <c r="BQ173" i="8"/>
  <c r="BR173" i="8"/>
  <c r="BS173" i="8"/>
  <c r="BT173" i="8"/>
  <c r="BU173" i="8"/>
  <c r="BV173" i="8"/>
  <c r="BW173" i="8"/>
  <c r="BX173" i="8"/>
  <c r="BY173" i="8"/>
  <c r="BZ173" i="8"/>
  <c r="CA173" i="8"/>
  <c r="CB173" i="8"/>
  <c r="CC173" i="8"/>
  <c r="CD173" i="8"/>
  <c r="CE173" i="8"/>
  <c r="CF173" i="8"/>
  <c r="CG173" i="8"/>
  <c r="CH173" i="8"/>
  <c r="CI173" i="8"/>
  <c r="CJ173" i="8"/>
  <c r="CK173" i="8"/>
  <c r="CL173" i="8"/>
  <c r="AX174" i="8"/>
  <c r="AY174" i="8"/>
  <c r="AZ174" i="8"/>
  <c r="BA174" i="8"/>
  <c r="BB174" i="8"/>
  <c r="BC174" i="8"/>
  <c r="BD174" i="8"/>
  <c r="BE174" i="8"/>
  <c r="BF174" i="8"/>
  <c r="BG174" i="8"/>
  <c r="BH174" i="8"/>
  <c r="BI174" i="8"/>
  <c r="BJ174" i="8"/>
  <c r="BK174" i="8"/>
  <c r="BL174" i="8"/>
  <c r="BM174" i="8"/>
  <c r="BN174" i="8"/>
  <c r="BO174" i="8"/>
  <c r="BP174" i="8"/>
  <c r="BQ174" i="8"/>
  <c r="BR174" i="8"/>
  <c r="BS174" i="8"/>
  <c r="BT174" i="8"/>
  <c r="BU174" i="8"/>
  <c r="BV174" i="8"/>
  <c r="BW174" i="8"/>
  <c r="BX174" i="8"/>
  <c r="BY174" i="8"/>
  <c r="BZ174" i="8"/>
  <c r="CA174" i="8"/>
  <c r="CB174" i="8"/>
  <c r="CC174" i="8"/>
  <c r="CD174" i="8"/>
  <c r="CE174" i="8"/>
  <c r="CF174" i="8"/>
  <c r="CG174" i="8"/>
  <c r="CH174" i="8"/>
  <c r="CI174" i="8"/>
  <c r="CJ174" i="8"/>
  <c r="CK174" i="8"/>
  <c r="CL174" i="8"/>
  <c r="AX175" i="8"/>
  <c r="AY175" i="8"/>
  <c r="AZ175" i="8"/>
  <c r="BA175" i="8"/>
  <c r="BB175" i="8"/>
  <c r="BC175" i="8"/>
  <c r="BD175" i="8"/>
  <c r="BE175" i="8"/>
  <c r="BF175" i="8"/>
  <c r="BG175" i="8"/>
  <c r="BH175" i="8"/>
  <c r="BI175" i="8"/>
  <c r="BJ175" i="8"/>
  <c r="BK175" i="8"/>
  <c r="BL175" i="8"/>
  <c r="BM175" i="8"/>
  <c r="BN175" i="8"/>
  <c r="BO175" i="8"/>
  <c r="BP175" i="8"/>
  <c r="BQ175" i="8"/>
  <c r="BR175" i="8"/>
  <c r="BS175" i="8"/>
  <c r="BT175" i="8"/>
  <c r="BU175" i="8"/>
  <c r="BV175" i="8"/>
  <c r="BW175" i="8"/>
  <c r="BX175" i="8"/>
  <c r="BY175" i="8"/>
  <c r="BZ175" i="8"/>
  <c r="CA175" i="8"/>
  <c r="CB175" i="8"/>
  <c r="CC175" i="8"/>
  <c r="CD175" i="8"/>
  <c r="CE175" i="8"/>
  <c r="CF175" i="8"/>
  <c r="CG175" i="8"/>
  <c r="CH175" i="8"/>
  <c r="CI175" i="8"/>
  <c r="CJ175" i="8"/>
  <c r="CK175" i="8"/>
  <c r="CL175" i="8"/>
  <c r="AX176" i="8"/>
  <c r="AY176" i="8"/>
  <c r="AZ176" i="8"/>
  <c r="BA176" i="8"/>
  <c r="BB176" i="8"/>
  <c r="BC176" i="8"/>
  <c r="BD176" i="8"/>
  <c r="BE176" i="8"/>
  <c r="BF176" i="8"/>
  <c r="BG176" i="8"/>
  <c r="BH176" i="8"/>
  <c r="BI176" i="8"/>
  <c r="BJ176" i="8"/>
  <c r="BK176" i="8"/>
  <c r="BL176" i="8"/>
  <c r="BM176" i="8"/>
  <c r="BN176" i="8"/>
  <c r="BO176" i="8"/>
  <c r="BP176" i="8"/>
  <c r="BQ176" i="8"/>
  <c r="BR176" i="8"/>
  <c r="BS176" i="8"/>
  <c r="BT176" i="8"/>
  <c r="BU176" i="8"/>
  <c r="BV176" i="8"/>
  <c r="BW176" i="8"/>
  <c r="BX176" i="8"/>
  <c r="BY176" i="8"/>
  <c r="BZ176" i="8"/>
  <c r="CA176" i="8"/>
  <c r="CB176" i="8"/>
  <c r="CC176" i="8"/>
  <c r="CD176" i="8"/>
  <c r="CE176" i="8"/>
  <c r="CF176" i="8"/>
  <c r="CG176" i="8"/>
  <c r="CH176" i="8"/>
  <c r="CI176" i="8"/>
  <c r="CJ176" i="8"/>
  <c r="CK176" i="8"/>
  <c r="CL176" i="8"/>
  <c r="AX177" i="8"/>
  <c r="AY177" i="8"/>
  <c r="AZ177" i="8"/>
  <c r="BA177" i="8"/>
  <c r="BB177" i="8"/>
  <c r="BC177" i="8"/>
  <c r="BD177" i="8"/>
  <c r="BE177" i="8"/>
  <c r="BF177" i="8"/>
  <c r="BG177" i="8"/>
  <c r="BH177" i="8"/>
  <c r="BI177" i="8"/>
  <c r="BJ177" i="8"/>
  <c r="BK177" i="8"/>
  <c r="BL177" i="8"/>
  <c r="BM177" i="8"/>
  <c r="BN177" i="8"/>
  <c r="BO177" i="8"/>
  <c r="BP177" i="8"/>
  <c r="BQ177" i="8"/>
  <c r="BR177" i="8"/>
  <c r="BS177" i="8"/>
  <c r="BT177" i="8"/>
  <c r="BU177" i="8"/>
  <c r="BV177" i="8"/>
  <c r="BW177" i="8"/>
  <c r="BX177" i="8"/>
  <c r="BY177" i="8"/>
  <c r="BZ177" i="8"/>
  <c r="CA177" i="8"/>
  <c r="CB177" i="8"/>
  <c r="CC177" i="8"/>
  <c r="CD177" i="8"/>
  <c r="CE177" i="8"/>
  <c r="CF177" i="8"/>
  <c r="CG177" i="8"/>
  <c r="CH177" i="8"/>
  <c r="CI177" i="8"/>
  <c r="CJ177" i="8"/>
  <c r="CK177" i="8"/>
  <c r="CL177" i="8"/>
  <c r="AX178" i="8"/>
  <c r="AY178" i="8"/>
  <c r="AZ178" i="8"/>
  <c r="BA178" i="8"/>
  <c r="BB178" i="8"/>
  <c r="BC178" i="8"/>
  <c r="BD178" i="8"/>
  <c r="BE178" i="8"/>
  <c r="BF178" i="8"/>
  <c r="BG178" i="8"/>
  <c r="BH178" i="8"/>
  <c r="BI178" i="8"/>
  <c r="BJ178" i="8"/>
  <c r="BK178" i="8"/>
  <c r="BL178" i="8"/>
  <c r="BM178" i="8"/>
  <c r="BN178" i="8"/>
  <c r="BO178" i="8"/>
  <c r="BP178" i="8"/>
  <c r="BQ178" i="8"/>
  <c r="BR178" i="8"/>
  <c r="BS178" i="8"/>
  <c r="BT178" i="8"/>
  <c r="BU178" i="8"/>
  <c r="BV178" i="8"/>
  <c r="BW178" i="8"/>
  <c r="BX178" i="8"/>
  <c r="BY178" i="8"/>
  <c r="BZ178" i="8"/>
  <c r="CA178" i="8"/>
  <c r="CB178" i="8"/>
  <c r="CC178" i="8"/>
  <c r="CD178" i="8"/>
  <c r="CE178" i="8"/>
  <c r="CF178" i="8"/>
  <c r="CG178" i="8"/>
  <c r="CH178" i="8"/>
  <c r="CI178" i="8"/>
  <c r="CJ178" i="8"/>
  <c r="CK178" i="8"/>
  <c r="CL178" i="8"/>
  <c r="AX179" i="8"/>
  <c r="AY179" i="8"/>
  <c r="AZ179" i="8"/>
  <c r="BA179" i="8"/>
  <c r="BB179" i="8"/>
  <c r="BC179" i="8"/>
  <c r="BD179" i="8"/>
  <c r="BE179" i="8"/>
  <c r="BF179" i="8"/>
  <c r="BG179" i="8"/>
  <c r="BH179" i="8"/>
  <c r="BI179" i="8"/>
  <c r="BJ179" i="8"/>
  <c r="BK179" i="8"/>
  <c r="BL179" i="8"/>
  <c r="BM179" i="8"/>
  <c r="BN179" i="8"/>
  <c r="BO179" i="8"/>
  <c r="BP179" i="8"/>
  <c r="BQ179" i="8"/>
  <c r="BR179" i="8"/>
  <c r="BS179" i="8"/>
  <c r="BT179" i="8"/>
  <c r="BU179" i="8"/>
  <c r="BV179" i="8"/>
  <c r="BW179" i="8"/>
  <c r="BX179" i="8"/>
  <c r="BY179" i="8"/>
  <c r="BZ179" i="8"/>
  <c r="CA179" i="8"/>
  <c r="CB179" i="8"/>
  <c r="CC179" i="8"/>
  <c r="CD179" i="8"/>
  <c r="CE179" i="8"/>
  <c r="CF179" i="8"/>
  <c r="CG179" i="8"/>
  <c r="CH179" i="8"/>
  <c r="CI179" i="8"/>
  <c r="CJ179" i="8"/>
  <c r="CK179" i="8"/>
  <c r="CL179" i="8"/>
  <c r="AX180" i="8"/>
  <c r="AY180" i="8"/>
  <c r="AZ180" i="8"/>
  <c r="BA180" i="8"/>
  <c r="BB180" i="8"/>
  <c r="BC180" i="8"/>
  <c r="BD180" i="8"/>
  <c r="BE180" i="8"/>
  <c r="BF180" i="8"/>
  <c r="BG180" i="8"/>
  <c r="BH180" i="8"/>
  <c r="BI180" i="8"/>
  <c r="BJ180" i="8"/>
  <c r="BK180" i="8"/>
  <c r="BL180" i="8"/>
  <c r="BM180" i="8"/>
  <c r="BN180" i="8"/>
  <c r="BO180" i="8"/>
  <c r="BP180" i="8"/>
  <c r="BQ180" i="8"/>
  <c r="BR180" i="8"/>
  <c r="BS180" i="8"/>
  <c r="BT180" i="8"/>
  <c r="BU180" i="8"/>
  <c r="BV180" i="8"/>
  <c r="BW180" i="8"/>
  <c r="BX180" i="8"/>
  <c r="BY180" i="8"/>
  <c r="BZ180" i="8"/>
  <c r="CA180" i="8"/>
  <c r="CB180" i="8"/>
  <c r="CC180" i="8"/>
  <c r="CD180" i="8"/>
  <c r="CE180" i="8"/>
  <c r="CF180" i="8"/>
  <c r="CG180" i="8"/>
  <c r="CH180" i="8"/>
  <c r="CI180" i="8"/>
  <c r="CJ180" i="8"/>
  <c r="CK180" i="8"/>
  <c r="CL180" i="8"/>
  <c r="AX100" i="7"/>
  <c r="AY100" i="7"/>
  <c r="AZ100" i="7"/>
  <c r="BA100" i="7"/>
  <c r="BB100" i="7"/>
  <c r="BC100" i="7"/>
  <c r="BD100" i="7"/>
  <c r="BE100" i="7"/>
  <c r="BF100" i="7"/>
  <c r="BG100" i="7"/>
  <c r="BH100" i="7"/>
  <c r="BI100" i="7"/>
  <c r="BJ100" i="7"/>
  <c r="BK100" i="7"/>
  <c r="BL100" i="7"/>
  <c r="BM100" i="7"/>
  <c r="BN100" i="7"/>
  <c r="BO100" i="7"/>
  <c r="BP100" i="7"/>
  <c r="BQ100" i="7"/>
  <c r="BR100" i="7"/>
  <c r="BS100" i="7"/>
  <c r="BT100" i="7"/>
  <c r="BU100" i="7"/>
  <c r="BV100" i="7"/>
  <c r="BW100" i="7"/>
  <c r="BX100" i="7"/>
  <c r="BY100" i="7"/>
  <c r="BZ100" i="7"/>
  <c r="CA100" i="7"/>
  <c r="CB100" i="7"/>
  <c r="CC100" i="7"/>
  <c r="CD100" i="7"/>
  <c r="CE100" i="7"/>
  <c r="CF100" i="7"/>
  <c r="CG100" i="7"/>
  <c r="CH100" i="7"/>
  <c r="CI100" i="7"/>
  <c r="CJ100" i="7"/>
  <c r="CK100" i="7"/>
  <c r="CL100" i="7"/>
  <c r="AX101" i="7"/>
  <c r="AY101" i="7"/>
  <c r="AZ101" i="7"/>
  <c r="BA101" i="7"/>
  <c r="BB101" i="7"/>
  <c r="BC101" i="7"/>
  <c r="BD101" i="7"/>
  <c r="BE101" i="7"/>
  <c r="BF101" i="7"/>
  <c r="BG101" i="7"/>
  <c r="BH101" i="7"/>
  <c r="BI101" i="7"/>
  <c r="BJ101" i="7"/>
  <c r="BK101" i="7"/>
  <c r="BL101" i="7"/>
  <c r="BM101" i="7"/>
  <c r="BN101" i="7"/>
  <c r="BO101" i="7"/>
  <c r="BP101" i="7"/>
  <c r="BQ101" i="7"/>
  <c r="BR101" i="7"/>
  <c r="BS101" i="7"/>
  <c r="BT101" i="7"/>
  <c r="BU101" i="7"/>
  <c r="BV101" i="7"/>
  <c r="BW101" i="7"/>
  <c r="BX101" i="7"/>
  <c r="BY101" i="7"/>
  <c r="BZ101" i="7"/>
  <c r="CA101" i="7"/>
  <c r="CB101" i="7"/>
  <c r="CC101" i="7"/>
  <c r="CD101" i="7"/>
  <c r="CE101" i="7"/>
  <c r="CF101" i="7"/>
  <c r="CG101" i="7"/>
  <c r="CH101" i="7"/>
  <c r="CI101" i="7"/>
  <c r="CJ101" i="7"/>
  <c r="CK101" i="7"/>
  <c r="CL101" i="7"/>
  <c r="AX102" i="7"/>
  <c r="AY102" i="7"/>
  <c r="AZ102" i="7"/>
  <c r="BA102" i="7"/>
  <c r="BB102" i="7"/>
  <c r="BC102" i="7"/>
  <c r="BD102" i="7"/>
  <c r="BE102" i="7"/>
  <c r="BF102" i="7"/>
  <c r="BG102" i="7"/>
  <c r="BH102" i="7"/>
  <c r="BI102" i="7"/>
  <c r="BJ102" i="7"/>
  <c r="BK102" i="7"/>
  <c r="BL102" i="7"/>
  <c r="BM102" i="7"/>
  <c r="BN102" i="7"/>
  <c r="BO102" i="7"/>
  <c r="BP102" i="7"/>
  <c r="BQ102" i="7"/>
  <c r="BR102" i="7"/>
  <c r="BS102" i="7"/>
  <c r="BT102" i="7"/>
  <c r="BU102" i="7"/>
  <c r="BV102" i="7"/>
  <c r="BW102" i="7"/>
  <c r="BX102" i="7"/>
  <c r="BY102" i="7"/>
  <c r="BZ102" i="7"/>
  <c r="CA102" i="7"/>
  <c r="CB102" i="7"/>
  <c r="CC102" i="7"/>
  <c r="CD102" i="7"/>
  <c r="CE102" i="7"/>
  <c r="CF102" i="7"/>
  <c r="CG102" i="7"/>
  <c r="CH102" i="7"/>
  <c r="CI102" i="7"/>
  <c r="CJ102" i="7"/>
  <c r="CK102" i="7"/>
  <c r="CL102" i="7"/>
  <c r="AX103" i="7"/>
  <c r="AY103" i="7"/>
  <c r="AZ103" i="7"/>
  <c r="BA103" i="7"/>
  <c r="BB103" i="7"/>
  <c r="BC103" i="7"/>
  <c r="BD103" i="7"/>
  <c r="BE103" i="7"/>
  <c r="BF103" i="7"/>
  <c r="BG103" i="7"/>
  <c r="BH103" i="7"/>
  <c r="BI103" i="7"/>
  <c r="BJ103" i="7"/>
  <c r="BK103" i="7"/>
  <c r="BL103" i="7"/>
  <c r="BM103" i="7"/>
  <c r="BN103" i="7"/>
  <c r="BO103" i="7"/>
  <c r="BP103" i="7"/>
  <c r="BQ103" i="7"/>
  <c r="BR103" i="7"/>
  <c r="BS103" i="7"/>
  <c r="BT103" i="7"/>
  <c r="BU103" i="7"/>
  <c r="BV103" i="7"/>
  <c r="BW103" i="7"/>
  <c r="BX103" i="7"/>
  <c r="BY103" i="7"/>
  <c r="BZ103" i="7"/>
  <c r="CA103" i="7"/>
  <c r="CB103" i="7"/>
  <c r="CC103" i="7"/>
  <c r="CD103" i="7"/>
  <c r="CE103" i="7"/>
  <c r="CF103" i="7"/>
  <c r="CG103" i="7"/>
  <c r="CH103" i="7"/>
  <c r="CI103" i="7"/>
  <c r="CJ103" i="7"/>
  <c r="CK103" i="7"/>
  <c r="CL103" i="7"/>
  <c r="AX104" i="7"/>
  <c r="AY104" i="7"/>
  <c r="AZ104" i="7"/>
  <c r="BA104" i="7"/>
  <c r="BB104" i="7"/>
  <c r="BC104" i="7"/>
  <c r="BD104" i="7"/>
  <c r="BE104" i="7"/>
  <c r="BF104" i="7"/>
  <c r="BG104" i="7"/>
  <c r="BH104" i="7"/>
  <c r="BI104" i="7"/>
  <c r="BJ104" i="7"/>
  <c r="BK104" i="7"/>
  <c r="BL104" i="7"/>
  <c r="BM104" i="7"/>
  <c r="BN104" i="7"/>
  <c r="BO104" i="7"/>
  <c r="BP104" i="7"/>
  <c r="BQ104" i="7"/>
  <c r="BR104" i="7"/>
  <c r="BS104" i="7"/>
  <c r="BT104" i="7"/>
  <c r="BU104" i="7"/>
  <c r="BV104" i="7"/>
  <c r="BW104" i="7"/>
  <c r="BX104" i="7"/>
  <c r="BY104" i="7"/>
  <c r="BZ104" i="7"/>
  <c r="CA104" i="7"/>
  <c r="CB104" i="7"/>
  <c r="CC104" i="7"/>
  <c r="CD104" i="7"/>
  <c r="CE104" i="7"/>
  <c r="CF104" i="7"/>
  <c r="CG104" i="7"/>
  <c r="CH104" i="7"/>
  <c r="CI104" i="7"/>
  <c r="CJ104" i="7"/>
  <c r="CK104" i="7"/>
  <c r="CL104" i="7"/>
  <c r="AX105" i="7"/>
  <c r="AY105" i="7"/>
  <c r="AZ105" i="7"/>
  <c r="BA105" i="7"/>
  <c r="BB105" i="7"/>
  <c r="BC105" i="7"/>
  <c r="BD105" i="7"/>
  <c r="BE105" i="7"/>
  <c r="BF105" i="7"/>
  <c r="BG105" i="7"/>
  <c r="BH105" i="7"/>
  <c r="BI105" i="7"/>
  <c r="BJ105" i="7"/>
  <c r="BK105" i="7"/>
  <c r="BL105" i="7"/>
  <c r="BM105" i="7"/>
  <c r="BN105" i="7"/>
  <c r="BO105" i="7"/>
  <c r="BP105" i="7"/>
  <c r="BQ105" i="7"/>
  <c r="BR105" i="7"/>
  <c r="BS105" i="7"/>
  <c r="BT105" i="7"/>
  <c r="BU105" i="7"/>
  <c r="BV105" i="7"/>
  <c r="BW105" i="7"/>
  <c r="BX105" i="7"/>
  <c r="BY105" i="7"/>
  <c r="BZ105" i="7"/>
  <c r="CA105" i="7"/>
  <c r="CB105" i="7"/>
  <c r="CC105" i="7"/>
  <c r="CD105" i="7"/>
  <c r="CE105" i="7"/>
  <c r="CF105" i="7"/>
  <c r="CG105" i="7"/>
  <c r="CH105" i="7"/>
  <c r="CI105" i="7"/>
  <c r="CJ105" i="7"/>
  <c r="CK105" i="7"/>
  <c r="CL105" i="7"/>
  <c r="AX106" i="7"/>
  <c r="AY106" i="7"/>
  <c r="AZ106" i="7"/>
  <c r="BA106" i="7"/>
  <c r="BB106" i="7"/>
  <c r="BC106" i="7"/>
  <c r="BD106" i="7"/>
  <c r="BE106" i="7"/>
  <c r="BF106" i="7"/>
  <c r="BG106" i="7"/>
  <c r="BH106" i="7"/>
  <c r="BI106" i="7"/>
  <c r="BJ106" i="7"/>
  <c r="BK106" i="7"/>
  <c r="BL106" i="7"/>
  <c r="BM106" i="7"/>
  <c r="BN106" i="7"/>
  <c r="BO106" i="7"/>
  <c r="BP106" i="7"/>
  <c r="BQ106" i="7"/>
  <c r="BR106" i="7"/>
  <c r="BS106" i="7"/>
  <c r="BT106" i="7"/>
  <c r="BU106" i="7"/>
  <c r="BV106" i="7"/>
  <c r="BW106" i="7"/>
  <c r="BX106" i="7"/>
  <c r="BY106" i="7"/>
  <c r="BZ106" i="7"/>
  <c r="CA106" i="7"/>
  <c r="CB106" i="7"/>
  <c r="CC106" i="7"/>
  <c r="CD106" i="7"/>
  <c r="CE106" i="7"/>
  <c r="CF106" i="7"/>
  <c r="CG106" i="7"/>
  <c r="CH106" i="7"/>
  <c r="CI106" i="7"/>
  <c r="CJ106" i="7"/>
  <c r="CK106" i="7"/>
  <c r="CL106" i="7"/>
  <c r="AX107" i="7"/>
  <c r="AY107" i="7"/>
  <c r="AZ107" i="7"/>
  <c r="BA107" i="7"/>
  <c r="BB107" i="7"/>
  <c r="BC107" i="7"/>
  <c r="BD107" i="7"/>
  <c r="BE107" i="7"/>
  <c r="BF107" i="7"/>
  <c r="BG107" i="7"/>
  <c r="BH107" i="7"/>
  <c r="BI107" i="7"/>
  <c r="BJ107" i="7"/>
  <c r="BK107" i="7"/>
  <c r="BL107" i="7"/>
  <c r="BM107" i="7"/>
  <c r="BN107" i="7"/>
  <c r="BO107" i="7"/>
  <c r="BP107" i="7"/>
  <c r="BQ107" i="7"/>
  <c r="BR107" i="7"/>
  <c r="BS107" i="7"/>
  <c r="BT107" i="7"/>
  <c r="BU107" i="7"/>
  <c r="BV107" i="7"/>
  <c r="BW107" i="7"/>
  <c r="BX107" i="7"/>
  <c r="BY107" i="7"/>
  <c r="BZ107" i="7"/>
  <c r="CA107" i="7"/>
  <c r="CB107" i="7"/>
  <c r="CC107" i="7"/>
  <c r="CD107" i="7"/>
  <c r="CE107" i="7"/>
  <c r="CF107" i="7"/>
  <c r="CG107" i="7"/>
  <c r="CH107" i="7"/>
  <c r="CI107" i="7"/>
  <c r="CJ107" i="7"/>
  <c r="CK107" i="7"/>
  <c r="CL107" i="7"/>
  <c r="AX108" i="7"/>
  <c r="AY108" i="7"/>
  <c r="AZ108" i="7"/>
  <c r="BA108" i="7"/>
  <c r="BB108" i="7"/>
  <c r="BC108" i="7"/>
  <c r="BD108" i="7"/>
  <c r="BE108" i="7"/>
  <c r="BF108" i="7"/>
  <c r="BG108" i="7"/>
  <c r="BH108" i="7"/>
  <c r="BI108" i="7"/>
  <c r="BJ108" i="7"/>
  <c r="BK108" i="7"/>
  <c r="BL108" i="7"/>
  <c r="BM108" i="7"/>
  <c r="BN108" i="7"/>
  <c r="BO108" i="7"/>
  <c r="BP108" i="7"/>
  <c r="BQ108" i="7"/>
  <c r="BR108" i="7"/>
  <c r="BS108" i="7"/>
  <c r="BT108" i="7"/>
  <c r="BU108" i="7"/>
  <c r="BV108" i="7"/>
  <c r="BW108" i="7"/>
  <c r="BX108" i="7"/>
  <c r="BY108" i="7"/>
  <c r="BZ108" i="7"/>
  <c r="CA108" i="7"/>
  <c r="CB108" i="7"/>
  <c r="CC108" i="7"/>
  <c r="CD108" i="7"/>
  <c r="CE108" i="7"/>
  <c r="CF108" i="7"/>
  <c r="CG108" i="7"/>
  <c r="CH108" i="7"/>
  <c r="CI108" i="7"/>
  <c r="CJ108" i="7"/>
  <c r="CK108" i="7"/>
  <c r="CL108" i="7"/>
  <c r="AX109" i="7"/>
  <c r="AY109" i="7"/>
  <c r="AZ109" i="7"/>
  <c r="BA109" i="7"/>
  <c r="BB109" i="7"/>
  <c r="BC109" i="7"/>
  <c r="BD109" i="7"/>
  <c r="BE109" i="7"/>
  <c r="BF109" i="7"/>
  <c r="BG109" i="7"/>
  <c r="BH109" i="7"/>
  <c r="BI109" i="7"/>
  <c r="BJ109" i="7"/>
  <c r="BK109" i="7"/>
  <c r="BL109" i="7"/>
  <c r="BM109" i="7"/>
  <c r="BN109" i="7"/>
  <c r="BO109" i="7"/>
  <c r="BP109" i="7"/>
  <c r="BQ109" i="7"/>
  <c r="BR109" i="7"/>
  <c r="BS109" i="7"/>
  <c r="BT109" i="7"/>
  <c r="BU109" i="7"/>
  <c r="BV109" i="7"/>
  <c r="BW109" i="7"/>
  <c r="BX109" i="7"/>
  <c r="BY109" i="7"/>
  <c r="BZ109" i="7"/>
  <c r="CA109" i="7"/>
  <c r="CB109" i="7"/>
  <c r="CC109" i="7"/>
  <c r="CD109" i="7"/>
  <c r="CE109" i="7"/>
  <c r="CF109" i="7"/>
  <c r="CG109" i="7"/>
  <c r="CH109" i="7"/>
  <c r="CI109" i="7"/>
  <c r="CJ109" i="7"/>
  <c r="CK109" i="7"/>
  <c r="CL109" i="7"/>
  <c r="AX110" i="7"/>
  <c r="AY110" i="7"/>
  <c r="AZ110" i="7"/>
  <c r="BA110" i="7"/>
  <c r="BB110" i="7"/>
  <c r="BC110" i="7"/>
  <c r="BD110" i="7"/>
  <c r="BE110" i="7"/>
  <c r="BF110" i="7"/>
  <c r="BG110" i="7"/>
  <c r="BH110" i="7"/>
  <c r="BI110" i="7"/>
  <c r="BJ110" i="7"/>
  <c r="BK110" i="7"/>
  <c r="BL110" i="7"/>
  <c r="BM110" i="7"/>
  <c r="BN110" i="7"/>
  <c r="BO110" i="7"/>
  <c r="BP110" i="7"/>
  <c r="BQ110" i="7"/>
  <c r="BR110" i="7"/>
  <c r="BS110" i="7"/>
  <c r="BT110" i="7"/>
  <c r="BU110" i="7"/>
  <c r="BV110" i="7"/>
  <c r="BW110" i="7"/>
  <c r="BX110" i="7"/>
  <c r="BY110" i="7"/>
  <c r="BZ110" i="7"/>
  <c r="CA110" i="7"/>
  <c r="CB110" i="7"/>
  <c r="CC110" i="7"/>
  <c r="CD110" i="7"/>
  <c r="CE110" i="7"/>
  <c r="CF110" i="7"/>
  <c r="CG110" i="7"/>
  <c r="CH110" i="7"/>
  <c r="CI110" i="7"/>
  <c r="CJ110" i="7"/>
  <c r="CK110" i="7"/>
  <c r="CL110" i="7"/>
  <c r="AX111" i="7"/>
  <c r="AY111" i="7"/>
  <c r="AZ111" i="7"/>
  <c r="BA111" i="7"/>
  <c r="BB111" i="7"/>
  <c r="BC111" i="7"/>
  <c r="BD111" i="7"/>
  <c r="BE111" i="7"/>
  <c r="BF111" i="7"/>
  <c r="BG111" i="7"/>
  <c r="BH111" i="7"/>
  <c r="BI111" i="7"/>
  <c r="BJ111" i="7"/>
  <c r="BK111" i="7"/>
  <c r="BL111" i="7"/>
  <c r="BM111" i="7"/>
  <c r="BN111" i="7"/>
  <c r="BO111" i="7"/>
  <c r="BP111" i="7"/>
  <c r="BQ111" i="7"/>
  <c r="BR111" i="7"/>
  <c r="BS111" i="7"/>
  <c r="BT111" i="7"/>
  <c r="BU111" i="7"/>
  <c r="BV111" i="7"/>
  <c r="BW111" i="7"/>
  <c r="BX111" i="7"/>
  <c r="BY111" i="7"/>
  <c r="BZ111" i="7"/>
  <c r="CA111" i="7"/>
  <c r="CB111" i="7"/>
  <c r="CC111" i="7"/>
  <c r="CD111" i="7"/>
  <c r="CE111" i="7"/>
  <c r="CF111" i="7"/>
  <c r="CG111" i="7"/>
  <c r="CH111" i="7"/>
  <c r="CI111" i="7"/>
  <c r="CJ111" i="7"/>
  <c r="CK111" i="7"/>
  <c r="CL111" i="7"/>
  <c r="AX112" i="7"/>
  <c r="AY112" i="7"/>
  <c r="AZ112" i="7"/>
  <c r="BA112" i="7"/>
  <c r="BB112" i="7"/>
  <c r="BC112" i="7"/>
  <c r="BD112" i="7"/>
  <c r="BE112" i="7"/>
  <c r="BF112" i="7"/>
  <c r="BG112" i="7"/>
  <c r="BH112" i="7"/>
  <c r="BI112" i="7"/>
  <c r="BJ112" i="7"/>
  <c r="BK112" i="7"/>
  <c r="BL112" i="7"/>
  <c r="BM112" i="7"/>
  <c r="BN112" i="7"/>
  <c r="BO112" i="7"/>
  <c r="BP112" i="7"/>
  <c r="BQ112" i="7"/>
  <c r="BR112" i="7"/>
  <c r="BS112" i="7"/>
  <c r="BT112" i="7"/>
  <c r="BU112" i="7"/>
  <c r="BV112" i="7"/>
  <c r="BW112" i="7"/>
  <c r="BX112" i="7"/>
  <c r="BY112" i="7"/>
  <c r="BZ112" i="7"/>
  <c r="CA112" i="7"/>
  <c r="CB112" i="7"/>
  <c r="CC112" i="7"/>
  <c r="CD112" i="7"/>
  <c r="CE112" i="7"/>
  <c r="CF112" i="7"/>
  <c r="CG112" i="7"/>
  <c r="CH112" i="7"/>
  <c r="CI112" i="7"/>
  <c r="CJ112" i="7"/>
  <c r="CK112" i="7"/>
  <c r="CL112" i="7"/>
  <c r="AX113" i="7"/>
  <c r="AY113" i="7"/>
  <c r="AZ113" i="7"/>
  <c r="BA113" i="7"/>
  <c r="BB113" i="7"/>
  <c r="BC113" i="7"/>
  <c r="BD113" i="7"/>
  <c r="BE113" i="7"/>
  <c r="BF113" i="7"/>
  <c r="BG113" i="7"/>
  <c r="BH113" i="7"/>
  <c r="BI113" i="7"/>
  <c r="BJ113" i="7"/>
  <c r="BK113" i="7"/>
  <c r="BL113" i="7"/>
  <c r="BM113" i="7"/>
  <c r="BN113" i="7"/>
  <c r="BO113" i="7"/>
  <c r="BP113" i="7"/>
  <c r="BQ113" i="7"/>
  <c r="BR113" i="7"/>
  <c r="BS113" i="7"/>
  <c r="BT113" i="7"/>
  <c r="BU113" i="7"/>
  <c r="BV113" i="7"/>
  <c r="BW113" i="7"/>
  <c r="BX113" i="7"/>
  <c r="BY113" i="7"/>
  <c r="BZ113" i="7"/>
  <c r="CA113" i="7"/>
  <c r="CB113" i="7"/>
  <c r="CC113" i="7"/>
  <c r="CD113" i="7"/>
  <c r="CE113" i="7"/>
  <c r="CF113" i="7"/>
  <c r="CG113" i="7"/>
  <c r="CH113" i="7"/>
  <c r="CI113" i="7"/>
  <c r="CJ113" i="7"/>
  <c r="CK113" i="7"/>
  <c r="CL113" i="7"/>
  <c r="AX114" i="7"/>
  <c r="AY114" i="7"/>
  <c r="AZ114" i="7"/>
  <c r="BA114" i="7"/>
  <c r="BB114" i="7"/>
  <c r="BC114" i="7"/>
  <c r="BD114" i="7"/>
  <c r="BE114" i="7"/>
  <c r="BF114" i="7"/>
  <c r="BG114" i="7"/>
  <c r="BH114" i="7"/>
  <c r="BI114" i="7"/>
  <c r="BJ114" i="7"/>
  <c r="BK114" i="7"/>
  <c r="BL114" i="7"/>
  <c r="BM114" i="7"/>
  <c r="BN114" i="7"/>
  <c r="BO114" i="7"/>
  <c r="BP114" i="7"/>
  <c r="BQ114" i="7"/>
  <c r="BR114" i="7"/>
  <c r="BS114" i="7"/>
  <c r="BT114" i="7"/>
  <c r="BU114" i="7"/>
  <c r="BV114" i="7"/>
  <c r="BW114" i="7"/>
  <c r="BX114" i="7"/>
  <c r="BY114" i="7"/>
  <c r="BZ114" i="7"/>
  <c r="CA114" i="7"/>
  <c r="CB114" i="7"/>
  <c r="CC114" i="7"/>
  <c r="CD114" i="7"/>
  <c r="CE114" i="7"/>
  <c r="CF114" i="7"/>
  <c r="CG114" i="7"/>
  <c r="CH114" i="7"/>
  <c r="CI114" i="7"/>
  <c r="CJ114" i="7"/>
  <c r="CK114" i="7"/>
  <c r="CL114" i="7"/>
  <c r="AX115" i="7"/>
  <c r="AY115" i="7"/>
  <c r="AZ115" i="7"/>
  <c r="BA115" i="7"/>
  <c r="BB115" i="7"/>
  <c r="BC115" i="7"/>
  <c r="BD115" i="7"/>
  <c r="BE115" i="7"/>
  <c r="BF115" i="7"/>
  <c r="BG115" i="7"/>
  <c r="BH115" i="7"/>
  <c r="BI115" i="7"/>
  <c r="BJ115" i="7"/>
  <c r="BK115" i="7"/>
  <c r="BL115" i="7"/>
  <c r="BM115" i="7"/>
  <c r="BN115" i="7"/>
  <c r="BO115" i="7"/>
  <c r="BP115" i="7"/>
  <c r="BQ115" i="7"/>
  <c r="BR115" i="7"/>
  <c r="BS115" i="7"/>
  <c r="BT115" i="7"/>
  <c r="BU115" i="7"/>
  <c r="BV115" i="7"/>
  <c r="BW115" i="7"/>
  <c r="BX115" i="7"/>
  <c r="BY115" i="7"/>
  <c r="BZ115" i="7"/>
  <c r="CA115" i="7"/>
  <c r="CB115" i="7"/>
  <c r="CC115" i="7"/>
  <c r="CD115" i="7"/>
  <c r="CE115" i="7"/>
  <c r="CF115" i="7"/>
  <c r="CG115" i="7"/>
  <c r="CH115" i="7"/>
  <c r="CI115" i="7"/>
  <c r="CJ115" i="7"/>
  <c r="CK115" i="7"/>
  <c r="CL115" i="7"/>
  <c r="AX116" i="7"/>
  <c r="AY116" i="7"/>
  <c r="AZ116" i="7"/>
  <c r="BA116" i="7"/>
  <c r="BB116" i="7"/>
  <c r="BC116" i="7"/>
  <c r="BD116" i="7"/>
  <c r="BE116" i="7"/>
  <c r="BF116" i="7"/>
  <c r="BG116" i="7"/>
  <c r="BH116" i="7"/>
  <c r="BI116" i="7"/>
  <c r="BJ116" i="7"/>
  <c r="BK116" i="7"/>
  <c r="BL116" i="7"/>
  <c r="BM116" i="7"/>
  <c r="BN116" i="7"/>
  <c r="BO116" i="7"/>
  <c r="BP116" i="7"/>
  <c r="BQ116" i="7"/>
  <c r="BR116" i="7"/>
  <c r="BS116" i="7"/>
  <c r="BT116" i="7"/>
  <c r="BU116" i="7"/>
  <c r="BV116" i="7"/>
  <c r="BW116" i="7"/>
  <c r="BX116" i="7"/>
  <c r="BY116" i="7"/>
  <c r="BZ116" i="7"/>
  <c r="CA116" i="7"/>
  <c r="CB116" i="7"/>
  <c r="CC116" i="7"/>
  <c r="CD116" i="7"/>
  <c r="CE116" i="7"/>
  <c r="CF116" i="7"/>
  <c r="CG116" i="7"/>
  <c r="CH116" i="7"/>
  <c r="CI116" i="7"/>
  <c r="CJ116" i="7"/>
  <c r="CK116" i="7"/>
  <c r="CL116" i="7"/>
  <c r="AX117" i="7"/>
  <c r="AY117" i="7"/>
  <c r="AZ117" i="7"/>
  <c r="BA117" i="7"/>
  <c r="BB117" i="7"/>
  <c r="BC117" i="7"/>
  <c r="BD117" i="7"/>
  <c r="BE117" i="7"/>
  <c r="BF117" i="7"/>
  <c r="BG117" i="7"/>
  <c r="BH117" i="7"/>
  <c r="BI117" i="7"/>
  <c r="BJ117" i="7"/>
  <c r="BK117" i="7"/>
  <c r="BL117" i="7"/>
  <c r="BM117" i="7"/>
  <c r="BN117" i="7"/>
  <c r="BO117" i="7"/>
  <c r="BP117" i="7"/>
  <c r="BQ117" i="7"/>
  <c r="BR117" i="7"/>
  <c r="BS117" i="7"/>
  <c r="BT117" i="7"/>
  <c r="BU117" i="7"/>
  <c r="BV117" i="7"/>
  <c r="BW117" i="7"/>
  <c r="BX117" i="7"/>
  <c r="BY117" i="7"/>
  <c r="BZ117" i="7"/>
  <c r="CA117" i="7"/>
  <c r="CB117" i="7"/>
  <c r="CC117" i="7"/>
  <c r="CD117" i="7"/>
  <c r="CE117" i="7"/>
  <c r="CF117" i="7"/>
  <c r="CG117" i="7"/>
  <c r="CH117" i="7"/>
  <c r="CI117" i="7"/>
  <c r="CJ117" i="7"/>
  <c r="CK117" i="7"/>
  <c r="CL117" i="7"/>
  <c r="AX118" i="7"/>
  <c r="AY118" i="7"/>
  <c r="AZ118" i="7"/>
  <c r="BA118" i="7"/>
  <c r="BB118" i="7"/>
  <c r="BC118" i="7"/>
  <c r="BD118" i="7"/>
  <c r="BE118" i="7"/>
  <c r="BF118" i="7"/>
  <c r="BG118" i="7"/>
  <c r="BH118" i="7"/>
  <c r="BI118" i="7"/>
  <c r="BJ118" i="7"/>
  <c r="BK118" i="7"/>
  <c r="BL118" i="7"/>
  <c r="BM118" i="7"/>
  <c r="BN118" i="7"/>
  <c r="BO118" i="7"/>
  <c r="BP118" i="7"/>
  <c r="BQ118" i="7"/>
  <c r="BR118" i="7"/>
  <c r="BS118" i="7"/>
  <c r="BT118" i="7"/>
  <c r="BU118" i="7"/>
  <c r="BV118" i="7"/>
  <c r="BW118" i="7"/>
  <c r="BX118" i="7"/>
  <c r="BY118" i="7"/>
  <c r="BZ118" i="7"/>
  <c r="CA118" i="7"/>
  <c r="CB118" i="7"/>
  <c r="CC118" i="7"/>
  <c r="CD118" i="7"/>
  <c r="CE118" i="7"/>
  <c r="CF118" i="7"/>
  <c r="CG118" i="7"/>
  <c r="CH118" i="7"/>
  <c r="CI118" i="7"/>
  <c r="CJ118" i="7"/>
  <c r="CK118" i="7"/>
  <c r="CL118" i="7"/>
  <c r="AX119" i="7"/>
  <c r="AY119" i="7"/>
  <c r="AZ119" i="7"/>
  <c r="BA119" i="7"/>
  <c r="BB119" i="7"/>
  <c r="BC119" i="7"/>
  <c r="BD119" i="7"/>
  <c r="BE119" i="7"/>
  <c r="BF119" i="7"/>
  <c r="BG119" i="7"/>
  <c r="BH119" i="7"/>
  <c r="BI119" i="7"/>
  <c r="BJ119" i="7"/>
  <c r="BK119" i="7"/>
  <c r="BL119" i="7"/>
  <c r="BM119" i="7"/>
  <c r="BN119" i="7"/>
  <c r="BO119" i="7"/>
  <c r="BP119" i="7"/>
  <c r="BQ119" i="7"/>
  <c r="BR119" i="7"/>
  <c r="BS119" i="7"/>
  <c r="BT119" i="7"/>
  <c r="BU119" i="7"/>
  <c r="BV119" i="7"/>
  <c r="BW119" i="7"/>
  <c r="BX119" i="7"/>
  <c r="BY119" i="7"/>
  <c r="BZ119" i="7"/>
  <c r="CA119" i="7"/>
  <c r="CB119" i="7"/>
  <c r="CC119" i="7"/>
  <c r="CD119" i="7"/>
  <c r="CE119" i="7"/>
  <c r="CF119" i="7"/>
  <c r="CG119" i="7"/>
  <c r="CH119" i="7"/>
  <c r="CI119" i="7"/>
  <c r="CJ119" i="7"/>
  <c r="CK119" i="7"/>
  <c r="CL119" i="7"/>
  <c r="AX120" i="7"/>
  <c r="AY120" i="7"/>
  <c r="AZ120" i="7"/>
  <c r="BA120" i="7"/>
  <c r="BB120" i="7"/>
  <c r="BC120" i="7"/>
  <c r="BD120" i="7"/>
  <c r="BE120" i="7"/>
  <c r="BF120" i="7"/>
  <c r="BG120" i="7"/>
  <c r="BH120" i="7"/>
  <c r="BI120" i="7"/>
  <c r="BJ120" i="7"/>
  <c r="BK120" i="7"/>
  <c r="BL120" i="7"/>
  <c r="BM120" i="7"/>
  <c r="BN120" i="7"/>
  <c r="BO120" i="7"/>
  <c r="BP120" i="7"/>
  <c r="BQ120" i="7"/>
  <c r="BR120" i="7"/>
  <c r="BS120" i="7"/>
  <c r="BT120" i="7"/>
  <c r="BU120" i="7"/>
  <c r="BV120" i="7"/>
  <c r="BW120" i="7"/>
  <c r="BX120" i="7"/>
  <c r="BY120" i="7"/>
  <c r="BZ120" i="7"/>
  <c r="CA120" i="7"/>
  <c r="CB120" i="7"/>
  <c r="CC120" i="7"/>
  <c r="CD120" i="7"/>
  <c r="CE120" i="7"/>
  <c r="CF120" i="7"/>
  <c r="CG120" i="7"/>
  <c r="CH120" i="7"/>
  <c r="CI120" i="7"/>
  <c r="CJ120" i="7"/>
  <c r="CK120" i="7"/>
  <c r="CL120" i="7"/>
  <c r="AX121" i="7"/>
  <c r="AY121" i="7"/>
  <c r="AZ121" i="7"/>
  <c r="BA121" i="7"/>
  <c r="BB121" i="7"/>
  <c r="BC121" i="7"/>
  <c r="BD121" i="7"/>
  <c r="BE121" i="7"/>
  <c r="BF121" i="7"/>
  <c r="BG121" i="7"/>
  <c r="BH121" i="7"/>
  <c r="BI121" i="7"/>
  <c r="BJ121" i="7"/>
  <c r="BK121" i="7"/>
  <c r="BL121" i="7"/>
  <c r="BM121" i="7"/>
  <c r="BN121" i="7"/>
  <c r="BO121" i="7"/>
  <c r="BP121" i="7"/>
  <c r="BQ121" i="7"/>
  <c r="BR121" i="7"/>
  <c r="BS121" i="7"/>
  <c r="BT121" i="7"/>
  <c r="BU121" i="7"/>
  <c r="BV121" i="7"/>
  <c r="BW121" i="7"/>
  <c r="BX121" i="7"/>
  <c r="BY121" i="7"/>
  <c r="BZ121" i="7"/>
  <c r="CA121" i="7"/>
  <c r="CB121" i="7"/>
  <c r="CC121" i="7"/>
  <c r="CD121" i="7"/>
  <c r="CE121" i="7"/>
  <c r="CF121" i="7"/>
  <c r="CG121" i="7"/>
  <c r="CH121" i="7"/>
  <c r="CI121" i="7"/>
  <c r="CJ121" i="7"/>
  <c r="CK121" i="7"/>
  <c r="CL121" i="7"/>
  <c r="AX122" i="7"/>
  <c r="AY122" i="7"/>
  <c r="AZ122" i="7"/>
  <c r="BA122" i="7"/>
  <c r="BB122" i="7"/>
  <c r="BC122" i="7"/>
  <c r="BD122" i="7"/>
  <c r="BE122" i="7"/>
  <c r="BF122" i="7"/>
  <c r="BG122" i="7"/>
  <c r="BH122" i="7"/>
  <c r="BI122" i="7"/>
  <c r="BJ122" i="7"/>
  <c r="BK122" i="7"/>
  <c r="BL122" i="7"/>
  <c r="BM122" i="7"/>
  <c r="BN122" i="7"/>
  <c r="BO122" i="7"/>
  <c r="BP122" i="7"/>
  <c r="BQ122" i="7"/>
  <c r="BR122" i="7"/>
  <c r="BS122" i="7"/>
  <c r="BT122" i="7"/>
  <c r="BU122" i="7"/>
  <c r="BV122" i="7"/>
  <c r="BW122" i="7"/>
  <c r="BX122" i="7"/>
  <c r="BY122" i="7"/>
  <c r="BZ122" i="7"/>
  <c r="CA122" i="7"/>
  <c r="CB122" i="7"/>
  <c r="CC122" i="7"/>
  <c r="CD122" i="7"/>
  <c r="CE122" i="7"/>
  <c r="CF122" i="7"/>
  <c r="CG122" i="7"/>
  <c r="CH122" i="7"/>
  <c r="CI122" i="7"/>
  <c r="CJ122" i="7"/>
  <c r="CK122" i="7"/>
  <c r="CL122" i="7"/>
  <c r="AX123" i="7"/>
  <c r="AY123" i="7"/>
  <c r="AZ123" i="7"/>
  <c r="BA123" i="7"/>
  <c r="BB123" i="7"/>
  <c r="BC123" i="7"/>
  <c r="BD123" i="7"/>
  <c r="BE123" i="7"/>
  <c r="BF123" i="7"/>
  <c r="BG123" i="7"/>
  <c r="BH123" i="7"/>
  <c r="BI123" i="7"/>
  <c r="BJ123" i="7"/>
  <c r="BK123" i="7"/>
  <c r="BL123" i="7"/>
  <c r="BM123" i="7"/>
  <c r="BN123" i="7"/>
  <c r="BO123" i="7"/>
  <c r="BP123" i="7"/>
  <c r="BQ123" i="7"/>
  <c r="BR123" i="7"/>
  <c r="BS123" i="7"/>
  <c r="BT123" i="7"/>
  <c r="BU123" i="7"/>
  <c r="BV123" i="7"/>
  <c r="BW123" i="7"/>
  <c r="BX123" i="7"/>
  <c r="BY123" i="7"/>
  <c r="BZ123" i="7"/>
  <c r="CA123" i="7"/>
  <c r="CB123" i="7"/>
  <c r="CC123" i="7"/>
  <c r="CD123" i="7"/>
  <c r="CE123" i="7"/>
  <c r="CF123" i="7"/>
  <c r="CG123" i="7"/>
  <c r="CH123" i="7"/>
  <c r="CI123" i="7"/>
  <c r="CJ123" i="7"/>
  <c r="CK123" i="7"/>
  <c r="CL123" i="7"/>
  <c r="AX124" i="7"/>
  <c r="AY124" i="7"/>
  <c r="AZ124" i="7"/>
  <c r="BA124" i="7"/>
  <c r="BB124" i="7"/>
  <c r="BC124" i="7"/>
  <c r="BD124" i="7"/>
  <c r="BE124" i="7"/>
  <c r="BF124" i="7"/>
  <c r="BG124" i="7"/>
  <c r="BH124" i="7"/>
  <c r="BI124" i="7"/>
  <c r="BJ124" i="7"/>
  <c r="BK124" i="7"/>
  <c r="BL124" i="7"/>
  <c r="BM124" i="7"/>
  <c r="BN124" i="7"/>
  <c r="BO124" i="7"/>
  <c r="BP124" i="7"/>
  <c r="BQ124" i="7"/>
  <c r="BR124" i="7"/>
  <c r="BS124" i="7"/>
  <c r="BT124" i="7"/>
  <c r="BU124" i="7"/>
  <c r="BV124" i="7"/>
  <c r="BW124" i="7"/>
  <c r="BX124" i="7"/>
  <c r="BY124" i="7"/>
  <c r="BZ124" i="7"/>
  <c r="CA124" i="7"/>
  <c r="CB124" i="7"/>
  <c r="CC124" i="7"/>
  <c r="CD124" i="7"/>
  <c r="CE124" i="7"/>
  <c r="CF124" i="7"/>
  <c r="CG124" i="7"/>
  <c r="CH124" i="7"/>
  <c r="CI124" i="7"/>
  <c r="CJ124" i="7"/>
  <c r="CK124" i="7"/>
  <c r="CL124" i="7"/>
  <c r="AX125" i="7"/>
  <c r="AY125" i="7"/>
  <c r="AZ125" i="7"/>
  <c r="BA125" i="7"/>
  <c r="BB125" i="7"/>
  <c r="BC125" i="7"/>
  <c r="BD125" i="7"/>
  <c r="BE125" i="7"/>
  <c r="BF125" i="7"/>
  <c r="BG125" i="7"/>
  <c r="BH125" i="7"/>
  <c r="BI125" i="7"/>
  <c r="BJ125" i="7"/>
  <c r="BK125" i="7"/>
  <c r="BL125" i="7"/>
  <c r="BM125" i="7"/>
  <c r="BN125" i="7"/>
  <c r="BO125" i="7"/>
  <c r="BP125" i="7"/>
  <c r="BQ125" i="7"/>
  <c r="BR125" i="7"/>
  <c r="BS125" i="7"/>
  <c r="BT125" i="7"/>
  <c r="BU125" i="7"/>
  <c r="BV125" i="7"/>
  <c r="BW125" i="7"/>
  <c r="BX125" i="7"/>
  <c r="BY125" i="7"/>
  <c r="BZ125" i="7"/>
  <c r="CA125" i="7"/>
  <c r="CB125" i="7"/>
  <c r="CC125" i="7"/>
  <c r="CD125" i="7"/>
  <c r="CE125" i="7"/>
  <c r="CF125" i="7"/>
  <c r="CG125" i="7"/>
  <c r="CH125" i="7"/>
  <c r="CI125" i="7"/>
  <c r="CJ125" i="7"/>
  <c r="CK125" i="7"/>
  <c r="CL125" i="7"/>
  <c r="AX126" i="7"/>
  <c r="AY126" i="7"/>
  <c r="AZ126" i="7"/>
  <c r="BA126" i="7"/>
  <c r="BB126" i="7"/>
  <c r="BC126" i="7"/>
  <c r="BD126" i="7"/>
  <c r="BE126" i="7"/>
  <c r="BF126" i="7"/>
  <c r="BG126" i="7"/>
  <c r="BH126" i="7"/>
  <c r="BI126" i="7"/>
  <c r="BJ126" i="7"/>
  <c r="BK126" i="7"/>
  <c r="BL126" i="7"/>
  <c r="BM126" i="7"/>
  <c r="BN126" i="7"/>
  <c r="BO126" i="7"/>
  <c r="BP126" i="7"/>
  <c r="BQ126" i="7"/>
  <c r="BR126" i="7"/>
  <c r="BS126" i="7"/>
  <c r="BT126" i="7"/>
  <c r="BU126" i="7"/>
  <c r="BV126" i="7"/>
  <c r="BW126" i="7"/>
  <c r="BX126" i="7"/>
  <c r="BY126" i="7"/>
  <c r="BZ126" i="7"/>
  <c r="CA126" i="7"/>
  <c r="CB126" i="7"/>
  <c r="CC126" i="7"/>
  <c r="CD126" i="7"/>
  <c r="CE126" i="7"/>
  <c r="CF126" i="7"/>
  <c r="CG126" i="7"/>
  <c r="CH126" i="7"/>
  <c r="CI126" i="7"/>
  <c r="CJ126" i="7"/>
  <c r="CK126" i="7"/>
  <c r="CL126" i="7"/>
  <c r="AX127" i="7"/>
  <c r="AY127" i="7"/>
  <c r="AZ127" i="7"/>
  <c r="BA127" i="7"/>
  <c r="BB127" i="7"/>
  <c r="BC127" i="7"/>
  <c r="BD127" i="7"/>
  <c r="BE127" i="7"/>
  <c r="BF127" i="7"/>
  <c r="BG127" i="7"/>
  <c r="BH127" i="7"/>
  <c r="BI127" i="7"/>
  <c r="BJ127" i="7"/>
  <c r="BK127" i="7"/>
  <c r="BL127" i="7"/>
  <c r="BM127" i="7"/>
  <c r="BN127" i="7"/>
  <c r="BO127" i="7"/>
  <c r="BP127" i="7"/>
  <c r="BQ127" i="7"/>
  <c r="BR127" i="7"/>
  <c r="BS127" i="7"/>
  <c r="BT127" i="7"/>
  <c r="BU127" i="7"/>
  <c r="BV127" i="7"/>
  <c r="BW127" i="7"/>
  <c r="BX127" i="7"/>
  <c r="BY127" i="7"/>
  <c r="BZ127" i="7"/>
  <c r="CA127" i="7"/>
  <c r="CB127" i="7"/>
  <c r="CC127" i="7"/>
  <c r="CD127" i="7"/>
  <c r="CE127" i="7"/>
  <c r="CF127" i="7"/>
  <c r="CG127" i="7"/>
  <c r="CH127" i="7"/>
  <c r="CI127" i="7"/>
  <c r="CJ127" i="7"/>
  <c r="CK127" i="7"/>
  <c r="CL127" i="7"/>
  <c r="AX128" i="7"/>
  <c r="AY128" i="7"/>
  <c r="AZ128" i="7"/>
  <c r="BA128" i="7"/>
  <c r="BB128" i="7"/>
  <c r="BC128" i="7"/>
  <c r="BD128" i="7"/>
  <c r="BE128" i="7"/>
  <c r="BF128" i="7"/>
  <c r="BG128" i="7"/>
  <c r="BH128" i="7"/>
  <c r="BI128" i="7"/>
  <c r="BJ128" i="7"/>
  <c r="BK128" i="7"/>
  <c r="BL128" i="7"/>
  <c r="BM128" i="7"/>
  <c r="BN128" i="7"/>
  <c r="BO128" i="7"/>
  <c r="BP128" i="7"/>
  <c r="BQ128" i="7"/>
  <c r="BR128" i="7"/>
  <c r="BS128" i="7"/>
  <c r="BT128" i="7"/>
  <c r="BU128" i="7"/>
  <c r="BV128" i="7"/>
  <c r="BW128" i="7"/>
  <c r="BX128" i="7"/>
  <c r="BY128" i="7"/>
  <c r="BZ128" i="7"/>
  <c r="CA128" i="7"/>
  <c r="CB128" i="7"/>
  <c r="CC128" i="7"/>
  <c r="CD128" i="7"/>
  <c r="CE128" i="7"/>
  <c r="CF128" i="7"/>
  <c r="CG128" i="7"/>
  <c r="CH128" i="7"/>
  <c r="CI128" i="7"/>
  <c r="CJ128" i="7"/>
  <c r="CK128" i="7"/>
  <c r="CL128" i="7"/>
  <c r="AX129" i="7"/>
  <c r="AY129" i="7"/>
  <c r="AZ129" i="7"/>
  <c r="BA129" i="7"/>
  <c r="BB129" i="7"/>
  <c r="BC129" i="7"/>
  <c r="BD129" i="7"/>
  <c r="BE129" i="7"/>
  <c r="BF129" i="7"/>
  <c r="BG129" i="7"/>
  <c r="BH129" i="7"/>
  <c r="BI129" i="7"/>
  <c r="BJ129" i="7"/>
  <c r="BK129" i="7"/>
  <c r="BL129" i="7"/>
  <c r="BM129" i="7"/>
  <c r="BN129" i="7"/>
  <c r="BO129" i="7"/>
  <c r="BP129" i="7"/>
  <c r="BQ129" i="7"/>
  <c r="BR129" i="7"/>
  <c r="BS129" i="7"/>
  <c r="BT129" i="7"/>
  <c r="BU129" i="7"/>
  <c r="BV129" i="7"/>
  <c r="BW129" i="7"/>
  <c r="BX129" i="7"/>
  <c r="BY129" i="7"/>
  <c r="BZ129" i="7"/>
  <c r="CA129" i="7"/>
  <c r="CB129" i="7"/>
  <c r="CC129" i="7"/>
  <c r="CD129" i="7"/>
  <c r="CE129" i="7"/>
  <c r="CF129" i="7"/>
  <c r="CG129" i="7"/>
  <c r="CH129" i="7"/>
  <c r="CI129" i="7"/>
  <c r="CJ129" i="7"/>
  <c r="CK129" i="7"/>
  <c r="CL129" i="7"/>
  <c r="AX130" i="7"/>
  <c r="AY130" i="7"/>
  <c r="AZ130" i="7"/>
  <c r="BA130" i="7"/>
  <c r="BB130" i="7"/>
  <c r="BC130" i="7"/>
  <c r="BD130" i="7"/>
  <c r="BE130" i="7"/>
  <c r="BF130" i="7"/>
  <c r="BG130" i="7"/>
  <c r="BH130" i="7"/>
  <c r="BI130" i="7"/>
  <c r="BJ130" i="7"/>
  <c r="BK130" i="7"/>
  <c r="BL130" i="7"/>
  <c r="BM130" i="7"/>
  <c r="BN130" i="7"/>
  <c r="BO130" i="7"/>
  <c r="BP130" i="7"/>
  <c r="BQ130" i="7"/>
  <c r="BR130" i="7"/>
  <c r="BS130" i="7"/>
  <c r="BT130" i="7"/>
  <c r="BU130" i="7"/>
  <c r="BV130" i="7"/>
  <c r="BW130" i="7"/>
  <c r="BX130" i="7"/>
  <c r="BY130" i="7"/>
  <c r="BZ130" i="7"/>
  <c r="CA130" i="7"/>
  <c r="CB130" i="7"/>
  <c r="CC130" i="7"/>
  <c r="CD130" i="7"/>
  <c r="CE130" i="7"/>
  <c r="CF130" i="7"/>
  <c r="CG130" i="7"/>
  <c r="CH130" i="7"/>
  <c r="CI130" i="7"/>
  <c r="CJ130" i="7"/>
  <c r="CK130" i="7"/>
  <c r="CL130" i="7"/>
  <c r="AX131" i="7"/>
  <c r="AY131" i="7"/>
  <c r="AZ131" i="7"/>
  <c r="BA131" i="7"/>
  <c r="BB131" i="7"/>
  <c r="BC131" i="7"/>
  <c r="BD131" i="7"/>
  <c r="BE131" i="7"/>
  <c r="BF131" i="7"/>
  <c r="BG131" i="7"/>
  <c r="BH131" i="7"/>
  <c r="BI131" i="7"/>
  <c r="BJ131" i="7"/>
  <c r="BK131" i="7"/>
  <c r="BL131" i="7"/>
  <c r="BM131" i="7"/>
  <c r="BN131" i="7"/>
  <c r="BO131" i="7"/>
  <c r="BP131" i="7"/>
  <c r="BQ131" i="7"/>
  <c r="BR131" i="7"/>
  <c r="BS131" i="7"/>
  <c r="BT131" i="7"/>
  <c r="BU131" i="7"/>
  <c r="BV131" i="7"/>
  <c r="BW131" i="7"/>
  <c r="BX131" i="7"/>
  <c r="BY131" i="7"/>
  <c r="BZ131" i="7"/>
  <c r="CA131" i="7"/>
  <c r="CB131" i="7"/>
  <c r="CC131" i="7"/>
  <c r="CD131" i="7"/>
  <c r="CE131" i="7"/>
  <c r="CF131" i="7"/>
  <c r="CG131" i="7"/>
  <c r="CH131" i="7"/>
  <c r="CI131" i="7"/>
  <c r="CJ131" i="7"/>
  <c r="CK131" i="7"/>
  <c r="CL131" i="7"/>
  <c r="AX132" i="7"/>
  <c r="AY132" i="7"/>
  <c r="AZ132" i="7"/>
  <c r="BA132" i="7"/>
  <c r="BB132" i="7"/>
  <c r="BC132" i="7"/>
  <c r="BD132" i="7"/>
  <c r="BE132" i="7"/>
  <c r="BF132" i="7"/>
  <c r="BG132" i="7"/>
  <c r="BH132" i="7"/>
  <c r="BI132" i="7"/>
  <c r="BJ132" i="7"/>
  <c r="BK132" i="7"/>
  <c r="BL132" i="7"/>
  <c r="BM132" i="7"/>
  <c r="BN132" i="7"/>
  <c r="BO132" i="7"/>
  <c r="BP132" i="7"/>
  <c r="BQ132" i="7"/>
  <c r="BR132" i="7"/>
  <c r="BS132" i="7"/>
  <c r="BT132" i="7"/>
  <c r="BU132" i="7"/>
  <c r="BV132" i="7"/>
  <c r="BW132" i="7"/>
  <c r="BX132" i="7"/>
  <c r="BY132" i="7"/>
  <c r="BZ132" i="7"/>
  <c r="CA132" i="7"/>
  <c r="CB132" i="7"/>
  <c r="CC132" i="7"/>
  <c r="CD132" i="7"/>
  <c r="CE132" i="7"/>
  <c r="CF132" i="7"/>
  <c r="CG132" i="7"/>
  <c r="CH132" i="7"/>
  <c r="CI132" i="7"/>
  <c r="CJ132" i="7"/>
  <c r="CK132" i="7"/>
  <c r="CL132" i="7"/>
  <c r="AX133" i="7"/>
  <c r="AY133" i="7"/>
  <c r="AZ133" i="7"/>
  <c r="BA133" i="7"/>
  <c r="BB133" i="7"/>
  <c r="BC133" i="7"/>
  <c r="BD133" i="7"/>
  <c r="BE133" i="7"/>
  <c r="BF133" i="7"/>
  <c r="BG133" i="7"/>
  <c r="BH133" i="7"/>
  <c r="BI133" i="7"/>
  <c r="BJ133" i="7"/>
  <c r="BK133" i="7"/>
  <c r="BL133" i="7"/>
  <c r="BM133" i="7"/>
  <c r="BN133" i="7"/>
  <c r="BO133" i="7"/>
  <c r="BP133" i="7"/>
  <c r="BQ133" i="7"/>
  <c r="BR133" i="7"/>
  <c r="BS133" i="7"/>
  <c r="BT133" i="7"/>
  <c r="BU133" i="7"/>
  <c r="BV133" i="7"/>
  <c r="BW133" i="7"/>
  <c r="BX133" i="7"/>
  <c r="BY133" i="7"/>
  <c r="BZ133" i="7"/>
  <c r="CA133" i="7"/>
  <c r="CB133" i="7"/>
  <c r="CC133" i="7"/>
  <c r="CD133" i="7"/>
  <c r="CE133" i="7"/>
  <c r="CF133" i="7"/>
  <c r="CG133" i="7"/>
  <c r="CH133" i="7"/>
  <c r="CI133" i="7"/>
  <c r="CJ133" i="7"/>
  <c r="CK133" i="7"/>
  <c r="CL133" i="7"/>
  <c r="AX134" i="7"/>
  <c r="AY134" i="7"/>
  <c r="AZ134" i="7"/>
  <c r="BA134" i="7"/>
  <c r="BB134" i="7"/>
  <c r="BC134" i="7"/>
  <c r="BD134" i="7"/>
  <c r="BE134" i="7"/>
  <c r="BF134" i="7"/>
  <c r="BG134" i="7"/>
  <c r="BH134" i="7"/>
  <c r="BI134" i="7"/>
  <c r="BJ134" i="7"/>
  <c r="BK134" i="7"/>
  <c r="BL134" i="7"/>
  <c r="BM134" i="7"/>
  <c r="BN134" i="7"/>
  <c r="BO134" i="7"/>
  <c r="BP134" i="7"/>
  <c r="BQ134" i="7"/>
  <c r="BR134" i="7"/>
  <c r="BS134" i="7"/>
  <c r="BT134" i="7"/>
  <c r="BU134" i="7"/>
  <c r="BV134" i="7"/>
  <c r="BW134" i="7"/>
  <c r="BX134" i="7"/>
  <c r="BY134" i="7"/>
  <c r="BZ134" i="7"/>
  <c r="CA134" i="7"/>
  <c r="CB134" i="7"/>
  <c r="CC134" i="7"/>
  <c r="CD134" i="7"/>
  <c r="CE134" i="7"/>
  <c r="CF134" i="7"/>
  <c r="CG134" i="7"/>
  <c r="CH134" i="7"/>
  <c r="CI134" i="7"/>
  <c r="CJ134" i="7"/>
  <c r="CK134" i="7"/>
  <c r="CL134" i="7"/>
  <c r="AX135" i="7"/>
  <c r="AY135" i="7"/>
  <c r="AZ135" i="7"/>
  <c r="BA135" i="7"/>
  <c r="BB135" i="7"/>
  <c r="BC135" i="7"/>
  <c r="BD135" i="7"/>
  <c r="BE135" i="7"/>
  <c r="BF135" i="7"/>
  <c r="BG135" i="7"/>
  <c r="BH135" i="7"/>
  <c r="BI135" i="7"/>
  <c r="BJ135" i="7"/>
  <c r="BK135" i="7"/>
  <c r="BL135" i="7"/>
  <c r="BM135" i="7"/>
  <c r="BN135" i="7"/>
  <c r="BO135" i="7"/>
  <c r="BP135" i="7"/>
  <c r="BQ135" i="7"/>
  <c r="BR135" i="7"/>
  <c r="BS135" i="7"/>
  <c r="BT135" i="7"/>
  <c r="BU135" i="7"/>
  <c r="BV135" i="7"/>
  <c r="BW135" i="7"/>
  <c r="BX135" i="7"/>
  <c r="BY135" i="7"/>
  <c r="BZ135" i="7"/>
  <c r="CA135" i="7"/>
  <c r="CB135" i="7"/>
  <c r="CC135" i="7"/>
  <c r="CD135" i="7"/>
  <c r="CE135" i="7"/>
  <c r="CF135" i="7"/>
  <c r="CG135" i="7"/>
  <c r="CH135" i="7"/>
  <c r="CI135" i="7"/>
  <c r="CJ135" i="7"/>
  <c r="CK135" i="7"/>
  <c r="CL135" i="7"/>
  <c r="AX136" i="7"/>
  <c r="AY136" i="7"/>
  <c r="AZ136" i="7"/>
  <c r="BA136" i="7"/>
  <c r="BB136" i="7"/>
  <c r="BC136" i="7"/>
  <c r="BD136" i="7"/>
  <c r="BE136" i="7"/>
  <c r="BF136" i="7"/>
  <c r="BG136" i="7"/>
  <c r="BH136" i="7"/>
  <c r="BI136" i="7"/>
  <c r="BJ136" i="7"/>
  <c r="BK136" i="7"/>
  <c r="BL136" i="7"/>
  <c r="BM136" i="7"/>
  <c r="BN136" i="7"/>
  <c r="BO136" i="7"/>
  <c r="BP136" i="7"/>
  <c r="BQ136" i="7"/>
  <c r="BR136" i="7"/>
  <c r="BS136" i="7"/>
  <c r="BT136" i="7"/>
  <c r="BU136" i="7"/>
  <c r="BV136" i="7"/>
  <c r="BW136" i="7"/>
  <c r="BX136" i="7"/>
  <c r="BY136" i="7"/>
  <c r="BZ136" i="7"/>
  <c r="CA136" i="7"/>
  <c r="CB136" i="7"/>
  <c r="CC136" i="7"/>
  <c r="CD136" i="7"/>
  <c r="CE136" i="7"/>
  <c r="CF136" i="7"/>
  <c r="CG136" i="7"/>
  <c r="CH136" i="7"/>
  <c r="CI136" i="7"/>
  <c r="CJ136" i="7"/>
  <c r="CK136" i="7"/>
  <c r="CL136" i="7"/>
  <c r="AX137" i="7"/>
  <c r="AY137" i="7"/>
  <c r="AZ137" i="7"/>
  <c r="BA137" i="7"/>
  <c r="BB137" i="7"/>
  <c r="BC137" i="7"/>
  <c r="BD137" i="7"/>
  <c r="BE137" i="7"/>
  <c r="BF137" i="7"/>
  <c r="BG137" i="7"/>
  <c r="BH137" i="7"/>
  <c r="BI137" i="7"/>
  <c r="BJ137" i="7"/>
  <c r="BK137" i="7"/>
  <c r="BL137" i="7"/>
  <c r="BM137" i="7"/>
  <c r="BN137" i="7"/>
  <c r="BO137" i="7"/>
  <c r="BP137" i="7"/>
  <c r="BQ137" i="7"/>
  <c r="BR137" i="7"/>
  <c r="BS137" i="7"/>
  <c r="BT137" i="7"/>
  <c r="BU137" i="7"/>
  <c r="BV137" i="7"/>
  <c r="BW137" i="7"/>
  <c r="BX137" i="7"/>
  <c r="BY137" i="7"/>
  <c r="BZ137" i="7"/>
  <c r="CA137" i="7"/>
  <c r="CB137" i="7"/>
  <c r="CC137" i="7"/>
  <c r="CD137" i="7"/>
  <c r="CE137" i="7"/>
  <c r="CF137" i="7"/>
  <c r="CG137" i="7"/>
  <c r="CH137" i="7"/>
  <c r="CI137" i="7"/>
  <c r="CJ137" i="7"/>
  <c r="CK137" i="7"/>
  <c r="CL137" i="7"/>
  <c r="AX138" i="7"/>
  <c r="AY138" i="7"/>
  <c r="AZ138" i="7"/>
  <c r="BA138" i="7"/>
  <c r="BB138" i="7"/>
  <c r="BC138" i="7"/>
  <c r="BD138" i="7"/>
  <c r="BE138" i="7"/>
  <c r="BF138" i="7"/>
  <c r="BG138" i="7"/>
  <c r="BH138" i="7"/>
  <c r="BI138" i="7"/>
  <c r="BJ138" i="7"/>
  <c r="BK138" i="7"/>
  <c r="BL138" i="7"/>
  <c r="BM138" i="7"/>
  <c r="BN138" i="7"/>
  <c r="BO138" i="7"/>
  <c r="BP138" i="7"/>
  <c r="BQ138" i="7"/>
  <c r="BR138" i="7"/>
  <c r="BS138" i="7"/>
  <c r="BT138" i="7"/>
  <c r="BU138" i="7"/>
  <c r="BV138" i="7"/>
  <c r="BW138" i="7"/>
  <c r="BX138" i="7"/>
  <c r="BY138" i="7"/>
  <c r="BZ138" i="7"/>
  <c r="CA138" i="7"/>
  <c r="CB138" i="7"/>
  <c r="CC138" i="7"/>
  <c r="CD138" i="7"/>
  <c r="CE138" i="7"/>
  <c r="CF138" i="7"/>
  <c r="CG138" i="7"/>
  <c r="CH138" i="7"/>
  <c r="CI138" i="7"/>
  <c r="CJ138" i="7"/>
  <c r="CK138" i="7"/>
  <c r="CL138" i="7"/>
  <c r="AX139" i="7"/>
  <c r="AY139" i="7"/>
  <c r="AZ139" i="7"/>
  <c r="BA139" i="7"/>
  <c r="BB139" i="7"/>
  <c r="BC139" i="7"/>
  <c r="BD139" i="7"/>
  <c r="BE139" i="7"/>
  <c r="BF139" i="7"/>
  <c r="BG139" i="7"/>
  <c r="BH139" i="7"/>
  <c r="BI139" i="7"/>
  <c r="BJ139" i="7"/>
  <c r="BK139" i="7"/>
  <c r="BL139" i="7"/>
  <c r="BM139" i="7"/>
  <c r="BN139" i="7"/>
  <c r="BO139" i="7"/>
  <c r="BP139" i="7"/>
  <c r="BQ139" i="7"/>
  <c r="BR139" i="7"/>
  <c r="BS139" i="7"/>
  <c r="BT139" i="7"/>
  <c r="BU139" i="7"/>
  <c r="BV139" i="7"/>
  <c r="BW139" i="7"/>
  <c r="BX139" i="7"/>
  <c r="BY139" i="7"/>
  <c r="BZ139" i="7"/>
  <c r="CA139" i="7"/>
  <c r="CB139" i="7"/>
  <c r="CC139" i="7"/>
  <c r="CD139" i="7"/>
  <c r="CE139" i="7"/>
  <c r="CF139" i="7"/>
  <c r="CG139" i="7"/>
  <c r="CH139" i="7"/>
  <c r="CI139" i="7"/>
  <c r="CJ139" i="7"/>
  <c r="CK139" i="7"/>
  <c r="CL139" i="7"/>
  <c r="AX140" i="7"/>
  <c r="AY140" i="7"/>
  <c r="AZ140" i="7"/>
  <c r="BA140" i="7"/>
  <c r="BB140" i="7"/>
  <c r="BC140" i="7"/>
  <c r="BD140" i="7"/>
  <c r="BE140" i="7"/>
  <c r="BF140" i="7"/>
  <c r="BG140" i="7"/>
  <c r="BH140" i="7"/>
  <c r="BI140" i="7"/>
  <c r="BJ140" i="7"/>
  <c r="BK140" i="7"/>
  <c r="BL140" i="7"/>
  <c r="BM140" i="7"/>
  <c r="BN140" i="7"/>
  <c r="BO140" i="7"/>
  <c r="BP140" i="7"/>
  <c r="BQ140" i="7"/>
  <c r="BR140" i="7"/>
  <c r="BS140" i="7"/>
  <c r="BT140" i="7"/>
  <c r="BU140" i="7"/>
  <c r="BV140" i="7"/>
  <c r="BW140" i="7"/>
  <c r="BX140" i="7"/>
  <c r="BY140" i="7"/>
  <c r="BZ140" i="7"/>
  <c r="CA140" i="7"/>
  <c r="CB140" i="7"/>
  <c r="CC140" i="7"/>
  <c r="CD140" i="7"/>
  <c r="CE140" i="7"/>
  <c r="CF140" i="7"/>
  <c r="CG140" i="7"/>
  <c r="CH140" i="7"/>
  <c r="CI140" i="7"/>
  <c r="CJ140" i="7"/>
  <c r="CK140" i="7"/>
  <c r="CL140" i="7"/>
  <c r="AX141" i="7"/>
  <c r="AY141" i="7"/>
  <c r="AZ141" i="7"/>
  <c r="BA141" i="7"/>
  <c r="BB141" i="7"/>
  <c r="BC141" i="7"/>
  <c r="BD141" i="7"/>
  <c r="BE141" i="7"/>
  <c r="BF141" i="7"/>
  <c r="BG141" i="7"/>
  <c r="BH141" i="7"/>
  <c r="BI141" i="7"/>
  <c r="BJ141" i="7"/>
  <c r="BK141" i="7"/>
  <c r="BL141" i="7"/>
  <c r="BM141" i="7"/>
  <c r="BN141" i="7"/>
  <c r="BO141" i="7"/>
  <c r="BP141" i="7"/>
  <c r="BQ141" i="7"/>
  <c r="BR141" i="7"/>
  <c r="BS141" i="7"/>
  <c r="BT141" i="7"/>
  <c r="BU141" i="7"/>
  <c r="BV141" i="7"/>
  <c r="BW141" i="7"/>
  <c r="BX141" i="7"/>
  <c r="BY141" i="7"/>
  <c r="BZ141" i="7"/>
  <c r="CA141" i="7"/>
  <c r="CB141" i="7"/>
  <c r="CC141" i="7"/>
  <c r="CD141" i="7"/>
  <c r="CE141" i="7"/>
  <c r="CF141" i="7"/>
  <c r="CG141" i="7"/>
  <c r="CH141" i="7"/>
  <c r="CI141" i="7"/>
  <c r="CJ141" i="7"/>
  <c r="CK141" i="7"/>
  <c r="CL141" i="7"/>
  <c r="AX142" i="7"/>
  <c r="AY142" i="7"/>
  <c r="AZ142" i="7"/>
  <c r="BA142" i="7"/>
  <c r="BB142" i="7"/>
  <c r="BC142" i="7"/>
  <c r="BD142" i="7"/>
  <c r="BE142" i="7"/>
  <c r="BF142" i="7"/>
  <c r="BG142" i="7"/>
  <c r="BH142" i="7"/>
  <c r="BI142" i="7"/>
  <c r="BJ142" i="7"/>
  <c r="BK142" i="7"/>
  <c r="BL142" i="7"/>
  <c r="BM142" i="7"/>
  <c r="BN142" i="7"/>
  <c r="BO142" i="7"/>
  <c r="BP142" i="7"/>
  <c r="BQ142" i="7"/>
  <c r="BR142" i="7"/>
  <c r="BS142" i="7"/>
  <c r="BT142" i="7"/>
  <c r="BU142" i="7"/>
  <c r="BV142" i="7"/>
  <c r="BW142" i="7"/>
  <c r="BX142" i="7"/>
  <c r="BY142" i="7"/>
  <c r="BZ142" i="7"/>
  <c r="CA142" i="7"/>
  <c r="CB142" i="7"/>
  <c r="CC142" i="7"/>
  <c r="CD142" i="7"/>
  <c r="CE142" i="7"/>
  <c r="CF142" i="7"/>
  <c r="CG142" i="7"/>
  <c r="CH142" i="7"/>
  <c r="CI142" i="7"/>
  <c r="CJ142" i="7"/>
  <c r="CK142" i="7"/>
  <c r="CL142" i="7"/>
  <c r="AX143" i="7"/>
  <c r="AY143" i="7"/>
  <c r="AZ143" i="7"/>
  <c r="BA143" i="7"/>
  <c r="BB143" i="7"/>
  <c r="BC143" i="7"/>
  <c r="BD143" i="7"/>
  <c r="BE143" i="7"/>
  <c r="BF143" i="7"/>
  <c r="BG143" i="7"/>
  <c r="BH143" i="7"/>
  <c r="BI143" i="7"/>
  <c r="BJ143" i="7"/>
  <c r="BK143" i="7"/>
  <c r="BL143" i="7"/>
  <c r="BM143" i="7"/>
  <c r="BN143" i="7"/>
  <c r="BO143" i="7"/>
  <c r="BP143" i="7"/>
  <c r="BQ143" i="7"/>
  <c r="BR143" i="7"/>
  <c r="BS143" i="7"/>
  <c r="BT143" i="7"/>
  <c r="BU143" i="7"/>
  <c r="BV143" i="7"/>
  <c r="BW143" i="7"/>
  <c r="BX143" i="7"/>
  <c r="BY143" i="7"/>
  <c r="BZ143" i="7"/>
  <c r="CA143" i="7"/>
  <c r="CB143" i="7"/>
  <c r="CC143" i="7"/>
  <c r="CD143" i="7"/>
  <c r="CE143" i="7"/>
  <c r="CF143" i="7"/>
  <c r="CG143" i="7"/>
  <c r="CH143" i="7"/>
  <c r="CI143" i="7"/>
  <c r="CJ143" i="7"/>
  <c r="CK143" i="7"/>
  <c r="CL143" i="7"/>
  <c r="AX144" i="7"/>
  <c r="AY144" i="7"/>
  <c r="AZ144" i="7"/>
  <c r="BA144" i="7"/>
  <c r="BB144" i="7"/>
  <c r="BC144" i="7"/>
  <c r="BD144" i="7"/>
  <c r="BE144" i="7"/>
  <c r="BF144" i="7"/>
  <c r="BG144" i="7"/>
  <c r="BH144" i="7"/>
  <c r="BI144" i="7"/>
  <c r="BJ144" i="7"/>
  <c r="BK144" i="7"/>
  <c r="BL144" i="7"/>
  <c r="BM144" i="7"/>
  <c r="BN144" i="7"/>
  <c r="BO144" i="7"/>
  <c r="BP144" i="7"/>
  <c r="BQ144" i="7"/>
  <c r="BR144" i="7"/>
  <c r="BS144" i="7"/>
  <c r="BT144" i="7"/>
  <c r="BU144" i="7"/>
  <c r="BV144" i="7"/>
  <c r="BW144" i="7"/>
  <c r="BX144" i="7"/>
  <c r="BY144" i="7"/>
  <c r="BZ144" i="7"/>
  <c r="CA144" i="7"/>
  <c r="CB144" i="7"/>
  <c r="CC144" i="7"/>
  <c r="CD144" i="7"/>
  <c r="CE144" i="7"/>
  <c r="CF144" i="7"/>
  <c r="CG144" i="7"/>
  <c r="CH144" i="7"/>
  <c r="CI144" i="7"/>
  <c r="CJ144" i="7"/>
  <c r="CK144" i="7"/>
  <c r="CL144" i="7"/>
  <c r="AX145" i="7"/>
  <c r="AY145" i="7"/>
  <c r="AZ145" i="7"/>
  <c r="BA145" i="7"/>
  <c r="BB145" i="7"/>
  <c r="BC145" i="7"/>
  <c r="BD145" i="7"/>
  <c r="BE145" i="7"/>
  <c r="BF145" i="7"/>
  <c r="BG145" i="7"/>
  <c r="BH145" i="7"/>
  <c r="BI145" i="7"/>
  <c r="BJ145" i="7"/>
  <c r="BK145" i="7"/>
  <c r="BL145" i="7"/>
  <c r="BM145" i="7"/>
  <c r="BN145" i="7"/>
  <c r="BO145" i="7"/>
  <c r="BP145" i="7"/>
  <c r="BQ145" i="7"/>
  <c r="BR145" i="7"/>
  <c r="BS145" i="7"/>
  <c r="BT145" i="7"/>
  <c r="BU145" i="7"/>
  <c r="BV145" i="7"/>
  <c r="BW145" i="7"/>
  <c r="BX145" i="7"/>
  <c r="BY145" i="7"/>
  <c r="BZ145" i="7"/>
  <c r="CA145" i="7"/>
  <c r="CB145" i="7"/>
  <c r="CC145" i="7"/>
  <c r="CD145" i="7"/>
  <c r="CE145" i="7"/>
  <c r="CF145" i="7"/>
  <c r="CG145" i="7"/>
  <c r="CH145" i="7"/>
  <c r="CI145" i="7"/>
  <c r="CJ145" i="7"/>
  <c r="CK145" i="7"/>
  <c r="CL145" i="7"/>
  <c r="AX146" i="7"/>
  <c r="AY146" i="7"/>
  <c r="AZ146" i="7"/>
  <c r="BA146" i="7"/>
  <c r="BB146" i="7"/>
  <c r="BC146" i="7"/>
  <c r="BD146" i="7"/>
  <c r="BE146" i="7"/>
  <c r="BF146" i="7"/>
  <c r="BG146" i="7"/>
  <c r="BH146" i="7"/>
  <c r="BI146" i="7"/>
  <c r="BJ146" i="7"/>
  <c r="BK146" i="7"/>
  <c r="BL146" i="7"/>
  <c r="BM146" i="7"/>
  <c r="BN146" i="7"/>
  <c r="BO146" i="7"/>
  <c r="BP146" i="7"/>
  <c r="BQ146" i="7"/>
  <c r="BR146" i="7"/>
  <c r="BS146" i="7"/>
  <c r="BT146" i="7"/>
  <c r="BU146" i="7"/>
  <c r="BV146" i="7"/>
  <c r="BW146" i="7"/>
  <c r="BX146" i="7"/>
  <c r="BY146" i="7"/>
  <c r="BZ146" i="7"/>
  <c r="CA146" i="7"/>
  <c r="CB146" i="7"/>
  <c r="CC146" i="7"/>
  <c r="CD146" i="7"/>
  <c r="CE146" i="7"/>
  <c r="CF146" i="7"/>
  <c r="CG146" i="7"/>
  <c r="CH146" i="7"/>
  <c r="CI146" i="7"/>
  <c r="CJ146" i="7"/>
  <c r="CK146" i="7"/>
  <c r="CL146" i="7"/>
  <c r="AX147" i="7"/>
  <c r="AY147" i="7"/>
  <c r="AZ147" i="7"/>
  <c r="BA147" i="7"/>
  <c r="BB147" i="7"/>
  <c r="BC147" i="7"/>
  <c r="BD147" i="7"/>
  <c r="BE147" i="7"/>
  <c r="BF147" i="7"/>
  <c r="BG147" i="7"/>
  <c r="BH147" i="7"/>
  <c r="BI147" i="7"/>
  <c r="BJ147" i="7"/>
  <c r="BK147" i="7"/>
  <c r="BL147" i="7"/>
  <c r="BM147" i="7"/>
  <c r="BN147" i="7"/>
  <c r="BO147" i="7"/>
  <c r="BP147" i="7"/>
  <c r="BQ147" i="7"/>
  <c r="BR147" i="7"/>
  <c r="BS147" i="7"/>
  <c r="BT147" i="7"/>
  <c r="BU147" i="7"/>
  <c r="BV147" i="7"/>
  <c r="BW147" i="7"/>
  <c r="BX147" i="7"/>
  <c r="BY147" i="7"/>
  <c r="BZ147" i="7"/>
  <c r="CA147" i="7"/>
  <c r="CB147" i="7"/>
  <c r="CC147" i="7"/>
  <c r="CD147" i="7"/>
  <c r="CE147" i="7"/>
  <c r="CF147" i="7"/>
  <c r="CG147" i="7"/>
  <c r="CH147" i="7"/>
  <c r="CI147" i="7"/>
  <c r="CJ147" i="7"/>
  <c r="CK147" i="7"/>
  <c r="CL147" i="7"/>
  <c r="AX148" i="7"/>
  <c r="AY148" i="7"/>
  <c r="AZ148" i="7"/>
  <c r="BA148" i="7"/>
  <c r="BB148" i="7"/>
  <c r="BC148" i="7"/>
  <c r="BD148" i="7"/>
  <c r="BE148" i="7"/>
  <c r="BF148" i="7"/>
  <c r="BG148" i="7"/>
  <c r="BH148" i="7"/>
  <c r="BI148" i="7"/>
  <c r="BJ148" i="7"/>
  <c r="BK148" i="7"/>
  <c r="BL148" i="7"/>
  <c r="BM148" i="7"/>
  <c r="BN148" i="7"/>
  <c r="BO148" i="7"/>
  <c r="BP148" i="7"/>
  <c r="BQ148" i="7"/>
  <c r="BR148" i="7"/>
  <c r="BS148" i="7"/>
  <c r="BT148" i="7"/>
  <c r="BU148" i="7"/>
  <c r="BV148" i="7"/>
  <c r="BW148" i="7"/>
  <c r="BX148" i="7"/>
  <c r="BY148" i="7"/>
  <c r="BZ148" i="7"/>
  <c r="CA148" i="7"/>
  <c r="CB148" i="7"/>
  <c r="CC148" i="7"/>
  <c r="CD148" i="7"/>
  <c r="CE148" i="7"/>
  <c r="CF148" i="7"/>
  <c r="CG148" i="7"/>
  <c r="CH148" i="7"/>
  <c r="CI148" i="7"/>
  <c r="CJ148" i="7"/>
  <c r="CK148" i="7"/>
  <c r="CL148" i="7"/>
  <c r="AX149" i="7"/>
  <c r="AY149" i="7"/>
  <c r="AZ149" i="7"/>
  <c r="BA149" i="7"/>
  <c r="BB149" i="7"/>
  <c r="BC149" i="7"/>
  <c r="BD149" i="7"/>
  <c r="BE149" i="7"/>
  <c r="BF149" i="7"/>
  <c r="BG149" i="7"/>
  <c r="BH149" i="7"/>
  <c r="BI149" i="7"/>
  <c r="BJ149" i="7"/>
  <c r="BK149" i="7"/>
  <c r="BL149" i="7"/>
  <c r="BM149" i="7"/>
  <c r="BN149" i="7"/>
  <c r="BO149" i="7"/>
  <c r="BP149" i="7"/>
  <c r="BQ149" i="7"/>
  <c r="BR149" i="7"/>
  <c r="BS149" i="7"/>
  <c r="BT149" i="7"/>
  <c r="BU149" i="7"/>
  <c r="BV149" i="7"/>
  <c r="BW149" i="7"/>
  <c r="BX149" i="7"/>
  <c r="BY149" i="7"/>
  <c r="BZ149" i="7"/>
  <c r="CA149" i="7"/>
  <c r="CB149" i="7"/>
  <c r="CC149" i="7"/>
  <c r="CD149" i="7"/>
  <c r="CE149" i="7"/>
  <c r="CF149" i="7"/>
  <c r="CG149" i="7"/>
  <c r="CH149" i="7"/>
  <c r="CI149" i="7"/>
  <c r="CJ149" i="7"/>
  <c r="CK149" i="7"/>
  <c r="CL149" i="7"/>
  <c r="AX150" i="7"/>
  <c r="AY150" i="7"/>
  <c r="AZ150" i="7"/>
  <c r="BA150" i="7"/>
  <c r="BB150" i="7"/>
  <c r="BC150" i="7"/>
  <c r="BD150" i="7"/>
  <c r="BE150" i="7"/>
  <c r="BF150" i="7"/>
  <c r="BG150" i="7"/>
  <c r="BH150" i="7"/>
  <c r="BI150" i="7"/>
  <c r="BJ150" i="7"/>
  <c r="BK150" i="7"/>
  <c r="BL150" i="7"/>
  <c r="BM150" i="7"/>
  <c r="BN150" i="7"/>
  <c r="BO150" i="7"/>
  <c r="BP150" i="7"/>
  <c r="BQ150" i="7"/>
  <c r="BR150" i="7"/>
  <c r="BS150" i="7"/>
  <c r="BT150" i="7"/>
  <c r="BU150" i="7"/>
  <c r="BV150" i="7"/>
  <c r="BW150" i="7"/>
  <c r="BX150" i="7"/>
  <c r="BY150" i="7"/>
  <c r="BZ150" i="7"/>
  <c r="CA150" i="7"/>
  <c r="CB150" i="7"/>
  <c r="CC150" i="7"/>
  <c r="CD150" i="7"/>
  <c r="CE150" i="7"/>
  <c r="CF150" i="7"/>
  <c r="CG150" i="7"/>
  <c r="CH150" i="7"/>
  <c r="CI150" i="7"/>
  <c r="CJ150" i="7"/>
  <c r="CK150" i="7"/>
  <c r="CL150" i="7"/>
  <c r="AX151" i="7"/>
  <c r="AY151" i="7"/>
  <c r="AZ151" i="7"/>
  <c r="BA151" i="7"/>
  <c r="BB151" i="7"/>
  <c r="BC151" i="7"/>
  <c r="BD151" i="7"/>
  <c r="BE151" i="7"/>
  <c r="BF151" i="7"/>
  <c r="BG151" i="7"/>
  <c r="BH151" i="7"/>
  <c r="BI151" i="7"/>
  <c r="BJ151" i="7"/>
  <c r="BK151" i="7"/>
  <c r="BL151" i="7"/>
  <c r="BM151" i="7"/>
  <c r="BN151" i="7"/>
  <c r="BO151" i="7"/>
  <c r="BP151" i="7"/>
  <c r="BQ151" i="7"/>
  <c r="BR151" i="7"/>
  <c r="BS151" i="7"/>
  <c r="BT151" i="7"/>
  <c r="BU151" i="7"/>
  <c r="BV151" i="7"/>
  <c r="BW151" i="7"/>
  <c r="BX151" i="7"/>
  <c r="BY151" i="7"/>
  <c r="BZ151" i="7"/>
  <c r="CA151" i="7"/>
  <c r="CB151" i="7"/>
  <c r="CC151" i="7"/>
  <c r="CD151" i="7"/>
  <c r="CE151" i="7"/>
  <c r="CF151" i="7"/>
  <c r="CG151" i="7"/>
  <c r="CH151" i="7"/>
  <c r="CI151" i="7"/>
  <c r="CJ151" i="7"/>
  <c r="CK151" i="7"/>
  <c r="CL151" i="7"/>
  <c r="AX152" i="7"/>
  <c r="AY152" i="7"/>
  <c r="AZ152" i="7"/>
  <c r="BA152" i="7"/>
  <c r="BB152" i="7"/>
  <c r="BC152" i="7"/>
  <c r="BD152" i="7"/>
  <c r="BE152" i="7"/>
  <c r="BF152" i="7"/>
  <c r="BG152" i="7"/>
  <c r="BH152" i="7"/>
  <c r="BI152" i="7"/>
  <c r="BJ152" i="7"/>
  <c r="BK152" i="7"/>
  <c r="BL152" i="7"/>
  <c r="BM152" i="7"/>
  <c r="BN152" i="7"/>
  <c r="BO152" i="7"/>
  <c r="BP152" i="7"/>
  <c r="BQ152" i="7"/>
  <c r="BR152" i="7"/>
  <c r="BS152" i="7"/>
  <c r="BT152" i="7"/>
  <c r="BU152" i="7"/>
  <c r="BV152" i="7"/>
  <c r="BW152" i="7"/>
  <c r="BX152" i="7"/>
  <c r="BY152" i="7"/>
  <c r="BZ152" i="7"/>
  <c r="CA152" i="7"/>
  <c r="CB152" i="7"/>
  <c r="CC152" i="7"/>
  <c r="CD152" i="7"/>
  <c r="CE152" i="7"/>
  <c r="CF152" i="7"/>
  <c r="CG152" i="7"/>
  <c r="CH152" i="7"/>
  <c r="CI152" i="7"/>
  <c r="CJ152" i="7"/>
  <c r="CK152" i="7"/>
  <c r="CL152" i="7"/>
  <c r="AX153" i="7"/>
  <c r="AY153" i="7"/>
  <c r="AZ153" i="7"/>
  <c r="BA153" i="7"/>
  <c r="BB153" i="7"/>
  <c r="BC153" i="7"/>
  <c r="BD153" i="7"/>
  <c r="BE153" i="7"/>
  <c r="BF153" i="7"/>
  <c r="BG153" i="7"/>
  <c r="BH153" i="7"/>
  <c r="BI153" i="7"/>
  <c r="BJ153" i="7"/>
  <c r="BK153" i="7"/>
  <c r="BL153" i="7"/>
  <c r="BM153" i="7"/>
  <c r="BN153" i="7"/>
  <c r="BO153" i="7"/>
  <c r="BP153" i="7"/>
  <c r="BQ153" i="7"/>
  <c r="BR153" i="7"/>
  <c r="BS153" i="7"/>
  <c r="BT153" i="7"/>
  <c r="BU153" i="7"/>
  <c r="BV153" i="7"/>
  <c r="BW153" i="7"/>
  <c r="BX153" i="7"/>
  <c r="BY153" i="7"/>
  <c r="BZ153" i="7"/>
  <c r="CA153" i="7"/>
  <c r="CB153" i="7"/>
  <c r="CC153" i="7"/>
  <c r="CD153" i="7"/>
  <c r="CE153" i="7"/>
  <c r="CF153" i="7"/>
  <c r="CG153" i="7"/>
  <c r="CH153" i="7"/>
  <c r="CI153" i="7"/>
  <c r="CJ153" i="7"/>
  <c r="CK153" i="7"/>
  <c r="CL153" i="7"/>
  <c r="AX154" i="7"/>
  <c r="AY154" i="7"/>
  <c r="AZ154" i="7"/>
  <c r="BA154" i="7"/>
  <c r="BB154" i="7"/>
  <c r="BC154" i="7"/>
  <c r="BD154" i="7"/>
  <c r="BE154" i="7"/>
  <c r="BF154" i="7"/>
  <c r="BG154" i="7"/>
  <c r="BH154" i="7"/>
  <c r="BI154" i="7"/>
  <c r="BJ154" i="7"/>
  <c r="BK154" i="7"/>
  <c r="BL154" i="7"/>
  <c r="BM154" i="7"/>
  <c r="BN154" i="7"/>
  <c r="BO154" i="7"/>
  <c r="BP154" i="7"/>
  <c r="BQ154" i="7"/>
  <c r="BR154" i="7"/>
  <c r="BS154" i="7"/>
  <c r="BT154" i="7"/>
  <c r="BU154" i="7"/>
  <c r="BV154" i="7"/>
  <c r="BW154" i="7"/>
  <c r="BX154" i="7"/>
  <c r="BY154" i="7"/>
  <c r="BZ154" i="7"/>
  <c r="CA154" i="7"/>
  <c r="CB154" i="7"/>
  <c r="CC154" i="7"/>
  <c r="CD154" i="7"/>
  <c r="CE154" i="7"/>
  <c r="CF154" i="7"/>
  <c r="CG154" i="7"/>
  <c r="CH154" i="7"/>
  <c r="CI154" i="7"/>
  <c r="CJ154" i="7"/>
  <c r="CK154" i="7"/>
  <c r="CL154" i="7"/>
  <c r="AX155" i="7"/>
  <c r="AY155" i="7"/>
  <c r="AZ155" i="7"/>
  <c r="BA155" i="7"/>
  <c r="BB155" i="7"/>
  <c r="BC155" i="7"/>
  <c r="BD155" i="7"/>
  <c r="BE155" i="7"/>
  <c r="BF155" i="7"/>
  <c r="BG155" i="7"/>
  <c r="BH155" i="7"/>
  <c r="BI155" i="7"/>
  <c r="BJ155" i="7"/>
  <c r="BK155" i="7"/>
  <c r="BL155" i="7"/>
  <c r="BM155" i="7"/>
  <c r="BN155" i="7"/>
  <c r="BO155" i="7"/>
  <c r="BP155" i="7"/>
  <c r="BQ155" i="7"/>
  <c r="BR155" i="7"/>
  <c r="BS155" i="7"/>
  <c r="BT155" i="7"/>
  <c r="BU155" i="7"/>
  <c r="BV155" i="7"/>
  <c r="BW155" i="7"/>
  <c r="BX155" i="7"/>
  <c r="BY155" i="7"/>
  <c r="BZ155" i="7"/>
  <c r="CA155" i="7"/>
  <c r="CB155" i="7"/>
  <c r="CC155" i="7"/>
  <c r="CD155" i="7"/>
  <c r="CE155" i="7"/>
  <c r="CF155" i="7"/>
  <c r="CG155" i="7"/>
  <c r="CH155" i="7"/>
  <c r="CI155" i="7"/>
  <c r="CJ155" i="7"/>
  <c r="CK155" i="7"/>
  <c r="CL155" i="7"/>
  <c r="AX156" i="7"/>
  <c r="AY156" i="7"/>
  <c r="AZ156" i="7"/>
  <c r="BA156" i="7"/>
  <c r="BB156" i="7"/>
  <c r="BC156" i="7"/>
  <c r="BD156" i="7"/>
  <c r="BE156" i="7"/>
  <c r="BF156" i="7"/>
  <c r="BG156" i="7"/>
  <c r="BH156" i="7"/>
  <c r="BI156" i="7"/>
  <c r="BJ156" i="7"/>
  <c r="BK156" i="7"/>
  <c r="BL156" i="7"/>
  <c r="BM156" i="7"/>
  <c r="BN156" i="7"/>
  <c r="BO156" i="7"/>
  <c r="BP156" i="7"/>
  <c r="BQ156" i="7"/>
  <c r="BR156" i="7"/>
  <c r="BS156" i="7"/>
  <c r="BT156" i="7"/>
  <c r="BU156" i="7"/>
  <c r="BV156" i="7"/>
  <c r="BW156" i="7"/>
  <c r="BX156" i="7"/>
  <c r="BY156" i="7"/>
  <c r="BZ156" i="7"/>
  <c r="CA156" i="7"/>
  <c r="CB156" i="7"/>
  <c r="CC156" i="7"/>
  <c r="CD156" i="7"/>
  <c r="CE156" i="7"/>
  <c r="CF156" i="7"/>
  <c r="CG156" i="7"/>
  <c r="CH156" i="7"/>
  <c r="CI156" i="7"/>
  <c r="CJ156" i="7"/>
  <c r="CK156" i="7"/>
  <c r="CL156" i="7"/>
  <c r="AX157" i="7"/>
  <c r="AY157" i="7"/>
  <c r="AZ157" i="7"/>
  <c r="BA157" i="7"/>
  <c r="BB157" i="7"/>
  <c r="BC157" i="7"/>
  <c r="BD157" i="7"/>
  <c r="BE157" i="7"/>
  <c r="BF157" i="7"/>
  <c r="BG157" i="7"/>
  <c r="BH157" i="7"/>
  <c r="BI157" i="7"/>
  <c r="BJ157" i="7"/>
  <c r="BK157" i="7"/>
  <c r="BL157" i="7"/>
  <c r="BM157" i="7"/>
  <c r="BN157" i="7"/>
  <c r="BO157" i="7"/>
  <c r="BP157" i="7"/>
  <c r="BQ157" i="7"/>
  <c r="BR157" i="7"/>
  <c r="BS157" i="7"/>
  <c r="BT157" i="7"/>
  <c r="BU157" i="7"/>
  <c r="BV157" i="7"/>
  <c r="BW157" i="7"/>
  <c r="BX157" i="7"/>
  <c r="BY157" i="7"/>
  <c r="BZ157" i="7"/>
  <c r="CA157" i="7"/>
  <c r="CB157" i="7"/>
  <c r="CC157" i="7"/>
  <c r="CD157" i="7"/>
  <c r="CE157" i="7"/>
  <c r="CF157" i="7"/>
  <c r="CG157" i="7"/>
  <c r="CH157" i="7"/>
  <c r="CI157" i="7"/>
  <c r="CJ157" i="7"/>
  <c r="CK157" i="7"/>
  <c r="CL157" i="7"/>
  <c r="AX158" i="7"/>
  <c r="AY158" i="7"/>
  <c r="AZ158" i="7"/>
  <c r="BA158" i="7"/>
  <c r="BB158" i="7"/>
  <c r="BC158" i="7"/>
  <c r="BD158" i="7"/>
  <c r="BE158" i="7"/>
  <c r="BF158" i="7"/>
  <c r="BG158" i="7"/>
  <c r="BH158" i="7"/>
  <c r="BI158" i="7"/>
  <c r="BJ158" i="7"/>
  <c r="BK158" i="7"/>
  <c r="BL158" i="7"/>
  <c r="BM158" i="7"/>
  <c r="BN158" i="7"/>
  <c r="BO158" i="7"/>
  <c r="BP158" i="7"/>
  <c r="BQ158" i="7"/>
  <c r="BR158" i="7"/>
  <c r="BS158" i="7"/>
  <c r="BT158" i="7"/>
  <c r="BU158" i="7"/>
  <c r="BV158" i="7"/>
  <c r="BW158" i="7"/>
  <c r="BX158" i="7"/>
  <c r="BY158" i="7"/>
  <c r="BZ158" i="7"/>
  <c r="CA158" i="7"/>
  <c r="CB158" i="7"/>
  <c r="CC158" i="7"/>
  <c r="CD158" i="7"/>
  <c r="CE158" i="7"/>
  <c r="CF158" i="7"/>
  <c r="CG158" i="7"/>
  <c r="CH158" i="7"/>
  <c r="CI158" i="7"/>
  <c r="CJ158" i="7"/>
  <c r="CK158" i="7"/>
  <c r="CL158" i="7"/>
  <c r="AX159" i="7"/>
  <c r="AY159" i="7"/>
  <c r="AZ159" i="7"/>
  <c r="BA159" i="7"/>
  <c r="BB159" i="7"/>
  <c r="BC159" i="7"/>
  <c r="BD159" i="7"/>
  <c r="BE159" i="7"/>
  <c r="BF159" i="7"/>
  <c r="BG159" i="7"/>
  <c r="BH159" i="7"/>
  <c r="BI159" i="7"/>
  <c r="BJ159" i="7"/>
  <c r="BK159" i="7"/>
  <c r="BL159" i="7"/>
  <c r="BM159" i="7"/>
  <c r="BN159" i="7"/>
  <c r="BO159" i="7"/>
  <c r="BP159" i="7"/>
  <c r="BQ159" i="7"/>
  <c r="BR159" i="7"/>
  <c r="BS159" i="7"/>
  <c r="BT159" i="7"/>
  <c r="BU159" i="7"/>
  <c r="BV159" i="7"/>
  <c r="BW159" i="7"/>
  <c r="BX159" i="7"/>
  <c r="BY159" i="7"/>
  <c r="BZ159" i="7"/>
  <c r="CA159" i="7"/>
  <c r="CB159" i="7"/>
  <c r="CC159" i="7"/>
  <c r="CD159" i="7"/>
  <c r="CE159" i="7"/>
  <c r="CF159" i="7"/>
  <c r="CG159" i="7"/>
  <c r="CH159" i="7"/>
  <c r="CI159" i="7"/>
  <c r="CJ159" i="7"/>
  <c r="CK159" i="7"/>
  <c r="CL159" i="7"/>
  <c r="AX160" i="7"/>
  <c r="AY160" i="7"/>
  <c r="AZ160" i="7"/>
  <c r="BA160" i="7"/>
  <c r="BB160" i="7"/>
  <c r="BC160" i="7"/>
  <c r="BD160" i="7"/>
  <c r="BE160" i="7"/>
  <c r="BF160" i="7"/>
  <c r="BG160" i="7"/>
  <c r="BH160" i="7"/>
  <c r="BI160" i="7"/>
  <c r="BJ160" i="7"/>
  <c r="BK160" i="7"/>
  <c r="BL160" i="7"/>
  <c r="BM160" i="7"/>
  <c r="BN160" i="7"/>
  <c r="BO160" i="7"/>
  <c r="BP160" i="7"/>
  <c r="BQ160" i="7"/>
  <c r="BR160" i="7"/>
  <c r="BS160" i="7"/>
  <c r="BT160" i="7"/>
  <c r="BU160" i="7"/>
  <c r="BV160" i="7"/>
  <c r="BW160" i="7"/>
  <c r="BX160" i="7"/>
  <c r="BY160" i="7"/>
  <c r="BZ160" i="7"/>
  <c r="CA160" i="7"/>
  <c r="CB160" i="7"/>
  <c r="CC160" i="7"/>
  <c r="CD160" i="7"/>
  <c r="CE160" i="7"/>
  <c r="CF160" i="7"/>
  <c r="CG160" i="7"/>
  <c r="CH160" i="7"/>
  <c r="CI160" i="7"/>
  <c r="CJ160" i="7"/>
  <c r="CK160" i="7"/>
  <c r="CL160" i="7"/>
  <c r="AX161" i="7"/>
  <c r="AY161" i="7"/>
  <c r="AZ161" i="7"/>
  <c r="BA161" i="7"/>
  <c r="BB161" i="7"/>
  <c r="BC161" i="7"/>
  <c r="BD161" i="7"/>
  <c r="BE161" i="7"/>
  <c r="BF161" i="7"/>
  <c r="BG161" i="7"/>
  <c r="BH161" i="7"/>
  <c r="BI161" i="7"/>
  <c r="BJ161" i="7"/>
  <c r="BK161" i="7"/>
  <c r="BL161" i="7"/>
  <c r="BM161" i="7"/>
  <c r="BN161" i="7"/>
  <c r="BO161" i="7"/>
  <c r="BP161" i="7"/>
  <c r="BQ161" i="7"/>
  <c r="BR161" i="7"/>
  <c r="BS161" i="7"/>
  <c r="BT161" i="7"/>
  <c r="BU161" i="7"/>
  <c r="BV161" i="7"/>
  <c r="BW161" i="7"/>
  <c r="BX161" i="7"/>
  <c r="BY161" i="7"/>
  <c r="BZ161" i="7"/>
  <c r="CA161" i="7"/>
  <c r="CB161" i="7"/>
  <c r="CC161" i="7"/>
  <c r="CD161" i="7"/>
  <c r="CE161" i="7"/>
  <c r="CF161" i="7"/>
  <c r="CG161" i="7"/>
  <c r="CH161" i="7"/>
  <c r="CI161" i="7"/>
  <c r="CJ161" i="7"/>
  <c r="CK161" i="7"/>
  <c r="CL161" i="7"/>
  <c r="AX162" i="7"/>
  <c r="AY162" i="7"/>
  <c r="AZ162" i="7"/>
  <c r="BA162" i="7"/>
  <c r="BB162" i="7"/>
  <c r="BC162" i="7"/>
  <c r="BD162" i="7"/>
  <c r="BE162" i="7"/>
  <c r="BF162" i="7"/>
  <c r="BG162" i="7"/>
  <c r="BH162" i="7"/>
  <c r="BI162" i="7"/>
  <c r="BJ162" i="7"/>
  <c r="BK162" i="7"/>
  <c r="BL162" i="7"/>
  <c r="BM162" i="7"/>
  <c r="BN162" i="7"/>
  <c r="BO162" i="7"/>
  <c r="BP162" i="7"/>
  <c r="BQ162" i="7"/>
  <c r="BR162" i="7"/>
  <c r="BS162" i="7"/>
  <c r="BT162" i="7"/>
  <c r="BU162" i="7"/>
  <c r="BV162" i="7"/>
  <c r="BW162" i="7"/>
  <c r="BX162" i="7"/>
  <c r="BY162" i="7"/>
  <c r="BZ162" i="7"/>
  <c r="CA162" i="7"/>
  <c r="CB162" i="7"/>
  <c r="CC162" i="7"/>
  <c r="CD162" i="7"/>
  <c r="CE162" i="7"/>
  <c r="CF162" i="7"/>
  <c r="CG162" i="7"/>
  <c r="CH162" i="7"/>
  <c r="CI162" i="7"/>
  <c r="CJ162" i="7"/>
  <c r="CK162" i="7"/>
  <c r="CL162" i="7"/>
  <c r="AX163" i="7"/>
  <c r="AY163" i="7"/>
  <c r="AZ163" i="7"/>
  <c r="BA163" i="7"/>
  <c r="BB163" i="7"/>
  <c r="BC163" i="7"/>
  <c r="BD163" i="7"/>
  <c r="BE163" i="7"/>
  <c r="BF163" i="7"/>
  <c r="BG163" i="7"/>
  <c r="BH163" i="7"/>
  <c r="BI163" i="7"/>
  <c r="BJ163" i="7"/>
  <c r="BK163" i="7"/>
  <c r="BL163" i="7"/>
  <c r="BM163" i="7"/>
  <c r="BN163" i="7"/>
  <c r="BO163" i="7"/>
  <c r="BP163" i="7"/>
  <c r="BQ163" i="7"/>
  <c r="BR163" i="7"/>
  <c r="BS163" i="7"/>
  <c r="BT163" i="7"/>
  <c r="BU163" i="7"/>
  <c r="BV163" i="7"/>
  <c r="BW163" i="7"/>
  <c r="BX163" i="7"/>
  <c r="BY163" i="7"/>
  <c r="BZ163" i="7"/>
  <c r="CA163" i="7"/>
  <c r="CB163" i="7"/>
  <c r="CC163" i="7"/>
  <c r="CD163" i="7"/>
  <c r="CE163" i="7"/>
  <c r="CF163" i="7"/>
  <c r="CG163" i="7"/>
  <c r="CH163" i="7"/>
  <c r="CI163" i="7"/>
  <c r="CJ163" i="7"/>
  <c r="CK163" i="7"/>
  <c r="CL163" i="7"/>
  <c r="AX164" i="7"/>
  <c r="AY164" i="7"/>
  <c r="AZ164" i="7"/>
  <c r="BA164" i="7"/>
  <c r="BB164" i="7"/>
  <c r="BC164" i="7"/>
  <c r="BD164" i="7"/>
  <c r="BE164" i="7"/>
  <c r="BF164" i="7"/>
  <c r="BG164" i="7"/>
  <c r="BH164" i="7"/>
  <c r="BI164" i="7"/>
  <c r="BJ164" i="7"/>
  <c r="BK164" i="7"/>
  <c r="BL164" i="7"/>
  <c r="BM164" i="7"/>
  <c r="BN164" i="7"/>
  <c r="BO164" i="7"/>
  <c r="BP164" i="7"/>
  <c r="BQ164" i="7"/>
  <c r="BR164" i="7"/>
  <c r="BS164" i="7"/>
  <c r="BT164" i="7"/>
  <c r="BU164" i="7"/>
  <c r="BV164" i="7"/>
  <c r="BW164" i="7"/>
  <c r="BX164" i="7"/>
  <c r="BY164" i="7"/>
  <c r="BZ164" i="7"/>
  <c r="CA164" i="7"/>
  <c r="CB164" i="7"/>
  <c r="CC164" i="7"/>
  <c r="CD164" i="7"/>
  <c r="CE164" i="7"/>
  <c r="CF164" i="7"/>
  <c r="CG164" i="7"/>
  <c r="CH164" i="7"/>
  <c r="CI164" i="7"/>
  <c r="CJ164" i="7"/>
  <c r="CK164" i="7"/>
  <c r="CL164" i="7"/>
  <c r="AX165" i="7"/>
  <c r="AY165" i="7"/>
  <c r="AZ165" i="7"/>
  <c r="BA165" i="7"/>
  <c r="BB165" i="7"/>
  <c r="BC165" i="7"/>
  <c r="BD165" i="7"/>
  <c r="BE165" i="7"/>
  <c r="BF165" i="7"/>
  <c r="BG165" i="7"/>
  <c r="BH165" i="7"/>
  <c r="BI165" i="7"/>
  <c r="BJ165" i="7"/>
  <c r="BK165" i="7"/>
  <c r="BL165" i="7"/>
  <c r="BM165" i="7"/>
  <c r="BN165" i="7"/>
  <c r="BO165" i="7"/>
  <c r="BP165" i="7"/>
  <c r="BQ165" i="7"/>
  <c r="BR165" i="7"/>
  <c r="BS165" i="7"/>
  <c r="BT165" i="7"/>
  <c r="BU165" i="7"/>
  <c r="BV165" i="7"/>
  <c r="BW165" i="7"/>
  <c r="BX165" i="7"/>
  <c r="BY165" i="7"/>
  <c r="BZ165" i="7"/>
  <c r="CA165" i="7"/>
  <c r="CB165" i="7"/>
  <c r="CC165" i="7"/>
  <c r="CD165" i="7"/>
  <c r="CE165" i="7"/>
  <c r="CF165" i="7"/>
  <c r="CG165" i="7"/>
  <c r="CH165" i="7"/>
  <c r="CI165" i="7"/>
  <c r="CJ165" i="7"/>
  <c r="CK165" i="7"/>
  <c r="CL165" i="7"/>
  <c r="AX166" i="7"/>
  <c r="AY166" i="7"/>
  <c r="AZ166" i="7"/>
  <c r="BA166" i="7"/>
  <c r="BB166" i="7"/>
  <c r="BC166" i="7"/>
  <c r="BD166" i="7"/>
  <c r="BE166" i="7"/>
  <c r="BF166" i="7"/>
  <c r="BG166" i="7"/>
  <c r="BH166" i="7"/>
  <c r="BI166" i="7"/>
  <c r="BJ166" i="7"/>
  <c r="BK166" i="7"/>
  <c r="BL166" i="7"/>
  <c r="BM166" i="7"/>
  <c r="BN166" i="7"/>
  <c r="BO166" i="7"/>
  <c r="BP166" i="7"/>
  <c r="BQ166" i="7"/>
  <c r="BR166" i="7"/>
  <c r="BS166" i="7"/>
  <c r="BT166" i="7"/>
  <c r="BU166" i="7"/>
  <c r="BV166" i="7"/>
  <c r="BW166" i="7"/>
  <c r="BX166" i="7"/>
  <c r="BY166" i="7"/>
  <c r="BZ166" i="7"/>
  <c r="CA166" i="7"/>
  <c r="CB166" i="7"/>
  <c r="CC166" i="7"/>
  <c r="CD166" i="7"/>
  <c r="CE166" i="7"/>
  <c r="CF166" i="7"/>
  <c r="CG166" i="7"/>
  <c r="CH166" i="7"/>
  <c r="CI166" i="7"/>
  <c r="CJ166" i="7"/>
  <c r="CK166" i="7"/>
  <c r="CL166" i="7"/>
  <c r="AX167" i="7"/>
  <c r="AY167" i="7"/>
  <c r="AZ167" i="7"/>
  <c r="BA167" i="7"/>
  <c r="BB167" i="7"/>
  <c r="BC167" i="7"/>
  <c r="BD167" i="7"/>
  <c r="BE167" i="7"/>
  <c r="BF167" i="7"/>
  <c r="BG167" i="7"/>
  <c r="BH167" i="7"/>
  <c r="BI167" i="7"/>
  <c r="BJ167" i="7"/>
  <c r="BK167" i="7"/>
  <c r="BL167" i="7"/>
  <c r="BM167" i="7"/>
  <c r="BN167" i="7"/>
  <c r="BO167" i="7"/>
  <c r="BP167" i="7"/>
  <c r="BQ167" i="7"/>
  <c r="BR167" i="7"/>
  <c r="BS167" i="7"/>
  <c r="BT167" i="7"/>
  <c r="BU167" i="7"/>
  <c r="BV167" i="7"/>
  <c r="BW167" i="7"/>
  <c r="BX167" i="7"/>
  <c r="BY167" i="7"/>
  <c r="BZ167" i="7"/>
  <c r="CA167" i="7"/>
  <c r="CB167" i="7"/>
  <c r="CC167" i="7"/>
  <c r="CD167" i="7"/>
  <c r="CE167" i="7"/>
  <c r="CF167" i="7"/>
  <c r="CG167" i="7"/>
  <c r="CH167" i="7"/>
  <c r="CI167" i="7"/>
  <c r="CJ167" i="7"/>
  <c r="CK167" i="7"/>
  <c r="CL167" i="7"/>
  <c r="AX168" i="7"/>
  <c r="AY168" i="7"/>
  <c r="AZ168" i="7"/>
  <c r="BA168" i="7"/>
  <c r="BB168" i="7"/>
  <c r="BC168" i="7"/>
  <c r="BD168" i="7"/>
  <c r="BE168" i="7"/>
  <c r="BF168" i="7"/>
  <c r="BG168" i="7"/>
  <c r="BH168" i="7"/>
  <c r="BI168" i="7"/>
  <c r="BJ168" i="7"/>
  <c r="BK168" i="7"/>
  <c r="BL168" i="7"/>
  <c r="BM168" i="7"/>
  <c r="BN168" i="7"/>
  <c r="BO168" i="7"/>
  <c r="BP168" i="7"/>
  <c r="BQ168" i="7"/>
  <c r="BR168" i="7"/>
  <c r="BS168" i="7"/>
  <c r="BT168" i="7"/>
  <c r="BU168" i="7"/>
  <c r="BV168" i="7"/>
  <c r="BW168" i="7"/>
  <c r="BX168" i="7"/>
  <c r="BY168" i="7"/>
  <c r="BZ168" i="7"/>
  <c r="CA168" i="7"/>
  <c r="CB168" i="7"/>
  <c r="CC168" i="7"/>
  <c r="CD168" i="7"/>
  <c r="CE168" i="7"/>
  <c r="CF168" i="7"/>
  <c r="CG168" i="7"/>
  <c r="CH168" i="7"/>
  <c r="CI168" i="7"/>
  <c r="CJ168" i="7"/>
  <c r="CK168" i="7"/>
  <c r="CL168" i="7"/>
  <c r="AX169" i="7"/>
  <c r="AY169" i="7"/>
  <c r="AZ169" i="7"/>
  <c r="BA169" i="7"/>
  <c r="BB169" i="7"/>
  <c r="BC169" i="7"/>
  <c r="BD169" i="7"/>
  <c r="BE169" i="7"/>
  <c r="BF169" i="7"/>
  <c r="BG169" i="7"/>
  <c r="BH169" i="7"/>
  <c r="BI169" i="7"/>
  <c r="BJ169" i="7"/>
  <c r="BK169" i="7"/>
  <c r="BL169" i="7"/>
  <c r="BM169" i="7"/>
  <c r="BN169" i="7"/>
  <c r="BO169" i="7"/>
  <c r="BP169" i="7"/>
  <c r="BQ169" i="7"/>
  <c r="BR169" i="7"/>
  <c r="BS169" i="7"/>
  <c r="BT169" i="7"/>
  <c r="BU169" i="7"/>
  <c r="BV169" i="7"/>
  <c r="BW169" i="7"/>
  <c r="BX169" i="7"/>
  <c r="BY169" i="7"/>
  <c r="BZ169" i="7"/>
  <c r="CA169" i="7"/>
  <c r="CB169" i="7"/>
  <c r="CC169" i="7"/>
  <c r="CD169" i="7"/>
  <c r="CE169" i="7"/>
  <c r="CF169" i="7"/>
  <c r="CG169" i="7"/>
  <c r="CH169" i="7"/>
  <c r="CI169" i="7"/>
  <c r="CJ169" i="7"/>
  <c r="CK169" i="7"/>
  <c r="CL169" i="7"/>
  <c r="E2" i="8"/>
  <c r="E29" i="8"/>
  <c r="E114" i="8"/>
  <c r="E3" i="8"/>
  <c r="E95" i="8"/>
  <c r="E115" i="8"/>
  <c r="E30" i="8"/>
  <c r="E73" i="8"/>
  <c r="E96" i="8"/>
  <c r="E97" i="8"/>
  <c r="E116" i="8"/>
  <c r="E117" i="8"/>
  <c r="E98" i="8"/>
  <c r="E31" i="8"/>
  <c r="E16" i="8"/>
  <c r="E74" i="8"/>
  <c r="E18" i="8"/>
  <c r="E75" i="8"/>
  <c r="E118" i="8"/>
  <c r="E32" i="8"/>
  <c r="E159" i="8"/>
  <c r="E160" i="8"/>
  <c r="E4" i="8"/>
  <c r="E25" i="8"/>
  <c r="E120" i="8"/>
  <c r="E33" i="8"/>
  <c r="E122" i="8"/>
  <c r="E5" i="8"/>
  <c r="E34" i="8"/>
  <c r="E76" i="8"/>
  <c r="E124" i="8"/>
  <c r="E35" i="8"/>
  <c r="E125" i="8"/>
  <c r="E36" i="8"/>
  <c r="E6" i="8"/>
  <c r="E99" i="8"/>
  <c r="E37" i="8"/>
  <c r="E100" i="8"/>
  <c r="E161" i="8"/>
  <c r="E77" i="8"/>
  <c r="E78" i="8"/>
  <c r="E7" i="8"/>
  <c r="E126" i="8"/>
  <c r="E163" i="8"/>
  <c r="E8" i="8"/>
  <c r="E80" i="8"/>
  <c r="E81" i="8"/>
  <c r="E9" i="8"/>
  <c r="E38" i="8"/>
  <c r="E82" i="8"/>
  <c r="E39" i="8"/>
  <c r="E40" i="8"/>
  <c r="E165" i="8"/>
  <c r="E127" i="8"/>
  <c r="E10" i="8"/>
  <c r="E11" i="8"/>
  <c r="E101" i="8"/>
  <c r="E102" i="8"/>
  <c r="E12" i="8"/>
  <c r="E61" i="8"/>
  <c r="E129" i="8"/>
  <c r="E166" i="8"/>
  <c r="E130" i="8"/>
  <c r="E167" i="8"/>
  <c r="E66" i="8"/>
  <c r="E41" i="8"/>
  <c r="E13" i="8"/>
  <c r="E103" i="8"/>
  <c r="E169" i="8"/>
  <c r="E71" i="8"/>
  <c r="E42" i="8"/>
  <c r="E131" i="8"/>
  <c r="E14" i="8"/>
  <c r="E43" i="8"/>
  <c r="E15" i="8"/>
  <c r="E44" i="8"/>
  <c r="E170" i="8"/>
  <c r="E79" i="8"/>
  <c r="E45" i="8"/>
  <c r="E17" i="8"/>
  <c r="E83" i="8"/>
  <c r="E132" i="8"/>
  <c r="E133" i="8"/>
  <c r="E19" i="8"/>
  <c r="E46" i="8"/>
  <c r="E20" i="8"/>
  <c r="E47" i="8"/>
  <c r="E48" i="8"/>
  <c r="E84" i="8"/>
  <c r="E49" i="8"/>
  <c r="E85" i="8"/>
  <c r="E171" i="8"/>
  <c r="E104" i="8"/>
  <c r="E172" i="8"/>
  <c r="E134" i="8"/>
  <c r="E86" i="8"/>
  <c r="E87" i="8"/>
  <c r="E173" i="8"/>
  <c r="E135" i="8"/>
  <c r="E88" i="8"/>
  <c r="E50" i="8"/>
  <c r="E136" i="8"/>
  <c r="E51" i="8"/>
  <c r="E21" i="8"/>
  <c r="E22" i="8"/>
  <c r="E174" i="8"/>
  <c r="E108" i="8"/>
  <c r="E175" i="8"/>
  <c r="E105" i="8"/>
  <c r="E89" i="8"/>
  <c r="E138" i="8"/>
  <c r="E106" i="8"/>
  <c r="E23" i="8"/>
  <c r="E90" i="8"/>
  <c r="E107" i="8"/>
  <c r="E139" i="8"/>
  <c r="E178" i="8"/>
  <c r="E119" i="8"/>
  <c r="E24" i="8"/>
  <c r="E121" i="8"/>
  <c r="E179" i="8"/>
  <c r="E123" i="8"/>
  <c r="E140" i="8"/>
  <c r="E52" i="8"/>
  <c r="E141" i="8"/>
  <c r="E142" i="8"/>
  <c r="E128" i="8"/>
  <c r="E53" i="8"/>
  <c r="E109" i="8"/>
  <c r="E54" i="8"/>
  <c r="E55" i="8"/>
  <c r="E56" i="8"/>
  <c r="E143" i="8"/>
  <c r="E26" i="8"/>
  <c r="E144" i="8"/>
  <c r="E137" i="8"/>
  <c r="E145" i="8"/>
  <c r="E57" i="8"/>
  <c r="E58" i="8"/>
  <c r="E59" i="8"/>
  <c r="E146" i="8"/>
  <c r="E60" i="8"/>
  <c r="E62" i="8"/>
  <c r="E147" i="8"/>
  <c r="E91" i="8"/>
  <c r="E63" i="8"/>
  <c r="E148" i="8"/>
  <c r="E92" i="8"/>
  <c r="E110" i="8"/>
  <c r="E180" i="8"/>
  <c r="E149" i="8"/>
  <c r="E150" i="8"/>
  <c r="E64" i="8"/>
  <c r="E151" i="8"/>
  <c r="E152" i="8"/>
  <c r="E153" i="8"/>
  <c r="E111" i="8"/>
  <c r="E154" i="8"/>
  <c r="E65" i="8"/>
  <c r="E67" i="8"/>
  <c r="E162" i="8"/>
  <c r="E68" i="8"/>
  <c r="E164" i="8"/>
  <c r="E155" i="8"/>
  <c r="E156" i="8"/>
  <c r="E27" i="8"/>
  <c r="E168" i="8"/>
  <c r="E93" i="8"/>
  <c r="E69" i="8"/>
  <c r="E28" i="8"/>
  <c r="E157" i="8"/>
  <c r="E70" i="8"/>
  <c r="E112" i="8"/>
  <c r="E113" i="8"/>
  <c r="E176" i="8"/>
  <c r="E177" i="8"/>
  <c r="E72" i="8"/>
  <c r="E94" i="8"/>
  <c r="E158" i="8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N80" i="5"/>
  <c r="O80" i="5"/>
  <c r="P80" i="5"/>
  <c r="Q80" i="5"/>
  <c r="R80" i="5"/>
  <c r="N81" i="5"/>
  <c r="O81" i="5"/>
  <c r="P81" i="5"/>
  <c r="Q81" i="5"/>
  <c r="R81" i="5"/>
  <c r="N82" i="5"/>
  <c r="O82" i="5"/>
  <c r="P82" i="5"/>
  <c r="Q82" i="5"/>
  <c r="R82" i="5"/>
  <c r="N83" i="5"/>
  <c r="O83" i="5"/>
  <c r="P83" i="5"/>
  <c r="Q83" i="5"/>
  <c r="R83" i="5"/>
  <c r="N84" i="5"/>
  <c r="O84" i="5"/>
  <c r="P84" i="5"/>
  <c r="Q84" i="5"/>
  <c r="R84" i="5"/>
  <c r="N85" i="5"/>
  <c r="O85" i="5"/>
  <c r="P85" i="5"/>
  <c r="Q85" i="5"/>
  <c r="R85" i="5"/>
  <c r="N86" i="5"/>
  <c r="O86" i="5"/>
  <c r="P86" i="5"/>
  <c r="Q86" i="5"/>
  <c r="R86" i="5"/>
  <c r="N87" i="5"/>
  <c r="O87" i="5"/>
  <c r="P87" i="5"/>
  <c r="Q87" i="5"/>
  <c r="R87" i="5"/>
  <c r="N88" i="5"/>
  <c r="O88" i="5"/>
  <c r="P88" i="5"/>
  <c r="Q88" i="5"/>
  <c r="R88" i="5"/>
  <c r="N89" i="5"/>
  <c r="O89" i="5"/>
  <c r="P89" i="5"/>
  <c r="Q89" i="5"/>
  <c r="R89" i="5"/>
  <c r="N90" i="5"/>
  <c r="O90" i="5"/>
  <c r="P90" i="5"/>
  <c r="Q90" i="5"/>
  <c r="R90" i="5"/>
  <c r="N91" i="5"/>
  <c r="O91" i="5"/>
  <c r="P91" i="5"/>
  <c r="Q91" i="5"/>
  <c r="R91" i="5"/>
  <c r="N92" i="5"/>
  <c r="O92" i="5"/>
  <c r="P92" i="5"/>
  <c r="Q92" i="5"/>
  <c r="R92" i="5"/>
  <c r="N93" i="5"/>
  <c r="O93" i="5"/>
  <c r="P93" i="5"/>
  <c r="Q93" i="5"/>
  <c r="R93" i="5"/>
  <c r="N94" i="5"/>
  <c r="O94" i="5"/>
  <c r="P94" i="5"/>
  <c r="Q94" i="5"/>
  <c r="R94" i="5"/>
  <c r="N95" i="5"/>
  <c r="O95" i="5"/>
  <c r="P95" i="5"/>
  <c r="Q95" i="5"/>
  <c r="R95" i="5"/>
  <c r="N96" i="5"/>
  <c r="O96" i="5"/>
  <c r="P96" i="5"/>
  <c r="Q96" i="5"/>
  <c r="R96" i="5"/>
  <c r="N97" i="5"/>
  <c r="O97" i="5"/>
  <c r="P97" i="5"/>
  <c r="Q97" i="5"/>
  <c r="R97" i="5"/>
  <c r="N98" i="5"/>
  <c r="O98" i="5"/>
  <c r="P98" i="5"/>
  <c r="Q98" i="5"/>
  <c r="R98" i="5"/>
  <c r="N99" i="5"/>
  <c r="O99" i="5"/>
  <c r="P99" i="5"/>
  <c r="Q99" i="5"/>
  <c r="R99" i="5"/>
  <c r="N100" i="5"/>
  <c r="O100" i="5"/>
  <c r="P100" i="5"/>
  <c r="Q100" i="5"/>
  <c r="R100" i="5"/>
  <c r="N101" i="5"/>
  <c r="O101" i="5"/>
  <c r="P101" i="5"/>
  <c r="Q101" i="5"/>
  <c r="R101" i="5"/>
  <c r="N102" i="5"/>
  <c r="O102" i="5"/>
  <c r="P102" i="5"/>
  <c r="Q102" i="5"/>
  <c r="R102" i="5"/>
  <c r="N103" i="5"/>
  <c r="O103" i="5"/>
  <c r="P103" i="5"/>
  <c r="Q103" i="5"/>
  <c r="R103" i="5"/>
  <c r="N104" i="5"/>
  <c r="O104" i="5"/>
  <c r="P104" i="5"/>
  <c r="Q104" i="5"/>
  <c r="R104" i="5"/>
  <c r="N105" i="5"/>
  <c r="O105" i="5"/>
  <c r="P105" i="5"/>
  <c r="Q105" i="5"/>
  <c r="R105" i="5"/>
  <c r="N106" i="5"/>
  <c r="O106" i="5"/>
  <c r="P106" i="5"/>
  <c r="Q106" i="5"/>
  <c r="R106" i="5"/>
  <c r="N107" i="5"/>
  <c r="O107" i="5"/>
  <c r="P107" i="5"/>
  <c r="Q107" i="5"/>
  <c r="R107" i="5"/>
  <c r="N108" i="5"/>
  <c r="O108" i="5"/>
  <c r="P108" i="5"/>
  <c r="Q108" i="5"/>
  <c r="R108" i="5"/>
  <c r="N109" i="5"/>
  <c r="O109" i="5"/>
  <c r="P109" i="5"/>
  <c r="Q109" i="5"/>
  <c r="R109" i="5"/>
  <c r="N110" i="5"/>
  <c r="O110" i="5"/>
  <c r="P110" i="5"/>
  <c r="Q110" i="5"/>
  <c r="R110" i="5"/>
  <c r="N111" i="5"/>
  <c r="O111" i="5"/>
  <c r="P111" i="5"/>
  <c r="Q111" i="5"/>
  <c r="R111" i="5"/>
  <c r="N112" i="5"/>
  <c r="O112" i="5"/>
  <c r="P112" i="5"/>
  <c r="Q112" i="5"/>
  <c r="R112" i="5"/>
  <c r="N113" i="5"/>
  <c r="O113" i="5"/>
  <c r="P113" i="5"/>
  <c r="Q113" i="5"/>
  <c r="R113" i="5"/>
  <c r="N114" i="5"/>
  <c r="O114" i="5"/>
  <c r="P114" i="5"/>
  <c r="Q114" i="5"/>
  <c r="R114" i="5"/>
  <c r="N115" i="5"/>
  <c r="O115" i="5"/>
  <c r="P115" i="5"/>
  <c r="Q115" i="5"/>
  <c r="R115" i="5"/>
  <c r="N116" i="5"/>
  <c r="O116" i="5"/>
  <c r="P116" i="5"/>
  <c r="Q116" i="5"/>
  <c r="R116" i="5"/>
  <c r="N117" i="5"/>
  <c r="O117" i="5"/>
  <c r="P117" i="5"/>
  <c r="Q117" i="5"/>
  <c r="R117" i="5"/>
  <c r="N118" i="5"/>
  <c r="O118" i="5"/>
  <c r="P118" i="5"/>
  <c r="Q118" i="5"/>
  <c r="R118" i="5"/>
  <c r="N119" i="5"/>
  <c r="O119" i="5"/>
  <c r="P119" i="5"/>
  <c r="Q119" i="5"/>
  <c r="R119" i="5"/>
  <c r="N120" i="5"/>
  <c r="O120" i="5"/>
  <c r="P120" i="5"/>
  <c r="Q120" i="5"/>
  <c r="R120" i="5"/>
  <c r="N121" i="5"/>
  <c r="O121" i="5"/>
  <c r="P121" i="5"/>
  <c r="Q121" i="5"/>
  <c r="R121" i="5"/>
  <c r="N122" i="5"/>
  <c r="O122" i="5"/>
  <c r="P122" i="5"/>
  <c r="Q122" i="5"/>
  <c r="R122" i="5"/>
  <c r="N123" i="5"/>
  <c r="O123" i="5"/>
  <c r="P123" i="5"/>
  <c r="Q123" i="5"/>
  <c r="R123" i="5"/>
  <c r="N124" i="5"/>
  <c r="O124" i="5"/>
  <c r="P124" i="5"/>
  <c r="Q124" i="5"/>
  <c r="R124" i="5"/>
  <c r="N125" i="5"/>
  <c r="O125" i="5"/>
  <c r="P125" i="5"/>
  <c r="Q125" i="5"/>
  <c r="R125" i="5"/>
  <c r="N126" i="5"/>
  <c r="O126" i="5"/>
  <c r="P126" i="5"/>
  <c r="Q126" i="5"/>
  <c r="R126" i="5"/>
  <c r="N127" i="5"/>
  <c r="O127" i="5"/>
  <c r="P127" i="5"/>
  <c r="Q127" i="5"/>
  <c r="R127" i="5"/>
  <c r="N128" i="5"/>
  <c r="O128" i="5"/>
  <c r="P128" i="5"/>
  <c r="Q128" i="5"/>
  <c r="R128" i="5"/>
  <c r="N129" i="5"/>
  <c r="O129" i="5"/>
  <c r="P129" i="5"/>
  <c r="Q129" i="5"/>
  <c r="R129" i="5"/>
  <c r="N130" i="5"/>
  <c r="O130" i="5"/>
  <c r="P130" i="5"/>
  <c r="Q130" i="5"/>
  <c r="R130" i="5"/>
  <c r="N131" i="5"/>
  <c r="O131" i="5"/>
  <c r="P131" i="5"/>
  <c r="Q131" i="5"/>
  <c r="R131" i="5"/>
  <c r="N132" i="5"/>
  <c r="O132" i="5"/>
  <c r="P132" i="5"/>
  <c r="Q132" i="5"/>
  <c r="R132" i="5"/>
  <c r="N133" i="5"/>
  <c r="O133" i="5"/>
  <c r="P133" i="5"/>
  <c r="Q133" i="5"/>
  <c r="R133" i="5"/>
  <c r="N134" i="5"/>
  <c r="O134" i="5"/>
  <c r="P134" i="5"/>
  <c r="Q134" i="5"/>
  <c r="R134" i="5"/>
  <c r="N135" i="5"/>
  <c r="O135" i="5"/>
  <c r="P135" i="5"/>
  <c r="Q135" i="5"/>
  <c r="R135" i="5"/>
  <c r="N136" i="5"/>
  <c r="O136" i="5"/>
  <c r="P136" i="5"/>
  <c r="Q136" i="5"/>
  <c r="R136" i="5"/>
  <c r="S73" i="4"/>
  <c r="T73" i="4"/>
  <c r="U73" i="4"/>
  <c r="V73" i="4"/>
  <c r="W73" i="4"/>
  <c r="X73" i="4"/>
  <c r="Y73" i="4"/>
  <c r="Z73" i="4"/>
  <c r="AA73" i="4"/>
  <c r="AB73" i="4"/>
  <c r="S74" i="4"/>
  <c r="T74" i="4"/>
  <c r="U74" i="4"/>
  <c r="V74" i="4"/>
  <c r="W74" i="4"/>
  <c r="X74" i="4"/>
  <c r="Y74" i="4"/>
  <c r="Z74" i="4"/>
  <c r="AA74" i="4"/>
  <c r="AB74" i="4"/>
  <c r="S75" i="4"/>
  <c r="T75" i="4"/>
  <c r="U75" i="4"/>
  <c r="V75" i="4"/>
  <c r="W75" i="4"/>
  <c r="X75" i="4"/>
  <c r="Y75" i="4"/>
  <c r="Z75" i="4"/>
  <c r="AA75" i="4"/>
  <c r="AB75" i="4"/>
  <c r="S76" i="4"/>
  <c r="T76" i="4"/>
  <c r="U76" i="4"/>
  <c r="V76" i="4"/>
  <c r="W76" i="4"/>
  <c r="X76" i="4"/>
  <c r="Y76" i="4"/>
  <c r="Z76" i="4"/>
  <c r="AA76" i="4"/>
  <c r="AB76" i="4"/>
  <c r="S77" i="4"/>
  <c r="T77" i="4"/>
  <c r="U77" i="4"/>
  <c r="V77" i="4"/>
  <c r="W77" i="4"/>
  <c r="X77" i="4"/>
  <c r="Y77" i="4"/>
  <c r="Z77" i="4"/>
  <c r="AA77" i="4"/>
  <c r="AB77" i="4"/>
  <c r="S78" i="4"/>
  <c r="T78" i="4"/>
  <c r="U78" i="4"/>
  <c r="V78" i="4"/>
  <c r="W78" i="4"/>
  <c r="X78" i="4"/>
  <c r="Y78" i="4"/>
  <c r="Z78" i="4"/>
  <c r="AA78" i="4"/>
  <c r="AB78" i="4"/>
  <c r="S79" i="4"/>
  <c r="T79" i="4"/>
  <c r="U79" i="4"/>
  <c r="V79" i="4"/>
  <c r="W79" i="4"/>
  <c r="X79" i="4"/>
  <c r="Y79" i="4"/>
  <c r="Z79" i="4"/>
  <c r="AA79" i="4"/>
  <c r="AB79" i="4"/>
  <c r="S80" i="4"/>
  <c r="T80" i="4"/>
  <c r="U80" i="4"/>
  <c r="V80" i="4"/>
  <c r="W80" i="4"/>
  <c r="X80" i="4"/>
  <c r="Y80" i="4"/>
  <c r="Z80" i="4"/>
  <c r="AA80" i="4"/>
  <c r="AB80" i="4"/>
  <c r="S81" i="4"/>
  <c r="T81" i="4"/>
  <c r="U81" i="4"/>
  <c r="V81" i="4"/>
  <c r="W81" i="4"/>
  <c r="X81" i="4"/>
  <c r="Y81" i="4"/>
  <c r="Z81" i="4"/>
  <c r="AA81" i="4"/>
  <c r="AB81" i="4"/>
  <c r="S82" i="4"/>
  <c r="T82" i="4"/>
  <c r="U82" i="4"/>
  <c r="V82" i="4"/>
  <c r="W82" i="4"/>
  <c r="X82" i="4"/>
  <c r="Y82" i="4"/>
  <c r="Z82" i="4"/>
  <c r="AA82" i="4"/>
  <c r="AB82" i="4"/>
  <c r="S83" i="4"/>
  <c r="T83" i="4"/>
  <c r="U83" i="4"/>
  <c r="V83" i="4"/>
  <c r="W83" i="4"/>
  <c r="X83" i="4"/>
  <c r="Y83" i="4"/>
  <c r="Z83" i="4"/>
  <c r="AA83" i="4"/>
  <c r="AB83" i="4"/>
  <c r="S84" i="4"/>
  <c r="T84" i="4"/>
  <c r="U84" i="4"/>
  <c r="V84" i="4"/>
  <c r="W84" i="4"/>
  <c r="X84" i="4"/>
  <c r="Y84" i="4"/>
  <c r="Z84" i="4"/>
  <c r="AA84" i="4"/>
  <c r="AB84" i="4"/>
  <c r="S85" i="4"/>
  <c r="T85" i="4"/>
  <c r="U85" i="4"/>
  <c r="V85" i="4"/>
  <c r="W85" i="4"/>
  <c r="X85" i="4"/>
  <c r="Y85" i="4"/>
  <c r="Z85" i="4"/>
  <c r="AA85" i="4"/>
  <c r="AB85" i="4"/>
  <c r="S86" i="4"/>
  <c r="T86" i="4"/>
  <c r="U86" i="4"/>
  <c r="V86" i="4"/>
  <c r="W86" i="4"/>
  <c r="X86" i="4"/>
  <c r="Y86" i="4"/>
  <c r="Z86" i="4"/>
  <c r="AA86" i="4"/>
  <c r="AB86" i="4"/>
  <c r="S87" i="4"/>
  <c r="T87" i="4"/>
  <c r="U87" i="4"/>
  <c r="V87" i="4"/>
  <c r="W87" i="4"/>
  <c r="X87" i="4"/>
  <c r="Y87" i="4"/>
  <c r="Z87" i="4"/>
  <c r="AA87" i="4"/>
  <c r="AB87" i="4"/>
  <c r="S88" i="4"/>
  <c r="T88" i="4"/>
  <c r="U88" i="4"/>
  <c r="V88" i="4"/>
  <c r="W88" i="4"/>
  <c r="X88" i="4"/>
  <c r="Y88" i="4"/>
  <c r="Z88" i="4"/>
  <c r="AA88" i="4"/>
  <c r="AB88" i="4"/>
  <c r="S89" i="4"/>
  <c r="T89" i="4"/>
  <c r="U89" i="4"/>
  <c r="V89" i="4"/>
  <c r="W89" i="4"/>
  <c r="X89" i="4"/>
  <c r="Y89" i="4"/>
  <c r="Z89" i="4"/>
  <c r="AA89" i="4"/>
  <c r="AB89" i="4"/>
  <c r="S90" i="4"/>
  <c r="T90" i="4"/>
  <c r="U90" i="4"/>
  <c r="V90" i="4"/>
  <c r="W90" i="4"/>
  <c r="X90" i="4"/>
  <c r="Y90" i="4"/>
  <c r="Z90" i="4"/>
  <c r="AA90" i="4"/>
  <c r="AB90" i="4"/>
  <c r="S91" i="4"/>
  <c r="T91" i="4"/>
  <c r="U91" i="4"/>
  <c r="V91" i="4"/>
  <c r="W91" i="4"/>
  <c r="X91" i="4"/>
  <c r="Y91" i="4"/>
  <c r="Z91" i="4"/>
  <c r="AA91" i="4"/>
  <c r="AB91" i="4"/>
  <c r="S92" i="4"/>
  <c r="T92" i="4"/>
  <c r="U92" i="4"/>
  <c r="V92" i="4"/>
  <c r="W92" i="4"/>
  <c r="X92" i="4"/>
  <c r="Y92" i="4"/>
  <c r="Z92" i="4"/>
  <c r="AA92" i="4"/>
  <c r="AB92" i="4"/>
  <c r="S93" i="4"/>
  <c r="T93" i="4"/>
  <c r="U93" i="4"/>
  <c r="V93" i="4"/>
  <c r="W93" i="4"/>
  <c r="X93" i="4"/>
  <c r="Y93" i="4"/>
  <c r="Z93" i="4"/>
  <c r="AA93" i="4"/>
  <c r="AB93" i="4"/>
  <c r="S94" i="4"/>
  <c r="T94" i="4"/>
  <c r="U94" i="4"/>
  <c r="V94" i="4"/>
  <c r="W94" i="4"/>
  <c r="X94" i="4"/>
  <c r="Y94" i="4"/>
  <c r="Z94" i="4"/>
  <c r="AA94" i="4"/>
  <c r="AB94" i="4"/>
  <c r="S95" i="4"/>
  <c r="T95" i="4"/>
  <c r="U95" i="4"/>
  <c r="V95" i="4"/>
  <c r="W95" i="4"/>
  <c r="X95" i="4"/>
  <c r="Y95" i="4"/>
  <c r="Z95" i="4"/>
  <c r="AA95" i="4"/>
  <c r="AB95" i="4"/>
  <c r="S96" i="4"/>
  <c r="T96" i="4"/>
  <c r="U96" i="4"/>
  <c r="V96" i="4"/>
  <c r="W96" i="4"/>
  <c r="X96" i="4"/>
  <c r="Y96" i="4"/>
  <c r="Z96" i="4"/>
  <c r="AA96" i="4"/>
  <c r="AB96" i="4"/>
  <c r="S97" i="4"/>
  <c r="T97" i="4"/>
  <c r="U97" i="4"/>
  <c r="V97" i="4"/>
  <c r="W97" i="4"/>
  <c r="X97" i="4"/>
  <c r="Y97" i="4"/>
  <c r="Z97" i="4"/>
  <c r="AA97" i="4"/>
  <c r="AB97" i="4"/>
  <c r="S98" i="4"/>
  <c r="T98" i="4"/>
  <c r="U98" i="4"/>
  <c r="V98" i="4"/>
  <c r="W98" i="4"/>
  <c r="X98" i="4"/>
  <c r="Y98" i="4"/>
  <c r="Z98" i="4"/>
  <c r="AA98" i="4"/>
  <c r="AB98" i="4"/>
  <c r="S99" i="4"/>
  <c r="T99" i="4"/>
  <c r="U99" i="4"/>
  <c r="V99" i="4"/>
  <c r="W99" i="4"/>
  <c r="X99" i="4"/>
  <c r="Y99" i="4"/>
  <c r="Z99" i="4"/>
  <c r="AA99" i="4"/>
  <c r="AB99" i="4"/>
  <c r="S100" i="4"/>
  <c r="T100" i="4"/>
  <c r="U100" i="4"/>
  <c r="V100" i="4"/>
  <c r="W100" i="4"/>
  <c r="X100" i="4"/>
  <c r="Y100" i="4"/>
  <c r="Z100" i="4"/>
  <c r="AA100" i="4"/>
  <c r="AB100" i="4"/>
  <c r="S101" i="4"/>
  <c r="T101" i="4"/>
  <c r="U101" i="4"/>
  <c r="V101" i="4"/>
  <c r="W101" i="4"/>
  <c r="X101" i="4"/>
  <c r="Y101" i="4"/>
  <c r="Z101" i="4"/>
  <c r="AA101" i="4"/>
  <c r="AB101" i="4"/>
  <c r="S102" i="4"/>
  <c r="T102" i="4"/>
  <c r="U102" i="4"/>
  <c r="V102" i="4"/>
  <c r="W102" i="4"/>
  <c r="X102" i="4"/>
  <c r="Y102" i="4"/>
  <c r="Z102" i="4"/>
  <c r="AA102" i="4"/>
  <c r="AB102" i="4"/>
  <c r="S103" i="4"/>
  <c r="T103" i="4"/>
  <c r="U103" i="4"/>
  <c r="V103" i="4"/>
  <c r="W103" i="4"/>
  <c r="X103" i="4"/>
  <c r="Y103" i="4"/>
  <c r="Z103" i="4"/>
  <c r="AA103" i="4"/>
  <c r="AB103" i="4"/>
  <c r="S104" i="4"/>
  <c r="T104" i="4"/>
  <c r="U104" i="4"/>
  <c r="V104" i="4"/>
  <c r="W104" i="4"/>
  <c r="X104" i="4"/>
  <c r="Y104" i="4"/>
  <c r="Z104" i="4"/>
  <c r="AA104" i="4"/>
  <c r="AB104" i="4"/>
  <c r="S105" i="4"/>
  <c r="T105" i="4"/>
  <c r="U105" i="4"/>
  <c r="V105" i="4"/>
  <c r="W105" i="4"/>
  <c r="X105" i="4"/>
  <c r="Y105" i="4"/>
  <c r="Z105" i="4"/>
  <c r="AA105" i="4"/>
  <c r="AB105" i="4"/>
  <c r="S106" i="4"/>
  <c r="T106" i="4"/>
  <c r="U106" i="4"/>
  <c r="V106" i="4"/>
  <c r="W106" i="4"/>
  <c r="X106" i="4"/>
  <c r="Y106" i="4"/>
  <c r="Z106" i="4"/>
  <c r="AA106" i="4"/>
  <c r="AB106" i="4"/>
  <c r="S107" i="4"/>
  <c r="T107" i="4"/>
  <c r="U107" i="4"/>
  <c r="V107" i="4"/>
  <c r="W107" i="4"/>
  <c r="X107" i="4"/>
  <c r="Y107" i="4"/>
  <c r="Z107" i="4"/>
  <c r="AA107" i="4"/>
  <c r="AB107" i="4"/>
  <c r="S108" i="4"/>
  <c r="T108" i="4"/>
  <c r="U108" i="4"/>
  <c r="V108" i="4"/>
  <c r="W108" i="4"/>
  <c r="X108" i="4"/>
  <c r="Y108" i="4"/>
  <c r="Z108" i="4"/>
  <c r="AA108" i="4"/>
  <c r="AB108" i="4"/>
  <c r="S109" i="4"/>
  <c r="T109" i="4"/>
  <c r="U109" i="4"/>
  <c r="V109" i="4"/>
  <c r="W109" i="4"/>
  <c r="X109" i="4"/>
  <c r="Y109" i="4"/>
  <c r="Z109" i="4"/>
  <c r="AA109" i="4"/>
  <c r="AB109" i="4"/>
  <c r="S110" i="4"/>
  <c r="T110" i="4"/>
  <c r="U110" i="4"/>
  <c r="V110" i="4"/>
  <c r="W110" i="4"/>
  <c r="X110" i="4"/>
  <c r="Y110" i="4"/>
  <c r="Z110" i="4"/>
  <c r="AA110" i="4"/>
  <c r="AB110" i="4"/>
  <c r="S111" i="4"/>
  <c r="T111" i="4"/>
  <c r="U111" i="4"/>
  <c r="V111" i="4"/>
  <c r="W111" i="4"/>
  <c r="X111" i="4"/>
  <c r="Y111" i="4"/>
  <c r="Z111" i="4"/>
  <c r="AA111" i="4"/>
  <c r="AB111" i="4"/>
  <c r="S112" i="4"/>
  <c r="T112" i="4"/>
  <c r="U112" i="4"/>
  <c r="V112" i="4"/>
  <c r="W112" i="4"/>
  <c r="X112" i="4"/>
  <c r="Y112" i="4"/>
  <c r="Z112" i="4"/>
  <c r="AA112" i="4"/>
  <c r="AB112" i="4"/>
  <c r="S113" i="4"/>
  <c r="T113" i="4"/>
  <c r="U113" i="4"/>
  <c r="V113" i="4"/>
  <c r="W113" i="4"/>
  <c r="X113" i="4"/>
  <c r="Y113" i="4"/>
  <c r="Z113" i="4"/>
  <c r="AA113" i="4"/>
  <c r="AB113" i="4"/>
  <c r="S114" i="4"/>
  <c r="T114" i="4"/>
  <c r="U114" i="4"/>
  <c r="V114" i="4"/>
  <c r="W114" i="4"/>
  <c r="X114" i="4"/>
  <c r="Y114" i="4"/>
  <c r="Z114" i="4"/>
  <c r="AA114" i="4"/>
  <c r="AB114" i="4"/>
  <c r="S115" i="4"/>
  <c r="T115" i="4"/>
  <c r="U115" i="4"/>
  <c r="V115" i="4"/>
  <c r="W115" i="4"/>
  <c r="X115" i="4"/>
  <c r="Y115" i="4"/>
  <c r="Z115" i="4"/>
  <c r="AA115" i="4"/>
  <c r="AB115" i="4"/>
  <c r="S116" i="4"/>
  <c r="T116" i="4"/>
  <c r="U116" i="4"/>
  <c r="V116" i="4"/>
  <c r="W116" i="4"/>
  <c r="X116" i="4"/>
  <c r="Y116" i="4"/>
  <c r="Z116" i="4"/>
  <c r="AA116" i="4"/>
  <c r="AB116" i="4"/>
  <c r="S117" i="4"/>
  <c r="T117" i="4"/>
  <c r="U117" i="4"/>
  <c r="V117" i="4"/>
  <c r="W117" i="4"/>
  <c r="X117" i="4"/>
  <c r="Y117" i="4"/>
  <c r="Z117" i="4"/>
  <c r="AA117" i="4"/>
  <c r="AB117" i="4"/>
  <c r="S118" i="4"/>
  <c r="T118" i="4"/>
  <c r="U118" i="4"/>
  <c r="V118" i="4"/>
  <c r="W118" i="4"/>
  <c r="X118" i="4"/>
  <c r="Y118" i="4"/>
  <c r="Z118" i="4"/>
  <c r="AA118" i="4"/>
  <c r="AB118" i="4"/>
  <c r="S119" i="4"/>
  <c r="T119" i="4"/>
  <c r="U119" i="4"/>
  <c r="V119" i="4"/>
  <c r="W119" i="4"/>
  <c r="X119" i="4"/>
  <c r="Y119" i="4"/>
  <c r="Z119" i="4"/>
  <c r="AA119" i="4"/>
  <c r="AB119" i="4"/>
  <c r="S120" i="4"/>
  <c r="T120" i="4"/>
  <c r="U120" i="4"/>
  <c r="V120" i="4"/>
  <c r="W120" i="4"/>
  <c r="X120" i="4"/>
  <c r="Y120" i="4"/>
  <c r="Z120" i="4"/>
  <c r="AA120" i="4"/>
  <c r="AB120" i="4"/>
  <c r="S121" i="4"/>
  <c r="T121" i="4"/>
  <c r="U121" i="4"/>
  <c r="V121" i="4"/>
  <c r="W121" i="4"/>
  <c r="X121" i="4"/>
  <c r="Y121" i="4"/>
  <c r="Z121" i="4"/>
  <c r="AA121" i="4"/>
  <c r="AB121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T56" i="3"/>
  <c r="U56" i="3"/>
  <c r="V56" i="3"/>
  <c r="W56" i="3"/>
  <c r="X56" i="3"/>
  <c r="Y56" i="3"/>
  <c r="Z56" i="3"/>
  <c r="AA56" i="3"/>
  <c r="AB56" i="3"/>
  <c r="AC56" i="3"/>
  <c r="AD56" i="3"/>
  <c r="T57" i="3"/>
  <c r="U57" i="3"/>
  <c r="V57" i="3"/>
  <c r="W57" i="3"/>
  <c r="X57" i="3"/>
  <c r="Y57" i="3"/>
  <c r="Z57" i="3"/>
  <c r="AA57" i="3"/>
  <c r="AB57" i="3"/>
  <c r="AC57" i="3"/>
  <c r="AD57" i="3"/>
  <c r="T58" i="3"/>
  <c r="U58" i="3"/>
  <c r="V58" i="3"/>
  <c r="W58" i="3"/>
  <c r="X58" i="3"/>
  <c r="Y58" i="3"/>
  <c r="Z58" i="3"/>
  <c r="AA58" i="3"/>
  <c r="AB58" i="3"/>
  <c r="AC58" i="3"/>
  <c r="AD58" i="3"/>
  <c r="T59" i="3"/>
  <c r="U59" i="3"/>
  <c r="V59" i="3"/>
  <c r="W59" i="3"/>
  <c r="X59" i="3"/>
  <c r="Y59" i="3"/>
  <c r="Z59" i="3"/>
  <c r="AA59" i="3"/>
  <c r="AB59" i="3"/>
  <c r="AC59" i="3"/>
  <c r="AD59" i="3"/>
  <c r="T60" i="3"/>
  <c r="U60" i="3"/>
  <c r="V60" i="3"/>
  <c r="W60" i="3"/>
  <c r="X60" i="3"/>
  <c r="Y60" i="3"/>
  <c r="Z60" i="3"/>
  <c r="AA60" i="3"/>
  <c r="AB60" i="3"/>
  <c r="AC60" i="3"/>
  <c r="AD60" i="3"/>
  <c r="T61" i="3"/>
  <c r="U61" i="3"/>
  <c r="V61" i="3"/>
  <c r="W61" i="3"/>
  <c r="X61" i="3"/>
  <c r="Y61" i="3"/>
  <c r="Z61" i="3"/>
  <c r="AA61" i="3"/>
  <c r="AB61" i="3"/>
  <c r="AC61" i="3"/>
  <c r="AD61" i="3"/>
  <c r="T62" i="3"/>
  <c r="U62" i="3"/>
  <c r="V62" i="3"/>
  <c r="W62" i="3"/>
  <c r="X62" i="3"/>
  <c r="Y62" i="3"/>
  <c r="Z62" i="3"/>
  <c r="AA62" i="3"/>
  <c r="AB62" i="3"/>
  <c r="AC62" i="3"/>
  <c r="AD62" i="3"/>
  <c r="T63" i="3"/>
  <c r="U63" i="3"/>
  <c r="V63" i="3"/>
  <c r="W63" i="3"/>
  <c r="X63" i="3"/>
  <c r="Y63" i="3"/>
  <c r="Z63" i="3"/>
  <c r="AA63" i="3"/>
  <c r="AB63" i="3"/>
  <c r="AC63" i="3"/>
  <c r="AD63" i="3"/>
  <c r="T64" i="3"/>
  <c r="U64" i="3"/>
  <c r="V64" i="3"/>
  <c r="W64" i="3"/>
  <c r="X64" i="3"/>
  <c r="Y64" i="3"/>
  <c r="Z64" i="3"/>
  <c r="AA64" i="3"/>
  <c r="AB64" i="3"/>
  <c r="AC64" i="3"/>
  <c r="AD64" i="3"/>
  <c r="T65" i="3"/>
  <c r="U65" i="3"/>
  <c r="V65" i="3"/>
  <c r="W65" i="3"/>
  <c r="X65" i="3"/>
  <c r="Y65" i="3"/>
  <c r="Z65" i="3"/>
  <c r="AA65" i="3"/>
  <c r="AB65" i="3"/>
  <c r="AC65" i="3"/>
  <c r="AD65" i="3"/>
  <c r="T66" i="3"/>
  <c r="U66" i="3"/>
  <c r="V66" i="3"/>
  <c r="W66" i="3"/>
  <c r="X66" i="3"/>
  <c r="Y66" i="3"/>
  <c r="Z66" i="3"/>
  <c r="AA66" i="3"/>
  <c r="AB66" i="3"/>
  <c r="AC66" i="3"/>
  <c r="AD66" i="3"/>
  <c r="T67" i="3"/>
  <c r="U67" i="3"/>
  <c r="V67" i="3"/>
  <c r="W67" i="3"/>
  <c r="X67" i="3"/>
  <c r="Y67" i="3"/>
  <c r="Z67" i="3"/>
  <c r="AA67" i="3"/>
  <c r="AB67" i="3"/>
  <c r="AC67" i="3"/>
  <c r="AD67" i="3"/>
  <c r="T68" i="3"/>
  <c r="U68" i="3"/>
  <c r="V68" i="3"/>
  <c r="W68" i="3"/>
  <c r="X68" i="3"/>
  <c r="Y68" i="3"/>
  <c r="Z68" i="3"/>
  <c r="AA68" i="3"/>
  <c r="AB68" i="3"/>
  <c r="AC68" i="3"/>
  <c r="AD68" i="3"/>
  <c r="T69" i="3"/>
  <c r="U69" i="3"/>
  <c r="V69" i="3"/>
  <c r="W69" i="3"/>
  <c r="X69" i="3"/>
  <c r="Y69" i="3"/>
  <c r="Z69" i="3"/>
  <c r="AA69" i="3"/>
  <c r="AB69" i="3"/>
  <c r="AC69" i="3"/>
  <c r="AD69" i="3"/>
  <c r="T70" i="3"/>
  <c r="U70" i="3"/>
  <c r="V70" i="3"/>
  <c r="W70" i="3"/>
  <c r="X70" i="3"/>
  <c r="Y70" i="3"/>
  <c r="Z70" i="3"/>
  <c r="AA70" i="3"/>
  <c r="AB70" i="3"/>
  <c r="AC70" i="3"/>
  <c r="AD70" i="3"/>
  <c r="T71" i="3"/>
  <c r="U71" i="3"/>
  <c r="V71" i="3"/>
  <c r="W71" i="3"/>
  <c r="X71" i="3"/>
  <c r="Y71" i="3"/>
  <c r="Z71" i="3"/>
  <c r="AA71" i="3"/>
  <c r="AB71" i="3"/>
  <c r="AC71" i="3"/>
  <c r="AD71" i="3"/>
  <c r="T72" i="3"/>
  <c r="U72" i="3"/>
  <c r="V72" i="3"/>
  <c r="W72" i="3"/>
  <c r="X72" i="3"/>
  <c r="Y72" i="3"/>
  <c r="Z72" i="3"/>
  <c r="AA72" i="3"/>
  <c r="AB72" i="3"/>
  <c r="AC72" i="3"/>
  <c r="AD72" i="3"/>
  <c r="T73" i="3"/>
  <c r="U73" i="3"/>
  <c r="V73" i="3"/>
  <c r="W73" i="3"/>
  <c r="X73" i="3"/>
  <c r="Y73" i="3"/>
  <c r="Z73" i="3"/>
  <c r="AA73" i="3"/>
  <c r="AB73" i="3"/>
  <c r="AC73" i="3"/>
  <c r="AD73" i="3"/>
  <c r="T74" i="3"/>
  <c r="U74" i="3"/>
  <c r="V74" i="3"/>
  <c r="W74" i="3"/>
  <c r="X74" i="3"/>
  <c r="Y74" i="3"/>
  <c r="Z74" i="3"/>
  <c r="AA74" i="3"/>
  <c r="AB74" i="3"/>
  <c r="AC74" i="3"/>
  <c r="AD74" i="3"/>
  <c r="T75" i="3"/>
  <c r="U75" i="3"/>
  <c r="V75" i="3"/>
  <c r="W75" i="3"/>
  <c r="X75" i="3"/>
  <c r="Y75" i="3"/>
  <c r="Z75" i="3"/>
  <c r="AA75" i="3"/>
  <c r="AB75" i="3"/>
  <c r="AC75" i="3"/>
  <c r="AD75" i="3"/>
  <c r="T76" i="3"/>
  <c r="U76" i="3"/>
  <c r="V76" i="3"/>
  <c r="W76" i="3"/>
  <c r="X76" i="3"/>
  <c r="Y76" i="3"/>
  <c r="Z76" i="3"/>
  <c r="AA76" i="3"/>
  <c r="AB76" i="3"/>
  <c r="AC76" i="3"/>
  <c r="AD76" i="3"/>
  <c r="T77" i="3"/>
  <c r="U77" i="3"/>
  <c r="V77" i="3"/>
  <c r="W77" i="3"/>
  <c r="X77" i="3"/>
  <c r="Y77" i="3"/>
  <c r="Z77" i="3"/>
  <c r="AA77" i="3"/>
  <c r="AB77" i="3"/>
  <c r="AC77" i="3"/>
  <c r="AD77" i="3"/>
  <c r="T78" i="3"/>
  <c r="U78" i="3"/>
  <c r="V78" i="3"/>
  <c r="W78" i="3"/>
  <c r="X78" i="3"/>
  <c r="Y78" i="3"/>
  <c r="Z78" i="3"/>
  <c r="AA78" i="3"/>
  <c r="AB78" i="3"/>
  <c r="AC78" i="3"/>
  <c r="AD78" i="3"/>
  <c r="T79" i="3"/>
  <c r="U79" i="3"/>
  <c r="V79" i="3"/>
  <c r="W79" i="3"/>
  <c r="X79" i="3"/>
  <c r="Y79" i="3"/>
  <c r="Z79" i="3"/>
  <c r="AA79" i="3"/>
  <c r="AB79" i="3"/>
  <c r="AC79" i="3"/>
  <c r="AD79" i="3"/>
  <c r="T80" i="3"/>
  <c r="U80" i="3"/>
  <c r="V80" i="3"/>
  <c r="W80" i="3"/>
  <c r="X80" i="3"/>
  <c r="Y80" i="3"/>
  <c r="Z80" i="3"/>
  <c r="AA80" i="3"/>
  <c r="AB80" i="3"/>
  <c r="AC80" i="3"/>
  <c r="AD80" i="3"/>
  <c r="T81" i="3"/>
  <c r="U81" i="3"/>
  <c r="V81" i="3"/>
  <c r="W81" i="3"/>
  <c r="X81" i="3"/>
  <c r="Y81" i="3"/>
  <c r="Z81" i="3"/>
  <c r="AA81" i="3"/>
  <c r="AB81" i="3"/>
  <c r="AC81" i="3"/>
  <c r="AD81" i="3"/>
  <c r="T82" i="3"/>
  <c r="U82" i="3"/>
  <c r="V82" i="3"/>
  <c r="W82" i="3"/>
  <c r="X82" i="3"/>
  <c r="Y82" i="3"/>
  <c r="Z82" i="3"/>
  <c r="AA82" i="3"/>
  <c r="AB82" i="3"/>
  <c r="AC82" i="3"/>
  <c r="AD82" i="3"/>
  <c r="T83" i="3"/>
  <c r="U83" i="3"/>
  <c r="V83" i="3"/>
  <c r="W83" i="3"/>
  <c r="X83" i="3"/>
  <c r="Y83" i="3"/>
  <c r="Z83" i="3"/>
  <c r="AA83" i="3"/>
  <c r="AB83" i="3"/>
  <c r="AC83" i="3"/>
  <c r="AD83" i="3"/>
  <c r="T84" i="3"/>
  <c r="U84" i="3"/>
  <c r="V84" i="3"/>
  <c r="W84" i="3"/>
  <c r="X84" i="3"/>
  <c r="Y84" i="3"/>
  <c r="Z84" i="3"/>
  <c r="AA84" i="3"/>
  <c r="AB84" i="3"/>
  <c r="AC84" i="3"/>
  <c r="AD84" i="3"/>
  <c r="T85" i="3"/>
  <c r="U85" i="3"/>
  <c r="V85" i="3"/>
  <c r="W85" i="3"/>
  <c r="X85" i="3"/>
  <c r="Y85" i="3"/>
  <c r="Z85" i="3"/>
  <c r="AA85" i="3"/>
  <c r="AB85" i="3"/>
  <c r="AC85" i="3"/>
  <c r="AD85" i="3"/>
  <c r="T86" i="3"/>
  <c r="U86" i="3"/>
  <c r="V86" i="3"/>
  <c r="W86" i="3"/>
  <c r="X86" i="3"/>
  <c r="Y86" i="3"/>
  <c r="Z86" i="3"/>
  <c r="AA86" i="3"/>
  <c r="AB86" i="3"/>
  <c r="AC86" i="3"/>
  <c r="AD86" i="3"/>
  <c r="T87" i="3"/>
  <c r="U87" i="3"/>
  <c r="V87" i="3"/>
  <c r="W87" i="3"/>
  <c r="X87" i="3"/>
  <c r="Y87" i="3"/>
  <c r="Z87" i="3"/>
  <c r="AA87" i="3"/>
  <c r="AB87" i="3"/>
  <c r="AC87" i="3"/>
  <c r="AD87" i="3"/>
  <c r="T88" i="3"/>
  <c r="U88" i="3"/>
  <c r="V88" i="3"/>
  <c r="W88" i="3"/>
  <c r="X88" i="3"/>
  <c r="Y88" i="3"/>
  <c r="Z88" i="3"/>
  <c r="AA88" i="3"/>
  <c r="AB88" i="3"/>
  <c r="AC88" i="3"/>
  <c r="AD88" i="3"/>
  <c r="T89" i="3"/>
  <c r="U89" i="3"/>
  <c r="V89" i="3"/>
  <c r="W89" i="3"/>
  <c r="X89" i="3"/>
  <c r="Y89" i="3"/>
  <c r="Z89" i="3"/>
  <c r="AA89" i="3"/>
  <c r="AB89" i="3"/>
  <c r="AC89" i="3"/>
  <c r="AD89" i="3"/>
  <c r="T90" i="3"/>
  <c r="U90" i="3"/>
  <c r="V90" i="3"/>
  <c r="W90" i="3"/>
  <c r="X90" i="3"/>
  <c r="Y90" i="3"/>
  <c r="Z90" i="3"/>
  <c r="AA90" i="3"/>
  <c r="AB90" i="3"/>
  <c r="AC90" i="3"/>
  <c r="AD90" i="3"/>
  <c r="T91" i="3"/>
  <c r="U91" i="3"/>
  <c r="V91" i="3"/>
  <c r="W91" i="3"/>
  <c r="X91" i="3"/>
  <c r="Y91" i="3"/>
  <c r="Z91" i="3"/>
  <c r="AA91" i="3"/>
  <c r="AB91" i="3"/>
  <c r="AC91" i="3"/>
  <c r="AD91" i="3"/>
  <c r="T92" i="3"/>
  <c r="U92" i="3"/>
  <c r="V92" i="3"/>
  <c r="W92" i="3"/>
  <c r="X92" i="3"/>
  <c r="Y92" i="3"/>
  <c r="Z92" i="3"/>
  <c r="AA92" i="3"/>
  <c r="AB92" i="3"/>
  <c r="AC92" i="3"/>
  <c r="AD92" i="3"/>
  <c r="T93" i="3"/>
  <c r="U93" i="3"/>
  <c r="V93" i="3"/>
  <c r="W93" i="3"/>
  <c r="X93" i="3"/>
  <c r="Y93" i="3"/>
  <c r="Z93" i="3"/>
  <c r="AA93" i="3"/>
  <c r="AB93" i="3"/>
  <c r="AC93" i="3"/>
  <c r="AD93" i="3"/>
  <c r="T94" i="3"/>
  <c r="U94" i="3"/>
  <c r="V94" i="3"/>
  <c r="W94" i="3"/>
  <c r="X94" i="3"/>
  <c r="Y94" i="3"/>
  <c r="Z94" i="3"/>
  <c r="AA94" i="3"/>
  <c r="AB94" i="3"/>
  <c r="AC94" i="3"/>
  <c r="AD94" i="3"/>
  <c r="T95" i="3"/>
  <c r="U95" i="3"/>
  <c r="V95" i="3"/>
  <c r="W95" i="3"/>
  <c r="X95" i="3"/>
  <c r="Y95" i="3"/>
  <c r="Z95" i="3"/>
  <c r="AA95" i="3"/>
  <c r="AB95" i="3"/>
  <c r="AC95" i="3"/>
  <c r="AD95" i="3"/>
  <c r="T96" i="3"/>
  <c r="U96" i="3"/>
  <c r="V96" i="3"/>
  <c r="W96" i="3"/>
  <c r="X96" i="3"/>
  <c r="Y96" i="3"/>
  <c r="Z96" i="3"/>
  <c r="AA96" i="3"/>
  <c r="AB96" i="3"/>
  <c r="AC96" i="3"/>
  <c r="AD96" i="3"/>
  <c r="T97" i="3"/>
  <c r="U97" i="3"/>
  <c r="V97" i="3"/>
  <c r="W97" i="3"/>
  <c r="X97" i="3"/>
  <c r="Y97" i="3"/>
  <c r="Z97" i="3"/>
  <c r="AA97" i="3"/>
  <c r="AB97" i="3"/>
  <c r="AC97" i="3"/>
  <c r="AD97" i="3"/>
  <c r="T98" i="3"/>
  <c r="U98" i="3"/>
  <c r="V98" i="3"/>
  <c r="W98" i="3"/>
  <c r="X98" i="3"/>
  <c r="Y98" i="3"/>
  <c r="Z98" i="3"/>
  <c r="AA98" i="3"/>
  <c r="AB98" i="3"/>
  <c r="AC98" i="3"/>
  <c r="AD98" i="3"/>
  <c r="T99" i="3"/>
  <c r="U99" i="3"/>
  <c r="V99" i="3"/>
  <c r="W99" i="3"/>
  <c r="X99" i="3"/>
  <c r="Y99" i="3"/>
  <c r="Z99" i="3"/>
  <c r="AA99" i="3"/>
  <c r="AB99" i="3"/>
  <c r="AC99" i="3"/>
  <c r="AD99" i="3"/>
  <c r="T100" i="3"/>
  <c r="U100" i="3"/>
  <c r="V100" i="3"/>
  <c r="W100" i="3"/>
  <c r="X100" i="3"/>
  <c r="Y100" i="3"/>
  <c r="Z100" i="3"/>
  <c r="AA100" i="3"/>
  <c r="AB100" i="3"/>
  <c r="AC100" i="3"/>
  <c r="AD100" i="3"/>
  <c r="T101" i="3"/>
  <c r="U101" i="3"/>
  <c r="V101" i="3"/>
  <c r="W101" i="3"/>
  <c r="X101" i="3"/>
  <c r="Y101" i="3"/>
  <c r="Z101" i="3"/>
  <c r="AA101" i="3"/>
  <c r="AB101" i="3"/>
  <c r="AC101" i="3"/>
  <c r="AD101" i="3"/>
  <c r="T102" i="3"/>
  <c r="U102" i="3"/>
  <c r="V102" i="3"/>
  <c r="W102" i="3"/>
  <c r="X102" i="3"/>
  <c r="Y102" i="3"/>
  <c r="Z102" i="3"/>
  <c r="AA102" i="3"/>
  <c r="AB102" i="3"/>
  <c r="AC102" i="3"/>
  <c r="AD102" i="3"/>
  <c r="T103" i="3"/>
  <c r="U103" i="3"/>
  <c r="V103" i="3"/>
  <c r="W103" i="3"/>
  <c r="X103" i="3"/>
  <c r="Y103" i="3"/>
  <c r="Z103" i="3"/>
  <c r="AA103" i="3"/>
  <c r="AB103" i="3"/>
  <c r="AC103" i="3"/>
  <c r="AD103" i="3"/>
  <c r="T104" i="3"/>
  <c r="U104" i="3"/>
  <c r="V104" i="3"/>
  <c r="W104" i="3"/>
  <c r="X104" i="3"/>
  <c r="Y104" i="3"/>
  <c r="Z104" i="3"/>
  <c r="AA104" i="3"/>
  <c r="AB104" i="3"/>
  <c r="AC104" i="3"/>
  <c r="AD104" i="3"/>
  <c r="T105" i="3"/>
  <c r="U105" i="3"/>
  <c r="V105" i="3"/>
  <c r="W105" i="3"/>
  <c r="X105" i="3"/>
  <c r="Y105" i="3"/>
  <c r="Z105" i="3"/>
  <c r="AA105" i="3"/>
  <c r="AB105" i="3"/>
  <c r="AC105" i="3"/>
  <c r="AD105" i="3"/>
  <c r="T106" i="3"/>
  <c r="U106" i="3"/>
  <c r="V106" i="3"/>
  <c r="W106" i="3"/>
  <c r="X106" i="3"/>
  <c r="Y106" i="3"/>
  <c r="Z106" i="3"/>
  <c r="AA106" i="3"/>
  <c r="AB106" i="3"/>
  <c r="AC106" i="3"/>
  <c r="AD106" i="3"/>
  <c r="T107" i="3"/>
  <c r="U107" i="3"/>
  <c r="V107" i="3"/>
  <c r="W107" i="3"/>
  <c r="X107" i="3"/>
  <c r="Y107" i="3"/>
  <c r="Z107" i="3"/>
  <c r="AA107" i="3"/>
  <c r="AB107" i="3"/>
  <c r="AC107" i="3"/>
  <c r="AD107" i="3"/>
  <c r="T108" i="3"/>
  <c r="U108" i="3"/>
  <c r="V108" i="3"/>
  <c r="W108" i="3"/>
  <c r="X108" i="3"/>
  <c r="Y108" i="3"/>
  <c r="Z108" i="3"/>
  <c r="AA108" i="3"/>
  <c r="AB108" i="3"/>
  <c r="AC108" i="3"/>
  <c r="AD108" i="3"/>
  <c r="T109" i="3"/>
  <c r="U109" i="3"/>
  <c r="V109" i="3"/>
  <c r="W109" i="3"/>
  <c r="X109" i="3"/>
  <c r="Y109" i="3"/>
  <c r="Z109" i="3"/>
  <c r="AA109" i="3"/>
  <c r="AB109" i="3"/>
  <c r="AC109" i="3"/>
  <c r="AD109" i="3"/>
  <c r="T110" i="3"/>
  <c r="U110" i="3"/>
  <c r="V110" i="3"/>
  <c r="W110" i="3"/>
  <c r="X110" i="3"/>
  <c r="Y110" i="3"/>
  <c r="Z110" i="3"/>
  <c r="AA110" i="3"/>
  <c r="AB110" i="3"/>
  <c r="AC110" i="3"/>
  <c r="AD110" i="3"/>
  <c r="T111" i="3"/>
  <c r="U111" i="3"/>
  <c r="V111" i="3"/>
  <c r="W111" i="3"/>
  <c r="X111" i="3"/>
  <c r="Y111" i="3"/>
  <c r="Z111" i="3"/>
  <c r="AA111" i="3"/>
  <c r="AB111" i="3"/>
  <c r="AC111" i="3"/>
  <c r="AD111" i="3"/>
  <c r="T112" i="3"/>
  <c r="U112" i="3"/>
  <c r="V112" i="3"/>
  <c r="W112" i="3"/>
  <c r="X112" i="3"/>
  <c r="Y112" i="3"/>
  <c r="Z112" i="3"/>
  <c r="AA112" i="3"/>
  <c r="AB112" i="3"/>
  <c r="AC112" i="3"/>
  <c r="AD112" i="3"/>
  <c r="T113" i="3"/>
  <c r="U113" i="3"/>
  <c r="V113" i="3"/>
  <c r="W113" i="3"/>
  <c r="X113" i="3"/>
  <c r="Y113" i="3"/>
  <c r="Z113" i="3"/>
  <c r="AA113" i="3"/>
  <c r="AB113" i="3"/>
  <c r="AC113" i="3"/>
  <c r="AD113" i="3"/>
  <c r="T114" i="3"/>
  <c r="U114" i="3"/>
  <c r="V114" i="3"/>
  <c r="W114" i="3"/>
  <c r="X114" i="3"/>
  <c r="Y114" i="3"/>
  <c r="Z114" i="3"/>
  <c r="AA114" i="3"/>
  <c r="AB114" i="3"/>
  <c r="AC114" i="3"/>
  <c r="AD114" i="3"/>
  <c r="T115" i="3"/>
  <c r="U115" i="3"/>
  <c r="V115" i="3"/>
  <c r="W115" i="3"/>
  <c r="X115" i="3"/>
  <c r="Y115" i="3"/>
  <c r="Z115" i="3"/>
  <c r="AA115" i="3"/>
  <c r="AB115" i="3"/>
  <c r="AC115" i="3"/>
  <c r="AD115" i="3"/>
  <c r="T116" i="3"/>
  <c r="U116" i="3"/>
  <c r="V116" i="3"/>
  <c r="W116" i="3"/>
  <c r="X116" i="3"/>
  <c r="Y116" i="3"/>
  <c r="Z116" i="3"/>
  <c r="AA116" i="3"/>
  <c r="AB116" i="3"/>
  <c r="AC116" i="3"/>
  <c r="AD116" i="3"/>
  <c r="T117" i="3"/>
  <c r="U117" i="3"/>
  <c r="V117" i="3"/>
  <c r="W117" i="3"/>
  <c r="X117" i="3"/>
  <c r="Y117" i="3"/>
  <c r="Z117" i="3"/>
  <c r="AA117" i="3"/>
  <c r="AB117" i="3"/>
  <c r="AC117" i="3"/>
  <c r="AD117" i="3"/>
  <c r="T118" i="3"/>
  <c r="U118" i="3"/>
  <c r="V118" i="3"/>
  <c r="W118" i="3"/>
  <c r="X118" i="3"/>
  <c r="Y118" i="3"/>
  <c r="Z118" i="3"/>
  <c r="AA118" i="3"/>
  <c r="AB118" i="3"/>
  <c r="AC118" i="3"/>
  <c r="AD118" i="3"/>
  <c r="T119" i="3"/>
  <c r="U119" i="3"/>
  <c r="V119" i="3"/>
  <c r="W119" i="3"/>
  <c r="X119" i="3"/>
  <c r="Y119" i="3"/>
  <c r="Z119" i="3"/>
  <c r="AA119" i="3"/>
  <c r="AB119" i="3"/>
  <c r="AC119" i="3"/>
  <c r="AD119" i="3"/>
  <c r="T120" i="3"/>
  <c r="U120" i="3"/>
  <c r="V120" i="3"/>
  <c r="W120" i="3"/>
  <c r="X120" i="3"/>
  <c r="Y120" i="3"/>
  <c r="Z120" i="3"/>
  <c r="AA120" i="3"/>
  <c r="AB120" i="3"/>
  <c r="AC120" i="3"/>
  <c r="AD120" i="3"/>
  <c r="T121" i="3"/>
  <c r="U121" i="3"/>
  <c r="V121" i="3"/>
  <c r="W121" i="3"/>
  <c r="X121" i="3"/>
  <c r="Y121" i="3"/>
  <c r="Z121" i="3"/>
  <c r="AA121" i="3"/>
  <c r="AB121" i="3"/>
  <c r="AC121" i="3"/>
  <c r="AD121" i="3"/>
  <c r="T122" i="3"/>
  <c r="U122" i="3"/>
  <c r="V122" i="3"/>
  <c r="W122" i="3"/>
  <c r="X122" i="3"/>
  <c r="Y122" i="3"/>
  <c r="Z122" i="3"/>
  <c r="AA122" i="3"/>
  <c r="AB122" i="3"/>
  <c r="AC122" i="3"/>
  <c r="AD122" i="3"/>
  <c r="T123" i="3"/>
  <c r="U123" i="3"/>
  <c r="V123" i="3"/>
  <c r="W123" i="3"/>
  <c r="X123" i="3"/>
  <c r="Y123" i="3"/>
  <c r="Z123" i="3"/>
  <c r="AA123" i="3"/>
  <c r="AB123" i="3"/>
  <c r="AC123" i="3"/>
  <c r="AD123" i="3"/>
  <c r="T124" i="3"/>
  <c r="U124" i="3"/>
  <c r="V124" i="3"/>
  <c r="W124" i="3"/>
  <c r="X124" i="3"/>
  <c r="Y124" i="3"/>
  <c r="Z124" i="3"/>
  <c r="AA124" i="3"/>
  <c r="AB124" i="3"/>
  <c r="AC124" i="3"/>
  <c r="AD124" i="3"/>
  <c r="T125" i="3"/>
  <c r="U125" i="3"/>
  <c r="V125" i="3"/>
  <c r="W125" i="3"/>
  <c r="X125" i="3"/>
  <c r="Y125" i="3"/>
  <c r="Z125" i="3"/>
  <c r="AA125" i="3"/>
  <c r="AB125" i="3"/>
  <c r="AC125" i="3"/>
  <c r="AD125" i="3"/>
  <c r="T126" i="3"/>
  <c r="U126" i="3"/>
  <c r="V126" i="3"/>
  <c r="W126" i="3"/>
  <c r="X126" i="3"/>
  <c r="Y126" i="3"/>
  <c r="Z126" i="3"/>
  <c r="AA126" i="3"/>
  <c r="AB126" i="3"/>
  <c r="AC126" i="3"/>
  <c r="AD126" i="3"/>
  <c r="T127" i="3"/>
  <c r="U127" i="3"/>
  <c r="V127" i="3"/>
  <c r="W127" i="3"/>
  <c r="X127" i="3"/>
  <c r="Y127" i="3"/>
  <c r="Z127" i="3"/>
  <c r="AA127" i="3"/>
  <c r="AB127" i="3"/>
  <c r="AC127" i="3"/>
  <c r="AD127" i="3"/>
  <c r="T128" i="3"/>
  <c r="U128" i="3"/>
  <c r="V128" i="3"/>
  <c r="W128" i="3"/>
  <c r="X128" i="3"/>
  <c r="Y128" i="3"/>
  <c r="Z128" i="3"/>
  <c r="AA128" i="3"/>
  <c r="AB128" i="3"/>
  <c r="AC128" i="3"/>
  <c r="AD128" i="3"/>
  <c r="T129" i="3"/>
  <c r="U129" i="3"/>
  <c r="V129" i="3"/>
  <c r="W129" i="3"/>
  <c r="X129" i="3"/>
  <c r="Y129" i="3"/>
  <c r="Z129" i="3"/>
  <c r="AA129" i="3"/>
  <c r="AB129" i="3"/>
  <c r="AC129" i="3"/>
  <c r="AD129" i="3"/>
  <c r="T130" i="3"/>
  <c r="U130" i="3"/>
  <c r="V130" i="3"/>
  <c r="W130" i="3"/>
  <c r="X130" i="3"/>
  <c r="Y130" i="3"/>
  <c r="Z130" i="3"/>
  <c r="AA130" i="3"/>
  <c r="AB130" i="3"/>
  <c r="AC130" i="3"/>
  <c r="AD130" i="3"/>
  <c r="T131" i="3"/>
  <c r="U131" i="3"/>
  <c r="V131" i="3"/>
  <c r="W131" i="3"/>
  <c r="X131" i="3"/>
  <c r="Y131" i="3"/>
  <c r="Z131" i="3"/>
  <c r="AA131" i="3"/>
  <c r="AB131" i="3"/>
  <c r="AC131" i="3"/>
  <c r="AD131" i="3"/>
  <c r="T132" i="3"/>
  <c r="U132" i="3"/>
  <c r="V132" i="3"/>
  <c r="W132" i="3"/>
  <c r="X132" i="3"/>
  <c r="Y132" i="3"/>
  <c r="Z132" i="3"/>
  <c r="AA132" i="3"/>
  <c r="AB132" i="3"/>
  <c r="AC132" i="3"/>
  <c r="AD132" i="3"/>
  <c r="T133" i="3"/>
  <c r="U133" i="3"/>
  <c r="V133" i="3"/>
  <c r="W133" i="3"/>
  <c r="X133" i="3"/>
  <c r="Y133" i="3"/>
  <c r="Z133" i="3"/>
  <c r="AA133" i="3"/>
  <c r="AB133" i="3"/>
  <c r="AC133" i="3"/>
  <c r="AD133" i="3"/>
  <c r="T134" i="3"/>
  <c r="U134" i="3"/>
  <c r="V134" i="3"/>
  <c r="W134" i="3"/>
  <c r="X134" i="3"/>
  <c r="Y134" i="3"/>
  <c r="Z134" i="3"/>
  <c r="AA134" i="3"/>
  <c r="AB134" i="3"/>
  <c r="AC134" i="3"/>
  <c r="AD134" i="3"/>
  <c r="T135" i="3"/>
  <c r="U135" i="3"/>
  <c r="V135" i="3"/>
  <c r="W135" i="3"/>
  <c r="X135" i="3"/>
  <c r="Y135" i="3"/>
  <c r="Z135" i="3"/>
  <c r="AA135" i="3"/>
  <c r="AB135" i="3"/>
  <c r="AC135" i="3"/>
  <c r="AD135" i="3"/>
  <c r="T136" i="3"/>
  <c r="U136" i="3"/>
  <c r="V136" i="3"/>
  <c r="W136" i="3"/>
  <c r="X136" i="3"/>
  <c r="Y136" i="3"/>
  <c r="Z136" i="3"/>
  <c r="AA136" i="3"/>
  <c r="AB136" i="3"/>
  <c r="AC136" i="3"/>
  <c r="AD136" i="3"/>
  <c r="T137" i="3"/>
  <c r="U137" i="3"/>
  <c r="V137" i="3"/>
  <c r="W137" i="3"/>
  <c r="X137" i="3"/>
  <c r="Y137" i="3"/>
  <c r="Z137" i="3"/>
  <c r="AA137" i="3"/>
  <c r="AB137" i="3"/>
  <c r="AC137" i="3"/>
  <c r="AD137" i="3"/>
  <c r="T138" i="3"/>
  <c r="U138" i="3"/>
  <c r="V138" i="3"/>
  <c r="W138" i="3"/>
  <c r="X138" i="3"/>
  <c r="Y138" i="3"/>
  <c r="Z138" i="3"/>
  <c r="AA138" i="3"/>
  <c r="AB138" i="3"/>
  <c r="AC138" i="3"/>
  <c r="AD138" i="3"/>
  <c r="T139" i="3"/>
  <c r="U139" i="3"/>
  <c r="V139" i="3"/>
  <c r="W139" i="3"/>
  <c r="X139" i="3"/>
  <c r="Y139" i="3"/>
  <c r="Z139" i="3"/>
  <c r="AA139" i="3"/>
  <c r="AB139" i="3"/>
  <c r="AC139" i="3"/>
  <c r="AD139" i="3"/>
  <c r="T140" i="3"/>
  <c r="U140" i="3"/>
  <c r="V140" i="3"/>
  <c r="W140" i="3"/>
  <c r="X140" i="3"/>
  <c r="Y140" i="3"/>
  <c r="Z140" i="3"/>
  <c r="AA140" i="3"/>
  <c r="AB140" i="3"/>
  <c r="AC140" i="3"/>
  <c r="AD140" i="3"/>
  <c r="T141" i="3"/>
  <c r="U141" i="3"/>
  <c r="V141" i="3"/>
  <c r="W141" i="3"/>
  <c r="X141" i="3"/>
  <c r="Y141" i="3"/>
  <c r="Z141" i="3"/>
  <c r="AA141" i="3"/>
  <c r="AB141" i="3"/>
  <c r="AC141" i="3"/>
  <c r="AD141" i="3"/>
  <c r="T142" i="3"/>
  <c r="U142" i="3"/>
  <c r="V142" i="3"/>
  <c r="W142" i="3"/>
  <c r="X142" i="3"/>
  <c r="Y142" i="3"/>
  <c r="Z142" i="3"/>
  <c r="AA142" i="3"/>
  <c r="AB142" i="3"/>
  <c r="AC142" i="3"/>
  <c r="AD142" i="3"/>
  <c r="T143" i="3"/>
  <c r="U143" i="3"/>
  <c r="V143" i="3"/>
  <c r="W143" i="3"/>
  <c r="X143" i="3"/>
  <c r="Y143" i="3"/>
  <c r="Z143" i="3"/>
  <c r="AA143" i="3"/>
  <c r="AB143" i="3"/>
  <c r="AC143" i="3"/>
  <c r="AD143" i="3"/>
  <c r="E21" i="3"/>
  <c r="E22" i="3"/>
  <c r="E23" i="3"/>
  <c r="E24" i="3"/>
  <c r="E25" i="3"/>
  <c r="E80" i="3"/>
  <c r="E81" i="3"/>
  <c r="E82" i="3"/>
  <c r="E83" i="3"/>
  <c r="E94" i="3"/>
  <c r="E95" i="3"/>
  <c r="E96" i="3"/>
  <c r="E97" i="3"/>
  <c r="E98" i="3"/>
  <c r="E99" i="3"/>
  <c r="E100" i="3"/>
  <c r="E108" i="3"/>
  <c r="E109" i="3"/>
  <c r="E110" i="3"/>
  <c r="E111" i="3"/>
  <c r="E129" i="3"/>
  <c r="E130" i="3"/>
  <c r="E131" i="3"/>
  <c r="E132" i="3"/>
  <c r="E133" i="3"/>
  <c r="E134" i="3"/>
  <c r="E13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64" i="3"/>
  <c r="E65" i="3"/>
  <c r="E66" i="3"/>
  <c r="E67" i="3"/>
  <c r="E68" i="3"/>
  <c r="E69" i="3"/>
  <c r="E70" i="3"/>
  <c r="E112" i="3"/>
  <c r="E113" i="3"/>
  <c r="E114" i="3"/>
  <c r="E115" i="3"/>
  <c r="E116" i="3"/>
  <c r="E2" i="3"/>
  <c r="E3" i="3"/>
  <c r="E4" i="3"/>
  <c r="E5" i="3"/>
  <c r="E6" i="3"/>
  <c r="E7" i="3"/>
  <c r="E8" i="3"/>
  <c r="E9" i="3"/>
  <c r="E10" i="3"/>
  <c r="E11" i="3"/>
  <c r="E12" i="3"/>
  <c r="E48" i="3"/>
  <c r="E49" i="3"/>
  <c r="E50" i="3"/>
  <c r="E51" i="3"/>
  <c r="E52" i="3"/>
  <c r="E53" i="3"/>
  <c r="E54" i="3"/>
  <c r="E55" i="3"/>
  <c r="E71" i="3"/>
  <c r="E72" i="3"/>
  <c r="E73" i="3"/>
  <c r="E74" i="3"/>
  <c r="E75" i="3"/>
  <c r="E76" i="3"/>
  <c r="E77" i="3"/>
  <c r="E78" i="3"/>
  <c r="E79" i="3"/>
  <c r="E84" i="3"/>
  <c r="E85" i="3"/>
  <c r="E86" i="3"/>
  <c r="E87" i="3"/>
  <c r="E88" i="3"/>
  <c r="E89" i="3"/>
  <c r="E90" i="3"/>
  <c r="E91" i="3"/>
  <c r="E92" i="3"/>
  <c r="E93" i="3"/>
  <c r="E41" i="3"/>
  <c r="E42" i="3"/>
  <c r="E43" i="3"/>
  <c r="E44" i="3"/>
  <c r="E45" i="3"/>
  <c r="E46" i="3"/>
  <c r="E47" i="3"/>
  <c r="E101" i="3"/>
  <c r="E102" i="3"/>
  <c r="E103" i="3"/>
  <c r="E104" i="3"/>
  <c r="E105" i="3"/>
  <c r="E106" i="3"/>
  <c r="E107" i="3"/>
  <c r="E56" i="3"/>
  <c r="E57" i="3"/>
  <c r="E58" i="3"/>
  <c r="E59" i="3"/>
  <c r="E60" i="3"/>
  <c r="E61" i="3"/>
  <c r="E62" i="3"/>
  <c r="E63" i="3"/>
  <c r="E13" i="3"/>
  <c r="E14" i="3"/>
  <c r="E15" i="3"/>
  <c r="E16" i="3"/>
  <c r="E17" i="3"/>
  <c r="E18" i="3"/>
  <c r="E19" i="3"/>
  <c r="E20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36" i="3"/>
  <c r="E137" i="3"/>
  <c r="E138" i="3"/>
  <c r="E139" i="3"/>
  <c r="E140" i="3"/>
  <c r="E141" i="3"/>
  <c r="E142" i="3"/>
  <c r="E143" i="3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K103" i="2"/>
  <c r="BL103" i="2"/>
  <c r="BM103" i="2"/>
  <c r="BN103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BK104" i="2"/>
  <c r="BL104" i="2"/>
  <c r="BM104" i="2"/>
  <c r="BN104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BD105" i="2"/>
  <c r="BE105" i="2"/>
  <c r="BF105" i="2"/>
  <c r="BG105" i="2"/>
  <c r="BH105" i="2"/>
  <c r="BI105" i="2"/>
  <c r="BJ105" i="2"/>
  <c r="BK105" i="2"/>
  <c r="BL105" i="2"/>
  <c r="BM105" i="2"/>
  <c r="BN105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BD106" i="2"/>
  <c r="BE106" i="2"/>
  <c r="BF106" i="2"/>
  <c r="BG106" i="2"/>
  <c r="BH106" i="2"/>
  <c r="BI106" i="2"/>
  <c r="BJ106" i="2"/>
  <c r="BK106" i="2"/>
  <c r="BL106" i="2"/>
  <c r="BM106" i="2"/>
  <c r="BN106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BD107" i="2"/>
  <c r="BE107" i="2"/>
  <c r="BF107" i="2"/>
  <c r="BG107" i="2"/>
  <c r="BH107" i="2"/>
  <c r="BI107" i="2"/>
  <c r="BJ107" i="2"/>
  <c r="BK107" i="2"/>
  <c r="BL107" i="2"/>
  <c r="BM107" i="2"/>
  <c r="BN107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BD108" i="2"/>
  <c r="BE108" i="2"/>
  <c r="BF108" i="2"/>
  <c r="BG108" i="2"/>
  <c r="BH108" i="2"/>
  <c r="BI108" i="2"/>
  <c r="BJ108" i="2"/>
  <c r="BK108" i="2"/>
  <c r="BL108" i="2"/>
  <c r="BM108" i="2"/>
  <c r="BN108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BD109" i="2"/>
  <c r="BE109" i="2"/>
  <c r="BF109" i="2"/>
  <c r="BG109" i="2"/>
  <c r="BH109" i="2"/>
  <c r="BI109" i="2"/>
  <c r="BJ109" i="2"/>
  <c r="BK109" i="2"/>
  <c r="BL109" i="2"/>
  <c r="BM109" i="2"/>
  <c r="BN109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BD110" i="2"/>
  <c r="BE110" i="2"/>
  <c r="BF110" i="2"/>
  <c r="BG110" i="2"/>
  <c r="BH110" i="2"/>
  <c r="BI110" i="2"/>
  <c r="BJ110" i="2"/>
  <c r="BK110" i="2"/>
  <c r="BL110" i="2"/>
  <c r="BM110" i="2"/>
  <c r="BN110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BD111" i="2"/>
  <c r="BE111" i="2"/>
  <c r="BF111" i="2"/>
  <c r="BG111" i="2"/>
  <c r="BH111" i="2"/>
  <c r="BI111" i="2"/>
  <c r="BJ111" i="2"/>
  <c r="BK111" i="2"/>
  <c r="BL111" i="2"/>
  <c r="BM111" i="2"/>
  <c r="BN111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BD112" i="2"/>
  <c r="BE112" i="2"/>
  <c r="BF112" i="2"/>
  <c r="BG112" i="2"/>
  <c r="BH112" i="2"/>
  <c r="BI112" i="2"/>
  <c r="BJ112" i="2"/>
  <c r="BK112" i="2"/>
  <c r="BL112" i="2"/>
  <c r="BM112" i="2"/>
  <c r="BN112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BD113" i="2"/>
  <c r="BE113" i="2"/>
  <c r="BF113" i="2"/>
  <c r="BG113" i="2"/>
  <c r="BH113" i="2"/>
  <c r="BI113" i="2"/>
  <c r="BJ113" i="2"/>
  <c r="BK113" i="2"/>
  <c r="BL113" i="2"/>
  <c r="BM113" i="2"/>
  <c r="BN113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BD114" i="2"/>
  <c r="BE114" i="2"/>
  <c r="BF114" i="2"/>
  <c r="BG114" i="2"/>
  <c r="BH114" i="2"/>
  <c r="BI114" i="2"/>
  <c r="BJ114" i="2"/>
  <c r="BK114" i="2"/>
  <c r="BL114" i="2"/>
  <c r="BM114" i="2"/>
  <c r="BN114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BB115" i="2"/>
  <c r="BC115" i="2"/>
  <c r="BD115" i="2"/>
  <c r="BE115" i="2"/>
  <c r="BF115" i="2"/>
  <c r="BG115" i="2"/>
  <c r="BH115" i="2"/>
  <c r="BI115" i="2"/>
  <c r="BJ115" i="2"/>
  <c r="BK115" i="2"/>
  <c r="BL115" i="2"/>
  <c r="BM115" i="2"/>
  <c r="BN115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BB116" i="2"/>
  <c r="BC116" i="2"/>
  <c r="BD116" i="2"/>
  <c r="BE116" i="2"/>
  <c r="BF116" i="2"/>
  <c r="BG116" i="2"/>
  <c r="BH116" i="2"/>
  <c r="BI116" i="2"/>
  <c r="BJ116" i="2"/>
  <c r="BK116" i="2"/>
  <c r="BL116" i="2"/>
  <c r="BM116" i="2"/>
  <c r="BN116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BD117" i="2"/>
  <c r="BE117" i="2"/>
  <c r="BF117" i="2"/>
  <c r="BG117" i="2"/>
  <c r="BH117" i="2"/>
  <c r="BI117" i="2"/>
  <c r="BJ117" i="2"/>
  <c r="BK117" i="2"/>
  <c r="BL117" i="2"/>
  <c r="BM117" i="2"/>
  <c r="BN117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BD118" i="2"/>
  <c r="BE118" i="2"/>
  <c r="BF118" i="2"/>
  <c r="BG118" i="2"/>
  <c r="BH118" i="2"/>
  <c r="BI118" i="2"/>
  <c r="BJ118" i="2"/>
  <c r="BK118" i="2"/>
  <c r="BL118" i="2"/>
  <c r="BM118" i="2"/>
  <c r="BN118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BB119" i="2"/>
  <c r="BC119" i="2"/>
  <c r="BD119" i="2"/>
  <c r="BE119" i="2"/>
  <c r="BF119" i="2"/>
  <c r="BG119" i="2"/>
  <c r="BH119" i="2"/>
  <c r="BI119" i="2"/>
  <c r="BJ119" i="2"/>
  <c r="BK119" i="2"/>
  <c r="BL119" i="2"/>
  <c r="BM119" i="2"/>
  <c r="BN119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Z120" i="2"/>
  <c r="BA120" i="2"/>
  <c r="BB120" i="2"/>
  <c r="BC120" i="2"/>
  <c r="BD120" i="2"/>
  <c r="BE120" i="2"/>
  <c r="BF120" i="2"/>
  <c r="BG120" i="2"/>
  <c r="BH120" i="2"/>
  <c r="BI120" i="2"/>
  <c r="BJ120" i="2"/>
  <c r="BK120" i="2"/>
  <c r="BL120" i="2"/>
  <c r="BM120" i="2"/>
  <c r="BN120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BB121" i="2"/>
  <c r="BC121" i="2"/>
  <c r="BD121" i="2"/>
  <c r="BE121" i="2"/>
  <c r="BF121" i="2"/>
  <c r="BG121" i="2"/>
  <c r="BH121" i="2"/>
  <c r="BI121" i="2"/>
  <c r="BJ121" i="2"/>
  <c r="BK121" i="2"/>
  <c r="BL121" i="2"/>
  <c r="BM121" i="2"/>
  <c r="BN121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Z122" i="2"/>
  <c r="BA122" i="2"/>
  <c r="BB122" i="2"/>
  <c r="BC122" i="2"/>
  <c r="BD122" i="2"/>
  <c r="BE122" i="2"/>
  <c r="BF122" i="2"/>
  <c r="BG122" i="2"/>
  <c r="BH122" i="2"/>
  <c r="BI122" i="2"/>
  <c r="BJ122" i="2"/>
  <c r="BK122" i="2"/>
  <c r="BL122" i="2"/>
  <c r="BM122" i="2"/>
  <c r="BN122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Z123" i="2"/>
  <c r="BA123" i="2"/>
  <c r="BB123" i="2"/>
  <c r="BC123" i="2"/>
  <c r="BD123" i="2"/>
  <c r="BE123" i="2"/>
  <c r="BF123" i="2"/>
  <c r="BG123" i="2"/>
  <c r="BH123" i="2"/>
  <c r="BI123" i="2"/>
  <c r="BJ123" i="2"/>
  <c r="BK123" i="2"/>
  <c r="BL123" i="2"/>
  <c r="BM123" i="2"/>
  <c r="BN123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AZ124" i="2"/>
  <c r="BA124" i="2"/>
  <c r="BB124" i="2"/>
  <c r="BC124" i="2"/>
  <c r="BD124" i="2"/>
  <c r="BE124" i="2"/>
  <c r="BF124" i="2"/>
  <c r="BG124" i="2"/>
  <c r="BH124" i="2"/>
  <c r="BI124" i="2"/>
  <c r="BJ124" i="2"/>
  <c r="BK124" i="2"/>
  <c r="BL124" i="2"/>
  <c r="BM124" i="2"/>
  <c r="BN124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Z125" i="2"/>
  <c r="BA125" i="2"/>
  <c r="BB125" i="2"/>
  <c r="BC125" i="2"/>
  <c r="BD125" i="2"/>
  <c r="BE125" i="2"/>
  <c r="BF125" i="2"/>
  <c r="BG125" i="2"/>
  <c r="BH125" i="2"/>
  <c r="BI125" i="2"/>
  <c r="BJ125" i="2"/>
  <c r="BK125" i="2"/>
  <c r="BL125" i="2"/>
  <c r="BM125" i="2"/>
  <c r="BN125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Z126" i="2"/>
  <c r="BA126" i="2"/>
  <c r="BB126" i="2"/>
  <c r="BC126" i="2"/>
  <c r="BD126" i="2"/>
  <c r="BE126" i="2"/>
  <c r="BF126" i="2"/>
  <c r="BG126" i="2"/>
  <c r="BH126" i="2"/>
  <c r="BI126" i="2"/>
  <c r="BJ126" i="2"/>
  <c r="BK126" i="2"/>
  <c r="BL126" i="2"/>
  <c r="BM126" i="2"/>
  <c r="BN126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Z127" i="2"/>
  <c r="BA127" i="2"/>
  <c r="BB127" i="2"/>
  <c r="BC127" i="2"/>
  <c r="BD127" i="2"/>
  <c r="BE127" i="2"/>
  <c r="BF127" i="2"/>
  <c r="BG127" i="2"/>
  <c r="BH127" i="2"/>
  <c r="BI127" i="2"/>
  <c r="BJ127" i="2"/>
  <c r="BK127" i="2"/>
  <c r="BL127" i="2"/>
  <c r="BM127" i="2"/>
  <c r="BN127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BB128" i="2"/>
  <c r="BC128" i="2"/>
  <c r="BD128" i="2"/>
  <c r="BE128" i="2"/>
  <c r="BF128" i="2"/>
  <c r="BG128" i="2"/>
  <c r="BH128" i="2"/>
  <c r="BI128" i="2"/>
  <c r="BJ128" i="2"/>
  <c r="BK128" i="2"/>
  <c r="BL128" i="2"/>
  <c r="BM128" i="2"/>
  <c r="BN128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Z129" i="2"/>
  <c r="BA129" i="2"/>
  <c r="BB129" i="2"/>
  <c r="BC129" i="2"/>
  <c r="BD129" i="2"/>
  <c r="BE129" i="2"/>
  <c r="BF129" i="2"/>
  <c r="BG129" i="2"/>
  <c r="BH129" i="2"/>
  <c r="BI129" i="2"/>
  <c r="BJ129" i="2"/>
  <c r="BK129" i="2"/>
  <c r="BL129" i="2"/>
  <c r="BM129" i="2"/>
  <c r="BN129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Z130" i="2"/>
  <c r="BA130" i="2"/>
  <c r="BB130" i="2"/>
  <c r="BC130" i="2"/>
  <c r="BD130" i="2"/>
  <c r="BE130" i="2"/>
  <c r="BF130" i="2"/>
  <c r="BG130" i="2"/>
  <c r="BH130" i="2"/>
  <c r="BI130" i="2"/>
  <c r="BJ130" i="2"/>
  <c r="BK130" i="2"/>
  <c r="BL130" i="2"/>
  <c r="BM130" i="2"/>
  <c r="BN130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Z131" i="2"/>
  <c r="BA131" i="2"/>
  <c r="BB131" i="2"/>
  <c r="BC131" i="2"/>
  <c r="BD131" i="2"/>
  <c r="BE131" i="2"/>
  <c r="BF131" i="2"/>
  <c r="BG131" i="2"/>
  <c r="BH131" i="2"/>
  <c r="BI131" i="2"/>
  <c r="BJ131" i="2"/>
  <c r="BK131" i="2"/>
  <c r="BL131" i="2"/>
  <c r="BM131" i="2"/>
  <c r="BN131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Z132" i="2"/>
  <c r="BA132" i="2"/>
  <c r="BB132" i="2"/>
  <c r="BC132" i="2"/>
  <c r="BD132" i="2"/>
  <c r="BE132" i="2"/>
  <c r="BF132" i="2"/>
  <c r="BG132" i="2"/>
  <c r="BH132" i="2"/>
  <c r="BI132" i="2"/>
  <c r="BJ132" i="2"/>
  <c r="BK132" i="2"/>
  <c r="BL132" i="2"/>
  <c r="BM132" i="2"/>
  <c r="BN132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Z133" i="2"/>
  <c r="BA133" i="2"/>
  <c r="BB133" i="2"/>
  <c r="BC133" i="2"/>
  <c r="BD133" i="2"/>
  <c r="BE133" i="2"/>
  <c r="BF133" i="2"/>
  <c r="BG133" i="2"/>
  <c r="BH133" i="2"/>
  <c r="BI133" i="2"/>
  <c r="BJ133" i="2"/>
  <c r="BK133" i="2"/>
  <c r="BL133" i="2"/>
  <c r="BM133" i="2"/>
  <c r="BN133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Z134" i="2"/>
  <c r="BA134" i="2"/>
  <c r="BB134" i="2"/>
  <c r="BC134" i="2"/>
  <c r="BD134" i="2"/>
  <c r="BE134" i="2"/>
  <c r="BF134" i="2"/>
  <c r="BG134" i="2"/>
  <c r="BH134" i="2"/>
  <c r="BI134" i="2"/>
  <c r="BJ134" i="2"/>
  <c r="BK134" i="2"/>
  <c r="BL134" i="2"/>
  <c r="BM134" i="2"/>
  <c r="BN134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Z135" i="2"/>
  <c r="BA135" i="2"/>
  <c r="BB135" i="2"/>
  <c r="BC135" i="2"/>
  <c r="BD135" i="2"/>
  <c r="BE135" i="2"/>
  <c r="BF135" i="2"/>
  <c r="BG135" i="2"/>
  <c r="BH135" i="2"/>
  <c r="BI135" i="2"/>
  <c r="BJ135" i="2"/>
  <c r="BK135" i="2"/>
  <c r="BL135" i="2"/>
  <c r="BM135" i="2"/>
  <c r="BN135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Z136" i="2"/>
  <c r="BA136" i="2"/>
  <c r="BB136" i="2"/>
  <c r="BC136" i="2"/>
  <c r="BD136" i="2"/>
  <c r="BE136" i="2"/>
  <c r="BF136" i="2"/>
  <c r="BG136" i="2"/>
  <c r="BH136" i="2"/>
  <c r="BI136" i="2"/>
  <c r="BJ136" i="2"/>
  <c r="BK136" i="2"/>
  <c r="BL136" i="2"/>
  <c r="BM136" i="2"/>
  <c r="BN136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Z137" i="2"/>
  <c r="BA137" i="2"/>
  <c r="BB137" i="2"/>
  <c r="BC137" i="2"/>
  <c r="BD137" i="2"/>
  <c r="BE137" i="2"/>
  <c r="BF137" i="2"/>
  <c r="BG137" i="2"/>
  <c r="BH137" i="2"/>
  <c r="BI137" i="2"/>
  <c r="BJ137" i="2"/>
  <c r="BK137" i="2"/>
  <c r="BL137" i="2"/>
  <c r="BM137" i="2"/>
  <c r="BN137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Z138" i="2"/>
  <c r="BA138" i="2"/>
  <c r="BB138" i="2"/>
  <c r="BC138" i="2"/>
  <c r="BD138" i="2"/>
  <c r="BE138" i="2"/>
  <c r="BF138" i="2"/>
  <c r="BG138" i="2"/>
  <c r="BH138" i="2"/>
  <c r="BI138" i="2"/>
  <c r="BJ138" i="2"/>
  <c r="BK138" i="2"/>
  <c r="BL138" i="2"/>
  <c r="BM138" i="2"/>
  <c r="BN138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AZ139" i="2"/>
  <c r="BA139" i="2"/>
  <c r="BB139" i="2"/>
  <c r="BC139" i="2"/>
  <c r="BD139" i="2"/>
  <c r="BE139" i="2"/>
  <c r="BF139" i="2"/>
  <c r="BG139" i="2"/>
  <c r="BH139" i="2"/>
  <c r="BI139" i="2"/>
  <c r="BJ139" i="2"/>
  <c r="BK139" i="2"/>
  <c r="BL139" i="2"/>
  <c r="BM139" i="2"/>
  <c r="BN139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Z140" i="2"/>
  <c r="BA140" i="2"/>
  <c r="BB140" i="2"/>
  <c r="BC140" i="2"/>
  <c r="BD140" i="2"/>
  <c r="BE140" i="2"/>
  <c r="BF140" i="2"/>
  <c r="BG140" i="2"/>
  <c r="BH140" i="2"/>
  <c r="BI140" i="2"/>
  <c r="BJ140" i="2"/>
  <c r="BK140" i="2"/>
  <c r="BL140" i="2"/>
  <c r="BM140" i="2"/>
  <c r="BN140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Z141" i="2"/>
  <c r="BA141" i="2"/>
  <c r="BB141" i="2"/>
  <c r="BC141" i="2"/>
  <c r="BD141" i="2"/>
  <c r="BE141" i="2"/>
  <c r="BF141" i="2"/>
  <c r="BG141" i="2"/>
  <c r="BH141" i="2"/>
  <c r="BI141" i="2"/>
  <c r="BJ141" i="2"/>
  <c r="BK141" i="2"/>
  <c r="BL141" i="2"/>
  <c r="BM141" i="2"/>
  <c r="BN141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Z142" i="2"/>
  <c r="BA142" i="2"/>
  <c r="BB142" i="2"/>
  <c r="BC142" i="2"/>
  <c r="BD142" i="2"/>
  <c r="BE142" i="2"/>
  <c r="BF142" i="2"/>
  <c r="BG142" i="2"/>
  <c r="BH142" i="2"/>
  <c r="BI142" i="2"/>
  <c r="BJ142" i="2"/>
  <c r="BK142" i="2"/>
  <c r="BL142" i="2"/>
  <c r="BM142" i="2"/>
  <c r="BN142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AZ143" i="2"/>
  <c r="BA143" i="2"/>
  <c r="BB143" i="2"/>
  <c r="BC143" i="2"/>
  <c r="BD143" i="2"/>
  <c r="BE143" i="2"/>
  <c r="BF143" i="2"/>
  <c r="BG143" i="2"/>
  <c r="BH143" i="2"/>
  <c r="BI143" i="2"/>
  <c r="BJ143" i="2"/>
  <c r="BK143" i="2"/>
  <c r="BL143" i="2"/>
  <c r="BM143" i="2"/>
  <c r="BN143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AZ144" i="2"/>
  <c r="BA144" i="2"/>
  <c r="BB144" i="2"/>
  <c r="BC144" i="2"/>
  <c r="BD144" i="2"/>
  <c r="BE144" i="2"/>
  <c r="BF144" i="2"/>
  <c r="BG144" i="2"/>
  <c r="BH144" i="2"/>
  <c r="BI144" i="2"/>
  <c r="BJ144" i="2"/>
  <c r="BK144" i="2"/>
  <c r="BL144" i="2"/>
  <c r="BM144" i="2"/>
  <c r="BN144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AZ145" i="2"/>
  <c r="BA145" i="2"/>
  <c r="BB145" i="2"/>
  <c r="BC145" i="2"/>
  <c r="BD145" i="2"/>
  <c r="BE145" i="2"/>
  <c r="BF145" i="2"/>
  <c r="BG145" i="2"/>
  <c r="BH145" i="2"/>
  <c r="BI145" i="2"/>
  <c r="BJ145" i="2"/>
  <c r="BK145" i="2"/>
  <c r="BL145" i="2"/>
  <c r="BM145" i="2"/>
  <c r="BN145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Z146" i="2"/>
  <c r="BA146" i="2"/>
  <c r="BB146" i="2"/>
  <c r="BC146" i="2"/>
  <c r="BD146" i="2"/>
  <c r="BE146" i="2"/>
  <c r="BF146" i="2"/>
  <c r="BG146" i="2"/>
  <c r="BH146" i="2"/>
  <c r="BI146" i="2"/>
  <c r="BJ146" i="2"/>
  <c r="BK146" i="2"/>
  <c r="BL146" i="2"/>
  <c r="BM146" i="2"/>
  <c r="BN146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BF3" i="10"/>
  <c r="BG3" i="10"/>
  <c r="BH3" i="10"/>
  <c r="BI3" i="10"/>
  <c r="BJ3" i="10"/>
  <c r="BK3" i="10"/>
  <c r="BL3" i="10"/>
  <c r="BM3" i="10"/>
  <c r="BN3" i="10"/>
  <c r="BO3" i="10"/>
  <c r="BP3" i="10"/>
  <c r="BQ3" i="10"/>
  <c r="BR3" i="10"/>
  <c r="BS3" i="10"/>
  <c r="BT3" i="10"/>
  <c r="BU3" i="10"/>
  <c r="BV3" i="10"/>
  <c r="BW3" i="10"/>
  <c r="BX3" i="10"/>
  <c r="BY3" i="10"/>
  <c r="BZ3" i="10"/>
  <c r="CA3" i="10"/>
  <c r="CB3" i="10"/>
  <c r="CC3" i="10"/>
  <c r="CD3" i="10"/>
  <c r="CE3" i="10"/>
  <c r="CF3" i="10"/>
  <c r="CG3" i="10"/>
  <c r="CH3" i="10"/>
  <c r="CI3" i="10"/>
  <c r="CJ3" i="10"/>
  <c r="CK3" i="10"/>
  <c r="CL3" i="10"/>
  <c r="CM3" i="10"/>
  <c r="CN3" i="10"/>
  <c r="CO3" i="10"/>
  <c r="CP3" i="10"/>
  <c r="CQ3" i="10"/>
  <c r="CR3" i="10"/>
  <c r="CS3" i="10"/>
  <c r="CT3" i="10"/>
  <c r="CU3" i="10"/>
  <c r="CV3" i="10"/>
  <c r="CW3" i="10"/>
  <c r="CX3" i="10"/>
  <c r="CY3" i="10"/>
  <c r="CZ3" i="10"/>
  <c r="DA3" i="10"/>
  <c r="DB3" i="10"/>
  <c r="BF4" i="10"/>
  <c r="BG4" i="10"/>
  <c r="BH4" i="10"/>
  <c r="BI4" i="10"/>
  <c r="BJ4" i="10"/>
  <c r="BK4" i="10"/>
  <c r="BL4" i="10"/>
  <c r="BM4" i="10"/>
  <c r="BN4" i="10"/>
  <c r="BO4" i="10"/>
  <c r="BP4" i="10"/>
  <c r="BQ4" i="10"/>
  <c r="BR4" i="10"/>
  <c r="BS4" i="10"/>
  <c r="BT4" i="10"/>
  <c r="BU4" i="10"/>
  <c r="BV4" i="10"/>
  <c r="BW4" i="10"/>
  <c r="BX4" i="10"/>
  <c r="BY4" i="10"/>
  <c r="BZ4" i="10"/>
  <c r="CA4" i="10"/>
  <c r="CB4" i="10"/>
  <c r="CC4" i="10"/>
  <c r="CD4" i="10"/>
  <c r="CE4" i="10"/>
  <c r="CF4" i="10"/>
  <c r="CG4" i="10"/>
  <c r="CH4" i="10"/>
  <c r="CI4" i="10"/>
  <c r="CJ4" i="10"/>
  <c r="CK4" i="10"/>
  <c r="CL4" i="10"/>
  <c r="CM4" i="10"/>
  <c r="CN4" i="10"/>
  <c r="CO4" i="10"/>
  <c r="CP4" i="10"/>
  <c r="CQ4" i="10"/>
  <c r="CR4" i="10"/>
  <c r="CS4" i="10"/>
  <c r="CT4" i="10"/>
  <c r="CU4" i="10"/>
  <c r="CV4" i="10"/>
  <c r="CW4" i="10"/>
  <c r="CX4" i="10"/>
  <c r="CY4" i="10"/>
  <c r="CZ4" i="10"/>
  <c r="DA4" i="10"/>
  <c r="DB4" i="10"/>
  <c r="BF5" i="10"/>
  <c r="BG5" i="10"/>
  <c r="BH5" i="10"/>
  <c r="BI5" i="10"/>
  <c r="BJ5" i="10"/>
  <c r="BK5" i="10"/>
  <c r="BL5" i="10"/>
  <c r="BM5" i="10"/>
  <c r="BN5" i="10"/>
  <c r="BO5" i="10"/>
  <c r="BP5" i="10"/>
  <c r="BQ5" i="10"/>
  <c r="BR5" i="10"/>
  <c r="BS5" i="10"/>
  <c r="BT5" i="10"/>
  <c r="BU5" i="10"/>
  <c r="BV5" i="10"/>
  <c r="BW5" i="10"/>
  <c r="BX5" i="10"/>
  <c r="BY5" i="10"/>
  <c r="BZ5" i="10"/>
  <c r="CA5" i="10"/>
  <c r="CB5" i="10"/>
  <c r="CC5" i="10"/>
  <c r="CD5" i="10"/>
  <c r="CE5" i="10"/>
  <c r="CF5" i="10"/>
  <c r="CG5" i="10"/>
  <c r="CH5" i="10"/>
  <c r="CI5" i="10"/>
  <c r="CJ5" i="10"/>
  <c r="CK5" i="10"/>
  <c r="CL5" i="10"/>
  <c r="CM5" i="10"/>
  <c r="CN5" i="10"/>
  <c r="CO5" i="10"/>
  <c r="CP5" i="10"/>
  <c r="CQ5" i="10"/>
  <c r="CR5" i="10"/>
  <c r="CS5" i="10"/>
  <c r="CT5" i="10"/>
  <c r="CU5" i="10"/>
  <c r="CV5" i="10"/>
  <c r="CW5" i="10"/>
  <c r="CX5" i="10"/>
  <c r="CY5" i="10"/>
  <c r="CZ5" i="10"/>
  <c r="DA5" i="10"/>
  <c r="DB5" i="10"/>
  <c r="BF6" i="10"/>
  <c r="BG6" i="10"/>
  <c r="BH6" i="10"/>
  <c r="BI6" i="10"/>
  <c r="BJ6" i="10"/>
  <c r="BK6" i="10"/>
  <c r="BL6" i="10"/>
  <c r="BM6" i="10"/>
  <c r="BN6" i="10"/>
  <c r="BO6" i="10"/>
  <c r="BP6" i="10"/>
  <c r="BQ6" i="10"/>
  <c r="BR6" i="10"/>
  <c r="BS6" i="10"/>
  <c r="BT6" i="10"/>
  <c r="BU6" i="10"/>
  <c r="BV6" i="10"/>
  <c r="BW6" i="10"/>
  <c r="BX6" i="10"/>
  <c r="BY6" i="10"/>
  <c r="BZ6" i="10"/>
  <c r="CA6" i="10"/>
  <c r="CB6" i="10"/>
  <c r="CC6" i="10"/>
  <c r="CD6" i="10"/>
  <c r="CE6" i="10"/>
  <c r="CF6" i="10"/>
  <c r="CG6" i="10"/>
  <c r="CH6" i="10"/>
  <c r="CI6" i="10"/>
  <c r="CJ6" i="10"/>
  <c r="CK6" i="10"/>
  <c r="CL6" i="10"/>
  <c r="CM6" i="10"/>
  <c r="CN6" i="10"/>
  <c r="CO6" i="10"/>
  <c r="CP6" i="10"/>
  <c r="CQ6" i="10"/>
  <c r="CR6" i="10"/>
  <c r="CS6" i="10"/>
  <c r="CT6" i="10"/>
  <c r="CU6" i="10"/>
  <c r="CV6" i="10"/>
  <c r="CW6" i="10"/>
  <c r="CX6" i="10"/>
  <c r="CY6" i="10"/>
  <c r="CZ6" i="10"/>
  <c r="DA6" i="10"/>
  <c r="DB6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BR7" i="10"/>
  <c r="BS7" i="10"/>
  <c r="BT7" i="10"/>
  <c r="BU7" i="10"/>
  <c r="BV7" i="10"/>
  <c r="BW7" i="10"/>
  <c r="BX7" i="10"/>
  <c r="BY7" i="10"/>
  <c r="BZ7" i="10"/>
  <c r="CA7" i="10"/>
  <c r="CB7" i="10"/>
  <c r="CC7" i="10"/>
  <c r="CD7" i="10"/>
  <c r="CE7" i="10"/>
  <c r="CF7" i="10"/>
  <c r="CG7" i="10"/>
  <c r="CH7" i="10"/>
  <c r="CI7" i="10"/>
  <c r="CJ7" i="10"/>
  <c r="CK7" i="10"/>
  <c r="CL7" i="10"/>
  <c r="CM7" i="10"/>
  <c r="CN7" i="10"/>
  <c r="CO7" i="10"/>
  <c r="CP7" i="10"/>
  <c r="CQ7" i="10"/>
  <c r="CR7" i="10"/>
  <c r="CS7" i="10"/>
  <c r="CT7" i="10"/>
  <c r="CU7" i="10"/>
  <c r="CV7" i="10"/>
  <c r="CW7" i="10"/>
  <c r="CX7" i="10"/>
  <c r="CY7" i="10"/>
  <c r="CZ7" i="10"/>
  <c r="DA7" i="10"/>
  <c r="DB7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BR8" i="10"/>
  <c r="BS8" i="10"/>
  <c r="BT8" i="10"/>
  <c r="BU8" i="10"/>
  <c r="BV8" i="10"/>
  <c r="BW8" i="10"/>
  <c r="BX8" i="10"/>
  <c r="BY8" i="10"/>
  <c r="BZ8" i="10"/>
  <c r="CA8" i="10"/>
  <c r="CB8" i="10"/>
  <c r="CC8" i="10"/>
  <c r="CD8" i="10"/>
  <c r="CE8" i="10"/>
  <c r="CF8" i="10"/>
  <c r="CG8" i="10"/>
  <c r="CH8" i="10"/>
  <c r="CI8" i="10"/>
  <c r="CJ8" i="10"/>
  <c r="CK8" i="10"/>
  <c r="CL8" i="10"/>
  <c r="CM8" i="10"/>
  <c r="CN8" i="10"/>
  <c r="CO8" i="10"/>
  <c r="CP8" i="10"/>
  <c r="CQ8" i="10"/>
  <c r="CR8" i="10"/>
  <c r="CS8" i="10"/>
  <c r="CT8" i="10"/>
  <c r="CU8" i="10"/>
  <c r="CV8" i="10"/>
  <c r="CW8" i="10"/>
  <c r="CX8" i="10"/>
  <c r="CY8" i="10"/>
  <c r="CZ8" i="10"/>
  <c r="DA8" i="10"/>
  <c r="DB8" i="10"/>
  <c r="BF9" i="10"/>
  <c r="BG9" i="10"/>
  <c r="BH9" i="10"/>
  <c r="BI9" i="10"/>
  <c r="BJ9" i="10"/>
  <c r="BK9" i="10"/>
  <c r="BL9" i="10"/>
  <c r="BM9" i="10"/>
  <c r="BN9" i="10"/>
  <c r="BO9" i="10"/>
  <c r="BP9" i="10"/>
  <c r="BQ9" i="10"/>
  <c r="BR9" i="10"/>
  <c r="BS9" i="10"/>
  <c r="BT9" i="10"/>
  <c r="BU9" i="10"/>
  <c r="BV9" i="10"/>
  <c r="BW9" i="10"/>
  <c r="BX9" i="10"/>
  <c r="BY9" i="10"/>
  <c r="BZ9" i="10"/>
  <c r="CA9" i="10"/>
  <c r="CB9" i="10"/>
  <c r="CC9" i="10"/>
  <c r="CD9" i="10"/>
  <c r="CE9" i="10"/>
  <c r="CF9" i="10"/>
  <c r="CG9" i="10"/>
  <c r="CH9" i="10"/>
  <c r="CI9" i="10"/>
  <c r="CJ9" i="10"/>
  <c r="CK9" i="10"/>
  <c r="CL9" i="10"/>
  <c r="CM9" i="10"/>
  <c r="CN9" i="10"/>
  <c r="CO9" i="10"/>
  <c r="CP9" i="10"/>
  <c r="CQ9" i="10"/>
  <c r="CR9" i="10"/>
  <c r="CS9" i="10"/>
  <c r="CT9" i="10"/>
  <c r="CU9" i="10"/>
  <c r="CV9" i="10"/>
  <c r="CW9" i="10"/>
  <c r="CX9" i="10"/>
  <c r="CY9" i="10"/>
  <c r="CZ9" i="10"/>
  <c r="DA9" i="10"/>
  <c r="DB9" i="10"/>
  <c r="BF10" i="10"/>
  <c r="BG10" i="10"/>
  <c r="BH10" i="10"/>
  <c r="BI10" i="10"/>
  <c r="BJ10" i="10"/>
  <c r="BK10" i="10"/>
  <c r="BL10" i="10"/>
  <c r="BM10" i="10"/>
  <c r="BN10" i="10"/>
  <c r="BO10" i="10"/>
  <c r="BP10" i="10"/>
  <c r="BQ10" i="10"/>
  <c r="BR10" i="10"/>
  <c r="BS10" i="10"/>
  <c r="BT10" i="10"/>
  <c r="BU10" i="10"/>
  <c r="BV10" i="10"/>
  <c r="BW10" i="10"/>
  <c r="BX10" i="10"/>
  <c r="BY10" i="10"/>
  <c r="BZ10" i="10"/>
  <c r="CA10" i="10"/>
  <c r="CB10" i="10"/>
  <c r="CC10" i="10"/>
  <c r="CD10" i="10"/>
  <c r="CE10" i="10"/>
  <c r="CF10" i="10"/>
  <c r="CG10" i="10"/>
  <c r="CH10" i="10"/>
  <c r="CI10" i="10"/>
  <c r="CJ10" i="10"/>
  <c r="CK10" i="10"/>
  <c r="CL10" i="10"/>
  <c r="CM10" i="10"/>
  <c r="CN10" i="10"/>
  <c r="CO10" i="10"/>
  <c r="CP10" i="10"/>
  <c r="CQ10" i="10"/>
  <c r="CR10" i="10"/>
  <c r="CS10" i="10"/>
  <c r="CT10" i="10"/>
  <c r="CU10" i="10"/>
  <c r="CV10" i="10"/>
  <c r="CW10" i="10"/>
  <c r="CX10" i="10"/>
  <c r="CY10" i="10"/>
  <c r="CZ10" i="10"/>
  <c r="DA10" i="10"/>
  <c r="DB10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CJ11" i="10"/>
  <c r="CK11" i="10"/>
  <c r="CL11" i="10"/>
  <c r="CM11" i="10"/>
  <c r="CN11" i="10"/>
  <c r="CO11" i="10"/>
  <c r="CP11" i="10"/>
  <c r="CQ11" i="10"/>
  <c r="CR11" i="10"/>
  <c r="CS11" i="10"/>
  <c r="CT11" i="10"/>
  <c r="CU11" i="10"/>
  <c r="CV11" i="10"/>
  <c r="CW11" i="10"/>
  <c r="CX11" i="10"/>
  <c r="CY11" i="10"/>
  <c r="CZ11" i="10"/>
  <c r="DA11" i="10"/>
  <c r="DB11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CM12" i="10"/>
  <c r="CN12" i="10"/>
  <c r="CO12" i="10"/>
  <c r="CP12" i="10"/>
  <c r="CQ12" i="10"/>
  <c r="CR12" i="10"/>
  <c r="CS12" i="10"/>
  <c r="CT12" i="10"/>
  <c r="CU12" i="10"/>
  <c r="CV12" i="10"/>
  <c r="CW12" i="10"/>
  <c r="CX12" i="10"/>
  <c r="CY12" i="10"/>
  <c r="CZ12" i="10"/>
  <c r="DA12" i="10"/>
  <c r="DB12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CK13" i="10"/>
  <c r="CL13" i="10"/>
  <c r="CM13" i="10"/>
  <c r="CN13" i="10"/>
  <c r="CO13" i="10"/>
  <c r="CP13" i="10"/>
  <c r="CQ13" i="10"/>
  <c r="CR13" i="10"/>
  <c r="CS13" i="10"/>
  <c r="CT13" i="10"/>
  <c r="CU13" i="10"/>
  <c r="CV13" i="10"/>
  <c r="CW13" i="10"/>
  <c r="CX13" i="10"/>
  <c r="CY13" i="10"/>
  <c r="CZ13" i="10"/>
  <c r="DA13" i="10"/>
  <c r="DB13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CM14" i="10"/>
  <c r="CN14" i="10"/>
  <c r="CO14" i="10"/>
  <c r="CP14" i="10"/>
  <c r="CQ14" i="10"/>
  <c r="CR14" i="10"/>
  <c r="CS14" i="10"/>
  <c r="CT14" i="10"/>
  <c r="CU14" i="10"/>
  <c r="CV14" i="10"/>
  <c r="CW14" i="10"/>
  <c r="CX14" i="10"/>
  <c r="CY14" i="10"/>
  <c r="CZ14" i="10"/>
  <c r="DA14" i="10"/>
  <c r="DB14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CM15" i="10"/>
  <c r="CN15" i="10"/>
  <c r="CO15" i="10"/>
  <c r="CP15" i="10"/>
  <c r="CQ15" i="10"/>
  <c r="CR15" i="10"/>
  <c r="CS15" i="10"/>
  <c r="CT15" i="10"/>
  <c r="CU15" i="10"/>
  <c r="CV15" i="10"/>
  <c r="CW15" i="10"/>
  <c r="CX15" i="10"/>
  <c r="CY15" i="10"/>
  <c r="CZ15" i="10"/>
  <c r="DA15" i="10"/>
  <c r="DB15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CN16" i="10"/>
  <c r="CO16" i="10"/>
  <c r="CP16" i="10"/>
  <c r="CQ16" i="10"/>
  <c r="CR16" i="10"/>
  <c r="CS16" i="10"/>
  <c r="CT16" i="10"/>
  <c r="CU16" i="10"/>
  <c r="CV16" i="10"/>
  <c r="CW16" i="10"/>
  <c r="CX16" i="10"/>
  <c r="CY16" i="10"/>
  <c r="CZ16" i="10"/>
  <c r="DA16" i="10"/>
  <c r="DB16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CJ17" i="10"/>
  <c r="CK17" i="10"/>
  <c r="CL17" i="10"/>
  <c r="CM17" i="10"/>
  <c r="CN17" i="10"/>
  <c r="CO17" i="10"/>
  <c r="CP17" i="10"/>
  <c r="CQ17" i="10"/>
  <c r="CR17" i="10"/>
  <c r="CS17" i="10"/>
  <c r="CT17" i="10"/>
  <c r="CU17" i="10"/>
  <c r="CV17" i="10"/>
  <c r="CW17" i="10"/>
  <c r="CX17" i="10"/>
  <c r="CY17" i="10"/>
  <c r="CZ17" i="10"/>
  <c r="DA17" i="10"/>
  <c r="DB17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CJ18" i="10"/>
  <c r="CK18" i="10"/>
  <c r="CL18" i="10"/>
  <c r="CM18" i="10"/>
  <c r="CN18" i="10"/>
  <c r="CO18" i="10"/>
  <c r="CP18" i="10"/>
  <c r="CQ18" i="10"/>
  <c r="CR18" i="10"/>
  <c r="CS18" i="10"/>
  <c r="CT18" i="10"/>
  <c r="CU18" i="10"/>
  <c r="CV18" i="10"/>
  <c r="CW18" i="10"/>
  <c r="CX18" i="10"/>
  <c r="CY18" i="10"/>
  <c r="CZ18" i="10"/>
  <c r="DA18" i="10"/>
  <c r="DB18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CJ19" i="10"/>
  <c r="CK19" i="10"/>
  <c r="CL19" i="10"/>
  <c r="CM19" i="10"/>
  <c r="CN19" i="10"/>
  <c r="CO19" i="10"/>
  <c r="CP19" i="10"/>
  <c r="CQ19" i="10"/>
  <c r="CR19" i="10"/>
  <c r="CS19" i="10"/>
  <c r="CT19" i="10"/>
  <c r="CU19" i="10"/>
  <c r="CV19" i="10"/>
  <c r="CW19" i="10"/>
  <c r="CX19" i="10"/>
  <c r="CY19" i="10"/>
  <c r="CZ19" i="10"/>
  <c r="DA19" i="10"/>
  <c r="DB19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CV20" i="10"/>
  <c r="CW20" i="10"/>
  <c r="CX20" i="10"/>
  <c r="CY20" i="10"/>
  <c r="CZ20" i="10"/>
  <c r="DA20" i="10"/>
  <c r="DB20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CV21" i="10"/>
  <c r="CW21" i="10"/>
  <c r="CX21" i="10"/>
  <c r="CY21" i="10"/>
  <c r="CZ21" i="10"/>
  <c r="DA21" i="10"/>
  <c r="DB21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CV22" i="10"/>
  <c r="CW22" i="10"/>
  <c r="CX22" i="10"/>
  <c r="CY22" i="10"/>
  <c r="CZ22" i="10"/>
  <c r="DA22" i="10"/>
  <c r="DB22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BR23" i="10"/>
  <c r="BS23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CH23" i="10"/>
  <c r="CI23" i="10"/>
  <c r="CJ23" i="10"/>
  <c r="CK23" i="10"/>
  <c r="CL23" i="10"/>
  <c r="CM23" i="10"/>
  <c r="CN23" i="10"/>
  <c r="CO23" i="10"/>
  <c r="CP23" i="10"/>
  <c r="CQ23" i="10"/>
  <c r="CR23" i="10"/>
  <c r="CS23" i="10"/>
  <c r="CT23" i="10"/>
  <c r="CU23" i="10"/>
  <c r="CV23" i="10"/>
  <c r="CW23" i="10"/>
  <c r="CX23" i="10"/>
  <c r="CY23" i="10"/>
  <c r="CZ23" i="10"/>
  <c r="DA23" i="10"/>
  <c r="DB23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CH24" i="10"/>
  <c r="CI24" i="10"/>
  <c r="CJ24" i="10"/>
  <c r="CK24" i="10"/>
  <c r="CL24" i="10"/>
  <c r="CM24" i="10"/>
  <c r="CN24" i="10"/>
  <c r="CO24" i="10"/>
  <c r="CP24" i="10"/>
  <c r="CQ24" i="10"/>
  <c r="CR24" i="10"/>
  <c r="CS24" i="10"/>
  <c r="CT24" i="10"/>
  <c r="CU24" i="10"/>
  <c r="CV24" i="10"/>
  <c r="CW24" i="10"/>
  <c r="CX24" i="10"/>
  <c r="CY24" i="10"/>
  <c r="CZ24" i="10"/>
  <c r="DA24" i="10"/>
  <c r="DB24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CH25" i="10"/>
  <c r="CI25" i="10"/>
  <c r="CJ25" i="10"/>
  <c r="CK25" i="10"/>
  <c r="CL25" i="10"/>
  <c r="CM25" i="10"/>
  <c r="CN25" i="10"/>
  <c r="CO25" i="10"/>
  <c r="CP25" i="10"/>
  <c r="CQ25" i="10"/>
  <c r="CR25" i="10"/>
  <c r="CS25" i="10"/>
  <c r="CT25" i="10"/>
  <c r="CU25" i="10"/>
  <c r="CV25" i="10"/>
  <c r="CW25" i="10"/>
  <c r="CX25" i="10"/>
  <c r="CY25" i="10"/>
  <c r="CZ25" i="10"/>
  <c r="DA25" i="10"/>
  <c r="DB25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CH26" i="10"/>
  <c r="CI26" i="10"/>
  <c r="CJ26" i="10"/>
  <c r="CK26" i="10"/>
  <c r="CL26" i="10"/>
  <c r="CM26" i="10"/>
  <c r="CN26" i="10"/>
  <c r="CO26" i="10"/>
  <c r="CP26" i="10"/>
  <c r="CQ26" i="10"/>
  <c r="CR26" i="10"/>
  <c r="CS26" i="10"/>
  <c r="CT26" i="10"/>
  <c r="CU26" i="10"/>
  <c r="CV26" i="10"/>
  <c r="CW26" i="10"/>
  <c r="CX26" i="10"/>
  <c r="CY26" i="10"/>
  <c r="CZ26" i="10"/>
  <c r="DA26" i="10"/>
  <c r="DB26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CJ27" i="10"/>
  <c r="CK27" i="10"/>
  <c r="CL27" i="10"/>
  <c r="CM27" i="10"/>
  <c r="CN27" i="10"/>
  <c r="CO27" i="10"/>
  <c r="CP27" i="10"/>
  <c r="CQ27" i="10"/>
  <c r="CR27" i="10"/>
  <c r="CS27" i="10"/>
  <c r="CT27" i="10"/>
  <c r="CU27" i="10"/>
  <c r="CV27" i="10"/>
  <c r="CW27" i="10"/>
  <c r="CX27" i="10"/>
  <c r="CY27" i="10"/>
  <c r="CZ27" i="10"/>
  <c r="DA27" i="10"/>
  <c r="DB27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CO28" i="10"/>
  <c r="CP28" i="10"/>
  <c r="CQ28" i="10"/>
  <c r="CR28" i="10"/>
  <c r="CS28" i="10"/>
  <c r="CT28" i="10"/>
  <c r="CU28" i="10"/>
  <c r="CV28" i="10"/>
  <c r="CW28" i="10"/>
  <c r="CX28" i="10"/>
  <c r="CY28" i="10"/>
  <c r="CZ28" i="10"/>
  <c r="DA28" i="10"/>
  <c r="DB28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I29" i="10"/>
  <c r="CJ29" i="10"/>
  <c r="CK29" i="10"/>
  <c r="CL29" i="10"/>
  <c r="CM29" i="10"/>
  <c r="CN29" i="10"/>
  <c r="CO29" i="10"/>
  <c r="CP29" i="10"/>
  <c r="CQ29" i="10"/>
  <c r="CR29" i="10"/>
  <c r="CS29" i="10"/>
  <c r="CT29" i="10"/>
  <c r="CU29" i="10"/>
  <c r="CV29" i="10"/>
  <c r="CW29" i="10"/>
  <c r="CX29" i="10"/>
  <c r="CY29" i="10"/>
  <c r="CZ29" i="10"/>
  <c r="DA29" i="10"/>
  <c r="DB29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BR30" i="10"/>
  <c r="BS30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CJ30" i="10"/>
  <c r="CK30" i="10"/>
  <c r="CL30" i="10"/>
  <c r="CM30" i="10"/>
  <c r="CN30" i="10"/>
  <c r="CO30" i="10"/>
  <c r="CP30" i="10"/>
  <c r="CQ30" i="10"/>
  <c r="CR30" i="10"/>
  <c r="CS30" i="10"/>
  <c r="CT30" i="10"/>
  <c r="CU30" i="10"/>
  <c r="CV30" i="10"/>
  <c r="CW30" i="10"/>
  <c r="CX30" i="10"/>
  <c r="CY30" i="10"/>
  <c r="CZ30" i="10"/>
  <c r="DA30" i="10"/>
  <c r="DB30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BR31" i="10"/>
  <c r="BS31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CJ31" i="10"/>
  <c r="CK31" i="10"/>
  <c r="CL31" i="10"/>
  <c r="CM31" i="10"/>
  <c r="CN31" i="10"/>
  <c r="CO31" i="10"/>
  <c r="CP31" i="10"/>
  <c r="CQ31" i="10"/>
  <c r="CR31" i="10"/>
  <c r="CS31" i="10"/>
  <c r="CT31" i="10"/>
  <c r="CU31" i="10"/>
  <c r="CV31" i="10"/>
  <c r="CW31" i="10"/>
  <c r="CX31" i="10"/>
  <c r="CY31" i="10"/>
  <c r="CZ31" i="10"/>
  <c r="DA31" i="10"/>
  <c r="DB31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BR32" i="10"/>
  <c r="BS32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CJ32" i="10"/>
  <c r="CK32" i="10"/>
  <c r="CL32" i="10"/>
  <c r="CM32" i="10"/>
  <c r="CN32" i="10"/>
  <c r="CO32" i="10"/>
  <c r="CP32" i="10"/>
  <c r="CQ32" i="10"/>
  <c r="CR32" i="10"/>
  <c r="CS32" i="10"/>
  <c r="CT32" i="10"/>
  <c r="CU32" i="10"/>
  <c r="CV32" i="10"/>
  <c r="CW32" i="10"/>
  <c r="CX32" i="10"/>
  <c r="CY32" i="10"/>
  <c r="CZ32" i="10"/>
  <c r="DA32" i="10"/>
  <c r="DB32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BR33" i="10"/>
  <c r="BS33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CJ33" i="10"/>
  <c r="CK33" i="10"/>
  <c r="CL33" i="10"/>
  <c r="CM33" i="10"/>
  <c r="CN33" i="10"/>
  <c r="CO33" i="10"/>
  <c r="CP33" i="10"/>
  <c r="CQ33" i="10"/>
  <c r="CR33" i="10"/>
  <c r="CS33" i="10"/>
  <c r="CT33" i="10"/>
  <c r="CU33" i="10"/>
  <c r="CV33" i="10"/>
  <c r="CW33" i="10"/>
  <c r="CX33" i="10"/>
  <c r="CY33" i="10"/>
  <c r="CZ33" i="10"/>
  <c r="DA33" i="10"/>
  <c r="DB33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BR34" i="10"/>
  <c r="BS34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CJ34" i="10"/>
  <c r="CK34" i="10"/>
  <c r="CL34" i="10"/>
  <c r="CM34" i="10"/>
  <c r="CN34" i="10"/>
  <c r="CO34" i="10"/>
  <c r="CP34" i="10"/>
  <c r="CQ34" i="10"/>
  <c r="CR34" i="10"/>
  <c r="CS34" i="10"/>
  <c r="CT34" i="10"/>
  <c r="CU34" i="10"/>
  <c r="CV34" i="10"/>
  <c r="CW34" i="10"/>
  <c r="CX34" i="10"/>
  <c r="CY34" i="10"/>
  <c r="CZ34" i="10"/>
  <c r="DA34" i="10"/>
  <c r="DB34" i="10"/>
  <c r="BF35" i="10"/>
  <c r="BG35" i="10"/>
  <c r="BH35" i="10"/>
  <c r="BI35" i="10"/>
  <c r="BJ35" i="10"/>
  <c r="BK35" i="10"/>
  <c r="BL35" i="10"/>
  <c r="BM35" i="10"/>
  <c r="BN35" i="10"/>
  <c r="BO35" i="10"/>
  <c r="BP35" i="10"/>
  <c r="BQ35" i="10"/>
  <c r="BR35" i="10"/>
  <c r="BS35" i="10"/>
  <c r="BT35" i="10"/>
  <c r="BU35" i="10"/>
  <c r="BV35" i="10"/>
  <c r="BW35" i="10"/>
  <c r="BX35" i="10"/>
  <c r="BY35" i="10"/>
  <c r="BZ35" i="10"/>
  <c r="CA35" i="10"/>
  <c r="CB35" i="10"/>
  <c r="CC35" i="10"/>
  <c r="CD35" i="10"/>
  <c r="CE35" i="10"/>
  <c r="CF35" i="10"/>
  <c r="CG35" i="10"/>
  <c r="CH35" i="10"/>
  <c r="CI35" i="10"/>
  <c r="CJ35" i="10"/>
  <c r="CK35" i="10"/>
  <c r="CL35" i="10"/>
  <c r="CM35" i="10"/>
  <c r="CN35" i="10"/>
  <c r="CO35" i="10"/>
  <c r="CP35" i="10"/>
  <c r="CQ35" i="10"/>
  <c r="CR35" i="10"/>
  <c r="CS35" i="10"/>
  <c r="CT35" i="10"/>
  <c r="CU35" i="10"/>
  <c r="CV35" i="10"/>
  <c r="CW35" i="10"/>
  <c r="CX35" i="10"/>
  <c r="CY35" i="10"/>
  <c r="CZ35" i="10"/>
  <c r="DA35" i="10"/>
  <c r="DB35" i="10"/>
  <c r="BF36" i="10"/>
  <c r="BG36" i="10"/>
  <c r="BH36" i="10"/>
  <c r="BI36" i="10"/>
  <c r="BJ36" i="10"/>
  <c r="BK36" i="10"/>
  <c r="BL36" i="10"/>
  <c r="BM36" i="10"/>
  <c r="BN36" i="10"/>
  <c r="BO36" i="10"/>
  <c r="BP36" i="10"/>
  <c r="BQ36" i="10"/>
  <c r="BR36" i="10"/>
  <c r="BS36" i="10"/>
  <c r="BT36" i="10"/>
  <c r="BU36" i="10"/>
  <c r="BV36" i="10"/>
  <c r="BW36" i="10"/>
  <c r="BX36" i="10"/>
  <c r="BY36" i="10"/>
  <c r="BZ36" i="10"/>
  <c r="CA36" i="10"/>
  <c r="CB36" i="10"/>
  <c r="CC36" i="10"/>
  <c r="CD36" i="10"/>
  <c r="CE36" i="10"/>
  <c r="CF36" i="10"/>
  <c r="CG36" i="10"/>
  <c r="CH36" i="10"/>
  <c r="CI36" i="10"/>
  <c r="CJ36" i="10"/>
  <c r="CK36" i="10"/>
  <c r="CL36" i="10"/>
  <c r="CM36" i="10"/>
  <c r="CN36" i="10"/>
  <c r="CO36" i="10"/>
  <c r="CP36" i="10"/>
  <c r="CQ36" i="10"/>
  <c r="CR36" i="10"/>
  <c r="CS36" i="10"/>
  <c r="CT36" i="10"/>
  <c r="CU36" i="10"/>
  <c r="CV36" i="10"/>
  <c r="CW36" i="10"/>
  <c r="CX36" i="10"/>
  <c r="CY36" i="10"/>
  <c r="CZ36" i="10"/>
  <c r="DA36" i="10"/>
  <c r="DB36" i="10"/>
  <c r="BF37" i="10"/>
  <c r="BG37" i="10"/>
  <c r="BH37" i="10"/>
  <c r="BI37" i="10"/>
  <c r="BJ37" i="10"/>
  <c r="BK37" i="10"/>
  <c r="BL37" i="10"/>
  <c r="BM37" i="10"/>
  <c r="BN37" i="10"/>
  <c r="BO37" i="10"/>
  <c r="BP37" i="10"/>
  <c r="BQ37" i="10"/>
  <c r="BR37" i="10"/>
  <c r="BS37" i="10"/>
  <c r="BT37" i="10"/>
  <c r="BU37" i="10"/>
  <c r="BV37" i="10"/>
  <c r="BW37" i="10"/>
  <c r="BX37" i="10"/>
  <c r="BY37" i="10"/>
  <c r="BZ37" i="10"/>
  <c r="CA37" i="10"/>
  <c r="CB37" i="10"/>
  <c r="CC37" i="10"/>
  <c r="CD37" i="10"/>
  <c r="CE37" i="10"/>
  <c r="CF37" i="10"/>
  <c r="CG37" i="10"/>
  <c r="CH37" i="10"/>
  <c r="CI37" i="10"/>
  <c r="CJ37" i="10"/>
  <c r="CK37" i="10"/>
  <c r="CL37" i="10"/>
  <c r="CM37" i="10"/>
  <c r="CN37" i="10"/>
  <c r="CO37" i="10"/>
  <c r="CP37" i="10"/>
  <c r="CQ37" i="10"/>
  <c r="CR37" i="10"/>
  <c r="CS37" i="10"/>
  <c r="CT37" i="10"/>
  <c r="CU37" i="10"/>
  <c r="CV37" i="10"/>
  <c r="CW37" i="10"/>
  <c r="CX37" i="10"/>
  <c r="CY37" i="10"/>
  <c r="CZ37" i="10"/>
  <c r="DA37" i="10"/>
  <c r="DB37" i="10"/>
  <c r="BF38" i="10"/>
  <c r="BG38" i="10"/>
  <c r="BH38" i="10"/>
  <c r="BI38" i="10"/>
  <c r="BJ38" i="10"/>
  <c r="BK38" i="10"/>
  <c r="BL38" i="10"/>
  <c r="BM38" i="10"/>
  <c r="BN38" i="10"/>
  <c r="BO38" i="10"/>
  <c r="BP38" i="10"/>
  <c r="BQ38" i="10"/>
  <c r="BR38" i="10"/>
  <c r="BS38" i="10"/>
  <c r="BT38" i="10"/>
  <c r="BU38" i="10"/>
  <c r="BV38" i="10"/>
  <c r="BW38" i="10"/>
  <c r="BX38" i="10"/>
  <c r="BY38" i="10"/>
  <c r="BZ38" i="10"/>
  <c r="CA38" i="10"/>
  <c r="CB38" i="10"/>
  <c r="CC38" i="10"/>
  <c r="CD38" i="10"/>
  <c r="CE38" i="10"/>
  <c r="CF38" i="10"/>
  <c r="CG38" i="10"/>
  <c r="CH38" i="10"/>
  <c r="CI38" i="10"/>
  <c r="CJ38" i="10"/>
  <c r="CK38" i="10"/>
  <c r="CL38" i="10"/>
  <c r="CM38" i="10"/>
  <c r="CN38" i="10"/>
  <c r="CO38" i="10"/>
  <c r="CP38" i="10"/>
  <c r="CQ38" i="10"/>
  <c r="CR38" i="10"/>
  <c r="CS38" i="10"/>
  <c r="CT38" i="10"/>
  <c r="CU38" i="10"/>
  <c r="CV38" i="10"/>
  <c r="CW38" i="10"/>
  <c r="CX38" i="10"/>
  <c r="CY38" i="10"/>
  <c r="CZ38" i="10"/>
  <c r="DA38" i="10"/>
  <c r="DB38" i="10"/>
  <c r="BF39" i="10"/>
  <c r="BG39" i="10"/>
  <c r="BH39" i="10"/>
  <c r="BI39" i="10"/>
  <c r="BJ39" i="10"/>
  <c r="BK39" i="10"/>
  <c r="BL39" i="10"/>
  <c r="BM39" i="10"/>
  <c r="BN39" i="10"/>
  <c r="BO39" i="10"/>
  <c r="BP39" i="10"/>
  <c r="BQ39" i="10"/>
  <c r="BR39" i="10"/>
  <c r="BS39" i="10"/>
  <c r="BT39" i="10"/>
  <c r="BU39" i="10"/>
  <c r="BV39" i="10"/>
  <c r="BW39" i="10"/>
  <c r="BX39" i="10"/>
  <c r="BY39" i="10"/>
  <c r="BZ39" i="10"/>
  <c r="CA39" i="10"/>
  <c r="CB39" i="10"/>
  <c r="CC39" i="10"/>
  <c r="CD39" i="10"/>
  <c r="CE39" i="10"/>
  <c r="CF39" i="10"/>
  <c r="CG39" i="10"/>
  <c r="CH39" i="10"/>
  <c r="CI39" i="10"/>
  <c r="CJ39" i="10"/>
  <c r="CK39" i="10"/>
  <c r="CL39" i="10"/>
  <c r="CM39" i="10"/>
  <c r="CN39" i="10"/>
  <c r="CO39" i="10"/>
  <c r="CP39" i="10"/>
  <c r="CQ39" i="10"/>
  <c r="CR39" i="10"/>
  <c r="CS39" i="10"/>
  <c r="CT39" i="10"/>
  <c r="CU39" i="10"/>
  <c r="CV39" i="10"/>
  <c r="CW39" i="10"/>
  <c r="CX39" i="10"/>
  <c r="CY39" i="10"/>
  <c r="CZ39" i="10"/>
  <c r="DA39" i="10"/>
  <c r="DB39" i="10"/>
  <c r="BF40" i="10"/>
  <c r="BG40" i="10"/>
  <c r="BH40" i="10"/>
  <c r="BI40" i="10"/>
  <c r="BJ40" i="10"/>
  <c r="BK40" i="10"/>
  <c r="BL40" i="10"/>
  <c r="BM40" i="10"/>
  <c r="BN40" i="10"/>
  <c r="BO40" i="10"/>
  <c r="BP40" i="10"/>
  <c r="BQ40" i="10"/>
  <c r="BR40" i="10"/>
  <c r="BS40" i="10"/>
  <c r="BT40" i="10"/>
  <c r="BU40" i="10"/>
  <c r="BV40" i="10"/>
  <c r="BW40" i="10"/>
  <c r="BX40" i="10"/>
  <c r="BY40" i="10"/>
  <c r="BZ40" i="10"/>
  <c r="CA40" i="10"/>
  <c r="CB40" i="10"/>
  <c r="CC40" i="10"/>
  <c r="CD40" i="10"/>
  <c r="CE40" i="10"/>
  <c r="CF40" i="10"/>
  <c r="CG40" i="10"/>
  <c r="CH40" i="10"/>
  <c r="CI40" i="10"/>
  <c r="CJ40" i="10"/>
  <c r="CK40" i="10"/>
  <c r="CL40" i="10"/>
  <c r="CM40" i="10"/>
  <c r="CN40" i="10"/>
  <c r="CO40" i="10"/>
  <c r="CP40" i="10"/>
  <c r="CQ40" i="10"/>
  <c r="CR40" i="10"/>
  <c r="CS40" i="10"/>
  <c r="CT40" i="10"/>
  <c r="CU40" i="10"/>
  <c r="CV40" i="10"/>
  <c r="CW40" i="10"/>
  <c r="CX40" i="10"/>
  <c r="CY40" i="10"/>
  <c r="CZ40" i="10"/>
  <c r="DA40" i="10"/>
  <c r="DB40" i="10"/>
  <c r="BF41" i="10"/>
  <c r="BG41" i="10"/>
  <c r="BH41" i="10"/>
  <c r="BI41" i="10"/>
  <c r="BJ41" i="10"/>
  <c r="BK41" i="10"/>
  <c r="BL41" i="10"/>
  <c r="BM41" i="10"/>
  <c r="BN41" i="10"/>
  <c r="BO41" i="10"/>
  <c r="BP41" i="10"/>
  <c r="BQ41" i="10"/>
  <c r="BR41" i="10"/>
  <c r="BS41" i="10"/>
  <c r="BT41" i="10"/>
  <c r="BU41" i="10"/>
  <c r="BV41" i="10"/>
  <c r="BW41" i="10"/>
  <c r="BX41" i="10"/>
  <c r="BY41" i="10"/>
  <c r="BZ41" i="10"/>
  <c r="CA41" i="10"/>
  <c r="CB41" i="10"/>
  <c r="CC41" i="10"/>
  <c r="CD41" i="10"/>
  <c r="CE41" i="10"/>
  <c r="CF41" i="10"/>
  <c r="CG41" i="10"/>
  <c r="CH41" i="10"/>
  <c r="CI41" i="10"/>
  <c r="CJ41" i="10"/>
  <c r="CK41" i="10"/>
  <c r="CL41" i="10"/>
  <c r="CM41" i="10"/>
  <c r="CN41" i="10"/>
  <c r="CO41" i="10"/>
  <c r="CP41" i="10"/>
  <c r="CQ41" i="10"/>
  <c r="CR41" i="10"/>
  <c r="CS41" i="10"/>
  <c r="CT41" i="10"/>
  <c r="CU41" i="10"/>
  <c r="CV41" i="10"/>
  <c r="CW41" i="10"/>
  <c r="CX41" i="10"/>
  <c r="CY41" i="10"/>
  <c r="CZ41" i="10"/>
  <c r="DA41" i="10"/>
  <c r="DB41" i="10"/>
  <c r="BF42" i="10"/>
  <c r="BG42" i="10"/>
  <c r="BH42" i="10"/>
  <c r="BI42" i="10"/>
  <c r="BJ42" i="10"/>
  <c r="BK42" i="10"/>
  <c r="BL42" i="10"/>
  <c r="BM42" i="10"/>
  <c r="BN42" i="10"/>
  <c r="BO42" i="10"/>
  <c r="BP42" i="10"/>
  <c r="BQ42" i="10"/>
  <c r="BR42" i="10"/>
  <c r="BS42" i="10"/>
  <c r="BT42" i="10"/>
  <c r="BU42" i="10"/>
  <c r="BV42" i="10"/>
  <c r="BW42" i="10"/>
  <c r="BX42" i="10"/>
  <c r="BY42" i="10"/>
  <c r="BZ42" i="10"/>
  <c r="CA42" i="10"/>
  <c r="CB42" i="10"/>
  <c r="CC42" i="10"/>
  <c r="CD42" i="10"/>
  <c r="CE42" i="10"/>
  <c r="CF42" i="10"/>
  <c r="CG42" i="10"/>
  <c r="CH42" i="10"/>
  <c r="CI42" i="10"/>
  <c r="CJ42" i="10"/>
  <c r="CK42" i="10"/>
  <c r="CL42" i="10"/>
  <c r="CM42" i="10"/>
  <c r="CN42" i="10"/>
  <c r="CO42" i="10"/>
  <c r="CP42" i="10"/>
  <c r="CQ42" i="10"/>
  <c r="CR42" i="10"/>
  <c r="CS42" i="10"/>
  <c r="CT42" i="10"/>
  <c r="CU42" i="10"/>
  <c r="CV42" i="10"/>
  <c r="CW42" i="10"/>
  <c r="CX42" i="10"/>
  <c r="CY42" i="10"/>
  <c r="CZ42" i="10"/>
  <c r="DA42" i="10"/>
  <c r="DB42" i="10"/>
  <c r="BF43" i="10"/>
  <c r="BG43" i="10"/>
  <c r="BH43" i="10"/>
  <c r="BI43" i="10"/>
  <c r="BJ43" i="10"/>
  <c r="BK43" i="10"/>
  <c r="BL43" i="10"/>
  <c r="BM43" i="10"/>
  <c r="BN43" i="10"/>
  <c r="BO43" i="10"/>
  <c r="BP43" i="10"/>
  <c r="BQ43" i="10"/>
  <c r="BR43" i="10"/>
  <c r="BS43" i="10"/>
  <c r="BT43" i="10"/>
  <c r="BU43" i="10"/>
  <c r="BV43" i="10"/>
  <c r="BW43" i="10"/>
  <c r="BX43" i="10"/>
  <c r="BY43" i="10"/>
  <c r="BZ43" i="10"/>
  <c r="CA43" i="10"/>
  <c r="CB43" i="10"/>
  <c r="CC43" i="10"/>
  <c r="CD43" i="10"/>
  <c r="CE43" i="10"/>
  <c r="CF43" i="10"/>
  <c r="CG43" i="10"/>
  <c r="CH43" i="10"/>
  <c r="CI43" i="10"/>
  <c r="CJ43" i="10"/>
  <c r="CK43" i="10"/>
  <c r="CL43" i="10"/>
  <c r="CM43" i="10"/>
  <c r="CN43" i="10"/>
  <c r="CO43" i="10"/>
  <c r="CP43" i="10"/>
  <c r="CQ43" i="10"/>
  <c r="CR43" i="10"/>
  <c r="CS43" i="10"/>
  <c r="CT43" i="10"/>
  <c r="CU43" i="10"/>
  <c r="CV43" i="10"/>
  <c r="CW43" i="10"/>
  <c r="CX43" i="10"/>
  <c r="CY43" i="10"/>
  <c r="CZ43" i="10"/>
  <c r="DA43" i="10"/>
  <c r="DB43" i="10"/>
  <c r="BF44" i="10"/>
  <c r="BG44" i="10"/>
  <c r="BH44" i="10"/>
  <c r="BI44" i="10"/>
  <c r="BJ44" i="10"/>
  <c r="BK44" i="10"/>
  <c r="BL44" i="10"/>
  <c r="BM44" i="10"/>
  <c r="BN44" i="10"/>
  <c r="BO44" i="10"/>
  <c r="BP44" i="10"/>
  <c r="BQ44" i="10"/>
  <c r="BR44" i="10"/>
  <c r="BS44" i="10"/>
  <c r="BT44" i="10"/>
  <c r="BU44" i="10"/>
  <c r="BV44" i="10"/>
  <c r="BW44" i="10"/>
  <c r="BX44" i="10"/>
  <c r="BY44" i="10"/>
  <c r="BZ44" i="10"/>
  <c r="CA44" i="10"/>
  <c r="CB44" i="10"/>
  <c r="CC44" i="10"/>
  <c r="CD44" i="10"/>
  <c r="CE44" i="10"/>
  <c r="CF44" i="10"/>
  <c r="CG44" i="10"/>
  <c r="CH44" i="10"/>
  <c r="CI44" i="10"/>
  <c r="CJ44" i="10"/>
  <c r="CK44" i="10"/>
  <c r="CL44" i="10"/>
  <c r="CM44" i="10"/>
  <c r="CN44" i="10"/>
  <c r="CO44" i="10"/>
  <c r="CP44" i="10"/>
  <c r="CQ44" i="10"/>
  <c r="CR44" i="10"/>
  <c r="CS44" i="10"/>
  <c r="CT44" i="10"/>
  <c r="CU44" i="10"/>
  <c r="CV44" i="10"/>
  <c r="CW44" i="10"/>
  <c r="CX44" i="10"/>
  <c r="CY44" i="10"/>
  <c r="CZ44" i="10"/>
  <c r="DA44" i="10"/>
  <c r="DB44" i="10"/>
  <c r="BF45" i="10"/>
  <c r="BG45" i="10"/>
  <c r="BH45" i="10"/>
  <c r="BI45" i="10"/>
  <c r="BJ45" i="10"/>
  <c r="BK45" i="10"/>
  <c r="BL45" i="10"/>
  <c r="BM45" i="10"/>
  <c r="BN45" i="10"/>
  <c r="BO45" i="10"/>
  <c r="BP45" i="10"/>
  <c r="BQ45" i="10"/>
  <c r="BR45" i="10"/>
  <c r="BS45" i="10"/>
  <c r="BT45" i="10"/>
  <c r="BU45" i="10"/>
  <c r="BV45" i="10"/>
  <c r="BW45" i="10"/>
  <c r="BX45" i="10"/>
  <c r="BY45" i="10"/>
  <c r="BZ45" i="10"/>
  <c r="CA45" i="10"/>
  <c r="CB45" i="10"/>
  <c r="CC45" i="10"/>
  <c r="CD45" i="10"/>
  <c r="CE45" i="10"/>
  <c r="CF45" i="10"/>
  <c r="CG45" i="10"/>
  <c r="CH45" i="10"/>
  <c r="CI45" i="10"/>
  <c r="CJ45" i="10"/>
  <c r="CK45" i="10"/>
  <c r="CL45" i="10"/>
  <c r="CM45" i="10"/>
  <c r="CN45" i="10"/>
  <c r="CO45" i="10"/>
  <c r="CP45" i="10"/>
  <c r="CQ45" i="10"/>
  <c r="CR45" i="10"/>
  <c r="CS45" i="10"/>
  <c r="CT45" i="10"/>
  <c r="CU45" i="10"/>
  <c r="CV45" i="10"/>
  <c r="CW45" i="10"/>
  <c r="CX45" i="10"/>
  <c r="CY45" i="10"/>
  <c r="CZ45" i="10"/>
  <c r="DA45" i="10"/>
  <c r="DB45" i="10"/>
  <c r="BF46" i="10"/>
  <c r="BG46" i="10"/>
  <c r="BH46" i="10"/>
  <c r="BI46" i="10"/>
  <c r="BJ46" i="10"/>
  <c r="BK46" i="10"/>
  <c r="BL46" i="10"/>
  <c r="BM46" i="10"/>
  <c r="BN46" i="10"/>
  <c r="BO46" i="10"/>
  <c r="BP46" i="10"/>
  <c r="BQ46" i="10"/>
  <c r="BR46" i="10"/>
  <c r="BS46" i="10"/>
  <c r="BT46" i="10"/>
  <c r="BU46" i="10"/>
  <c r="BV46" i="10"/>
  <c r="BW46" i="10"/>
  <c r="BX46" i="10"/>
  <c r="BY46" i="10"/>
  <c r="BZ46" i="10"/>
  <c r="CA46" i="10"/>
  <c r="CB46" i="10"/>
  <c r="CC46" i="10"/>
  <c r="CD46" i="10"/>
  <c r="CE46" i="10"/>
  <c r="CF46" i="10"/>
  <c r="CG46" i="10"/>
  <c r="CH46" i="10"/>
  <c r="CI46" i="10"/>
  <c r="CJ46" i="10"/>
  <c r="CK46" i="10"/>
  <c r="CL46" i="10"/>
  <c r="CM46" i="10"/>
  <c r="CN46" i="10"/>
  <c r="CO46" i="10"/>
  <c r="CP46" i="10"/>
  <c r="CQ46" i="10"/>
  <c r="CR46" i="10"/>
  <c r="CS46" i="10"/>
  <c r="CT46" i="10"/>
  <c r="CU46" i="10"/>
  <c r="CV46" i="10"/>
  <c r="CW46" i="10"/>
  <c r="CX46" i="10"/>
  <c r="CY46" i="10"/>
  <c r="CZ46" i="10"/>
  <c r="DA46" i="10"/>
  <c r="DB46" i="10"/>
  <c r="BF47" i="10"/>
  <c r="BG47" i="10"/>
  <c r="BH47" i="10"/>
  <c r="BI47" i="10"/>
  <c r="BJ47" i="10"/>
  <c r="BK47" i="10"/>
  <c r="BL47" i="10"/>
  <c r="BM47" i="10"/>
  <c r="BN47" i="10"/>
  <c r="BO47" i="10"/>
  <c r="BP47" i="10"/>
  <c r="BQ47" i="10"/>
  <c r="BR47" i="10"/>
  <c r="BS47" i="10"/>
  <c r="BT47" i="10"/>
  <c r="BU47" i="10"/>
  <c r="BV47" i="10"/>
  <c r="BW47" i="10"/>
  <c r="BX47" i="10"/>
  <c r="BY47" i="10"/>
  <c r="BZ47" i="10"/>
  <c r="CA47" i="10"/>
  <c r="CB47" i="10"/>
  <c r="CC47" i="10"/>
  <c r="CD47" i="10"/>
  <c r="CE47" i="10"/>
  <c r="CF47" i="10"/>
  <c r="CG47" i="10"/>
  <c r="CH47" i="10"/>
  <c r="CI47" i="10"/>
  <c r="CJ47" i="10"/>
  <c r="CK47" i="10"/>
  <c r="CL47" i="10"/>
  <c r="CM47" i="10"/>
  <c r="CN47" i="10"/>
  <c r="CO47" i="10"/>
  <c r="CP47" i="10"/>
  <c r="CQ47" i="10"/>
  <c r="CR47" i="10"/>
  <c r="CS47" i="10"/>
  <c r="CT47" i="10"/>
  <c r="CU47" i="10"/>
  <c r="CV47" i="10"/>
  <c r="CW47" i="10"/>
  <c r="CX47" i="10"/>
  <c r="CY47" i="10"/>
  <c r="CZ47" i="10"/>
  <c r="DA47" i="10"/>
  <c r="DB47" i="10"/>
  <c r="BF48" i="10"/>
  <c r="BG48" i="10"/>
  <c r="BH48" i="10"/>
  <c r="BI48" i="10"/>
  <c r="BJ48" i="10"/>
  <c r="BK48" i="10"/>
  <c r="BL48" i="10"/>
  <c r="BM48" i="10"/>
  <c r="BN48" i="10"/>
  <c r="BO48" i="10"/>
  <c r="BP48" i="10"/>
  <c r="BQ48" i="10"/>
  <c r="BR48" i="10"/>
  <c r="BS48" i="10"/>
  <c r="BT48" i="10"/>
  <c r="BU48" i="10"/>
  <c r="BV48" i="10"/>
  <c r="BW48" i="10"/>
  <c r="BX48" i="10"/>
  <c r="BY48" i="10"/>
  <c r="BZ48" i="10"/>
  <c r="CA48" i="10"/>
  <c r="CB48" i="10"/>
  <c r="CC48" i="10"/>
  <c r="CD48" i="10"/>
  <c r="CE48" i="10"/>
  <c r="CF48" i="10"/>
  <c r="CG48" i="10"/>
  <c r="CH48" i="10"/>
  <c r="CI48" i="10"/>
  <c r="CJ48" i="10"/>
  <c r="CK48" i="10"/>
  <c r="CL48" i="10"/>
  <c r="CM48" i="10"/>
  <c r="CN48" i="10"/>
  <c r="CO48" i="10"/>
  <c r="CP48" i="10"/>
  <c r="CQ48" i="10"/>
  <c r="CR48" i="10"/>
  <c r="CS48" i="10"/>
  <c r="CT48" i="10"/>
  <c r="CU48" i="10"/>
  <c r="CV48" i="10"/>
  <c r="CW48" i="10"/>
  <c r="CX48" i="10"/>
  <c r="CY48" i="10"/>
  <c r="CZ48" i="10"/>
  <c r="DA48" i="10"/>
  <c r="DB48" i="10"/>
  <c r="BF49" i="10"/>
  <c r="BG49" i="10"/>
  <c r="BH49" i="10"/>
  <c r="BI49" i="10"/>
  <c r="BJ49" i="10"/>
  <c r="BK49" i="10"/>
  <c r="BL49" i="10"/>
  <c r="BM49" i="10"/>
  <c r="BN49" i="10"/>
  <c r="BO49" i="10"/>
  <c r="BP49" i="10"/>
  <c r="BQ49" i="10"/>
  <c r="BR49" i="10"/>
  <c r="BS49" i="10"/>
  <c r="BT49" i="10"/>
  <c r="BU49" i="10"/>
  <c r="BV49" i="10"/>
  <c r="BW49" i="10"/>
  <c r="BX49" i="10"/>
  <c r="BY49" i="10"/>
  <c r="BZ49" i="10"/>
  <c r="CA49" i="10"/>
  <c r="CB49" i="10"/>
  <c r="CC49" i="10"/>
  <c r="CD49" i="10"/>
  <c r="CE49" i="10"/>
  <c r="CF49" i="10"/>
  <c r="CG49" i="10"/>
  <c r="CH49" i="10"/>
  <c r="CI49" i="10"/>
  <c r="CJ49" i="10"/>
  <c r="CK49" i="10"/>
  <c r="CL49" i="10"/>
  <c r="CM49" i="10"/>
  <c r="CN49" i="10"/>
  <c r="CO49" i="10"/>
  <c r="CP49" i="10"/>
  <c r="CQ49" i="10"/>
  <c r="CR49" i="10"/>
  <c r="CS49" i="10"/>
  <c r="CT49" i="10"/>
  <c r="CU49" i="10"/>
  <c r="CV49" i="10"/>
  <c r="CW49" i="10"/>
  <c r="CX49" i="10"/>
  <c r="CY49" i="10"/>
  <c r="CZ49" i="10"/>
  <c r="DA49" i="10"/>
  <c r="DB49" i="10"/>
  <c r="BF50" i="10"/>
  <c r="BG50" i="10"/>
  <c r="BH50" i="10"/>
  <c r="BI50" i="10"/>
  <c r="BJ50" i="10"/>
  <c r="BK50" i="10"/>
  <c r="BL50" i="10"/>
  <c r="BM50" i="10"/>
  <c r="BN50" i="10"/>
  <c r="BO50" i="10"/>
  <c r="BP50" i="10"/>
  <c r="BQ50" i="10"/>
  <c r="BR50" i="10"/>
  <c r="BS50" i="10"/>
  <c r="BT50" i="10"/>
  <c r="BU50" i="10"/>
  <c r="BV50" i="10"/>
  <c r="BW50" i="10"/>
  <c r="BX50" i="10"/>
  <c r="BY50" i="10"/>
  <c r="BZ50" i="10"/>
  <c r="CA50" i="10"/>
  <c r="CB50" i="10"/>
  <c r="CC50" i="10"/>
  <c r="CD50" i="10"/>
  <c r="CE50" i="10"/>
  <c r="CF50" i="10"/>
  <c r="CG50" i="10"/>
  <c r="CH50" i="10"/>
  <c r="CI50" i="10"/>
  <c r="CJ50" i="10"/>
  <c r="CK50" i="10"/>
  <c r="CL50" i="10"/>
  <c r="CM50" i="10"/>
  <c r="CN50" i="10"/>
  <c r="CO50" i="10"/>
  <c r="CP50" i="10"/>
  <c r="CQ50" i="10"/>
  <c r="CR50" i="10"/>
  <c r="CS50" i="10"/>
  <c r="CT50" i="10"/>
  <c r="CU50" i="10"/>
  <c r="CV50" i="10"/>
  <c r="CW50" i="10"/>
  <c r="CX50" i="10"/>
  <c r="CY50" i="10"/>
  <c r="CZ50" i="10"/>
  <c r="DA50" i="10"/>
  <c r="DB50" i="10"/>
  <c r="BF51" i="10"/>
  <c r="BG51" i="10"/>
  <c r="BH51" i="10"/>
  <c r="BI51" i="10"/>
  <c r="BJ51" i="10"/>
  <c r="BK51" i="10"/>
  <c r="BL51" i="10"/>
  <c r="BM51" i="10"/>
  <c r="BN51" i="10"/>
  <c r="BO51" i="10"/>
  <c r="BP51" i="10"/>
  <c r="BQ51" i="10"/>
  <c r="BR51" i="10"/>
  <c r="BS51" i="10"/>
  <c r="BT51" i="10"/>
  <c r="BU51" i="10"/>
  <c r="BV51" i="10"/>
  <c r="BW51" i="10"/>
  <c r="BX51" i="10"/>
  <c r="BY51" i="10"/>
  <c r="BZ51" i="10"/>
  <c r="CA51" i="10"/>
  <c r="CB51" i="10"/>
  <c r="CC51" i="10"/>
  <c r="CD51" i="10"/>
  <c r="CE51" i="10"/>
  <c r="CF51" i="10"/>
  <c r="CG51" i="10"/>
  <c r="CH51" i="10"/>
  <c r="CI51" i="10"/>
  <c r="CJ51" i="10"/>
  <c r="CK51" i="10"/>
  <c r="CL51" i="10"/>
  <c r="CM51" i="10"/>
  <c r="CN51" i="10"/>
  <c r="CO51" i="10"/>
  <c r="CP51" i="10"/>
  <c r="CQ51" i="10"/>
  <c r="CR51" i="10"/>
  <c r="CS51" i="10"/>
  <c r="CT51" i="10"/>
  <c r="CU51" i="10"/>
  <c r="CV51" i="10"/>
  <c r="CW51" i="10"/>
  <c r="CX51" i="10"/>
  <c r="CY51" i="10"/>
  <c r="CZ51" i="10"/>
  <c r="DA51" i="10"/>
  <c r="DB51" i="10"/>
  <c r="BF52" i="10"/>
  <c r="BG52" i="10"/>
  <c r="BH52" i="10"/>
  <c r="BI52" i="10"/>
  <c r="BJ52" i="10"/>
  <c r="BK52" i="10"/>
  <c r="BL52" i="10"/>
  <c r="BM52" i="10"/>
  <c r="BN52" i="10"/>
  <c r="BO52" i="10"/>
  <c r="BP52" i="10"/>
  <c r="BQ52" i="10"/>
  <c r="BR52" i="10"/>
  <c r="BS52" i="10"/>
  <c r="BT52" i="10"/>
  <c r="BU52" i="10"/>
  <c r="BV52" i="10"/>
  <c r="BW52" i="10"/>
  <c r="BX52" i="10"/>
  <c r="BY52" i="10"/>
  <c r="BZ52" i="10"/>
  <c r="CA52" i="10"/>
  <c r="CB52" i="10"/>
  <c r="CC52" i="10"/>
  <c r="CD52" i="10"/>
  <c r="CE52" i="10"/>
  <c r="CF52" i="10"/>
  <c r="CG52" i="10"/>
  <c r="CH52" i="10"/>
  <c r="CI52" i="10"/>
  <c r="CJ52" i="10"/>
  <c r="CK52" i="10"/>
  <c r="CL52" i="10"/>
  <c r="CM52" i="10"/>
  <c r="CN52" i="10"/>
  <c r="CO52" i="10"/>
  <c r="CP52" i="10"/>
  <c r="CQ52" i="10"/>
  <c r="CR52" i="10"/>
  <c r="CS52" i="10"/>
  <c r="CT52" i="10"/>
  <c r="CU52" i="10"/>
  <c r="CV52" i="10"/>
  <c r="CW52" i="10"/>
  <c r="CX52" i="10"/>
  <c r="CY52" i="10"/>
  <c r="CZ52" i="10"/>
  <c r="DA52" i="10"/>
  <c r="DB52" i="10"/>
  <c r="BF53" i="10"/>
  <c r="BG53" i="10"/>
  <c r="BH53" i="10"/>
  <c r="BI53" i="10"/>
  <c r="BJ53" i="10"/>
  <c r="BK53" i="10"/>
  <c r="BL53" i="10"/>
  <c r="BM53" i="10"/>
  <c r="BN53" i="10"/>
  <c r="BO53" i="10"/>
  <c r="BP53" i="10"/>
  <c r="BQ53" i="10"/>
  <c r="BR53" i="10"/>
  <c r="BS53" i="10"/>
  <c r="BT53" i="10"/>
  <c r="BU53" i="10"/>
  <c r="BV53" i="10"/>
  <c r="BW53" i="10"/>
  <c r="BX53" i="10"/>
  <c r="BY53" i="10"/>
  <c r="BZ53" i="10"/>
  <c r="CA53" i="10"/>
  <c r="CB53" i="10"/>
  <c r="CC53" i="10"/>
  <c r="CD53" i="10"/>
  <c r="CE53" i="10"/>
  <c r="CF53" i="10"/>
  <c r="CG53" i="10"/>
  <c r="CH53" i="10"/>
  <c r="CI53" i="10"/>
  <c r="CJ53" i="10"/>
  <c r="CK53" i="10"/>
  <c r="CL53" i="10"/>
  <c r="CM53" i="10"/>
  <c r="CN53" i="10"/>
  <c r="CO53" i="10"/>
  <c r="CP53" i="10"/>
  <c r="CQ53" i="10"/>
  <c r="CR53" i="10"/>
  <c r="CS53" i="10"/>
  <c r="CT53" i="10"/>
  <c r="CU53" i="10"/>
  <c r="CV53" i="10"/>
  <c r="CW53" i="10"/>
  <c r="CX53" i="10"/>
  <c r="CY53" i="10"/>
  <c r="CZ53" i="10"/>
  <c r="DA53" i="10"/>
  <c r="DB53" i="10"/>
  <c r="BF54" i="10"/>
  <c r="BG54" i="10"/>
  <c r="BH54" i="10"/>
  <c r="BI54" i="10"/>
  <c r="BJ54" i="10"/>
  <c r="BK54" i="10"/>
  <c r="BL54" i="10"/>
  <c r="BM54" i="10"/>
  <c r="BN54" i="10"/>
  <c r="BO54" i="10"/>
  <c r="BP54" i="10"/>
  <c r="BQ54" i="10"/>
  <c r="BR54" i="10"/>
  <c r="BS54" i="10"/>
  <c r="BT54" i="10"/>
  <c r="BU54" i="10"/>
  <c r="BV54" i="10"/>
  <c r="BW54" i="10"/>
  <c r="BX54" i="10"/>
  <c r="BY54" i="10"/>
  <c r="BZ54" i="10"/>
  <c r="CA54" i="10"/>
  <c r="CB54" i="10"/>
  <c r="CC54" i="10"/>
  <c r="CD54" i="10"/>
  <c r="CE54" i="10"/>
  <c r="CF54" i="10"/>
  <c r="CG54" i="10"/>
  <c r="CH54" i="10"/>
  <c r="CI54" i="10"/>
  <c r="CJ54" i="10"/>
  <c r="CK54" i="10"/>
  <c r="CL54" i="10"/>
  <c r="CM54" i="10"/>
  <c r="CN54" i="10"/>
  <c r="CO54" i="10"/>
  <c r="CP54" i="10"/>
  <c r="CQ54" i="10"/>
  <c r="CR54" i="10"/>
  <c r="CS54" i="10"/>
  <c r="CT54" i="10"/>
  <c r="CU54" i="10"/>
  <c r="CV54" i="10"/>
  <c r="CW54" i="10"/>
  <c r="CX54" i="10"/>
  <c r="CY54" i="10"/>
  <c r="CZ54" i="10"/>
  <c r="DA54" i="10"/>
  <c r="DB54" i="10"/>
  <c r="BF55" i="10"/>
  <c r="BG55" i="10"/>
  <c r="BH55" i="10"/>
  <c r="BI55" i="10"/>
  <c r="BJ55" i="10"/>
  <c r="BK55" i="10"/>
  <c r="BL55" i="10"/>
  <c r="BM55" i="10"/>
  <c r="BN55" i="10"/>
  <c r="BO55" i="10"/>
  <c r="BP55" i="10"/>
  <c r="BQ55" i="10"/>
  <c r="BR55" i="10"/>
  <c r="BS55" i="10"/>
  <c r="BT55" i="10"/>
  <c r="BU55" i="10"/>
  <c r="BV55" i="10"/>
  <c r="BW55" i="10"/>
  <c r="BX55" i="10"/>
  <c r="BY55" i="10"/>
  <c r="BZ55" i="10"/>
  <c r="CA55" i="10"/>
  <c r="CB55" i="10"/>
  <c r="CC55" i="10"/>
  <c r="CD55" i="10"/>
  <c r="CE55" i="10"/>
  <c r="CF55" i="10"/>
  <c r="CG55" i="10"/>
  <c r="CH55" i="10"/>
  <c r="CI55" i="10"/>
  <c r="CJ55" i="10"/>
  <c r="CK55" i="10"/>
  <c r="CL55" i="10"/>
  <c r="CM55" i="10"/>
  <c r="CN55" i="10"/>
  <c r="CO55" i="10"/>
  <c r="CP55" i="10"/>
  <c r="CQ55" i="10"/>
  <c r="CR55" i="10"/>
  <c r="CS55" i="10"/>
  <c r="CT55" i="10"/>
  <c r="CU55" i="10"/>
  <c r="CV55" i="10"/>
  <c r="CW55" i="10"/>
  <c r="CX55" i="10"/>
  <c r="CY55" i="10"/>
  <c r="CZ55" i="10"/>
  <c r="DA55" i="10"/>
  <c r="DB55" i="10"/>
  <c r="BF56" i="10"/>
  <c r="BG56" i="10"/>
  <c r="BH56" i="10"/>
  <c r="BI56" i="10"/>
  <c r="BJ56" i="10"/>
  <c r="BK56" i="10"/>
  <c r="BL56" i="10"/>
  <c r="BM56" i="10"/>
  <c r="BN56" i="10"/>
  <c r="BO56" i="10"/>
  <c r="BP56" i="10"/>
  <c r="BQ56" i="10"/>
  <c r="BR56" i="10"/>
  <c r="BS56" i="10"/>
  <c r="BT56" i="10"/>
  <c r="BU56" i="10"/>
  <c r="BV56" i="10"/>
  <c r="BW56" i="10"/>
  <c r="BX56" i="10"/>
  <c r="BY56" i="10"/>
  <c r="BZ56" i="10"/>
  <c r="CA56" i="10"/>
  <c r="CB56" i="10"/>
  <c r="CC56" i="10"/>
  <c r="CD56" i="10"/>
  <c r="CE56" i="10"/>
  <c r="CF56" i="10"/>
  <c r="CG56" i="10"/>
  <c r="CH56" i="10"/>
  <c r="CI56" i="10"/>
  <c r="CJ56" i="10"/>
  <c r="CK56" i="10"/>
  <c r="CL56" i="10"/>
  <c r="CM56" i="10"/>
  <c r="CN56" i="10"/>
  <c r="CO56" i="10"/>
  <c r="CP56" i="10"/>
  <c r="CQ56" i="10"/>
  <c r="CR56" i="10"/>
  <c r="CS56" i="10"/>
  <c r="CT56" i="10"/>
  <c r="CU56" i="10"/>
  <c r="CV56" i="10"/>
  <c r="CW56" i="10"/>
  <c r="CX56" i="10"/>
  <c r="CY56" i="10"/>
  <c r="CZ56" i="10"/>
  <c r="DA56" i="10"/>
  <c r="DB56" i="10"/>
  <c r="BF57" i="10"/>
  <c r="BG57" i="10"/>
  <c r="BH57" i="10"/>
  <c r="BI57" i="10"/>
  <c r="BJ57" i="10"/>
  <c r="BK57" i="10"/>
  <c r="BL57" i="10"/>
  <c r="BM57" i="10"/>
  <c r="BN57" i="10"/>
  <c r="BO57" i="10"/>
  <c r="BP57" i="10"/>
  <c r="BQ57" i="10"/>
  <c r="BR57" i="10"/>
  <c r="BS57" i="10"/>
  <c r="BT57" i="10"/>
  <c r="BU57" i="10"/>
  <c r="BV57" i="10"/>
  <c r="BW57" i="10"/>
  <c r="BX57" i="10"/>
  <c r="BY57" i="10"/>
  <c r="BZ57" i="10"/>
  <c r="CA57" i="10"/>
  <c r="CB57" i="10"/>
  <c r="CC57" i="10"/>
  <c r="CD57" i="10"/>
  <c r="CE57" i="10"/>
  <c r="CF57" i="10"/>
  <c r="CG57" i="10"/>
  <c r="CH57" i="10"/>
  <c r="CI57" i="10"/>
  <c r="CJ57" i="10"/>
  <c r="CK57" i="10"/>
  <c r="CL57" i="10"/>
  <c r="CM57" i="10"/>
  <c r="CN57" i="10"/>
  <c r="CO57" i="10"/>
  <c r="CP57" i="10"/>
  <c r="CQ57" i="10"/>
  <c r="CR57" i="10"/>
  <c r="CS57" i="10"/>
  <c r="CT57" i="10"/>
  <c r="CU57" i="10"/>
  <c r="CV57" i="10"/>
  <c r="CW57" i="10"/>
  <c r="CX57" i="10"/>
  <c r="CY57" i="10"/>
  <c r="CZ57" i="10"/>
  <c r="DA57" i="10"/>
  <c r="DB57" i="10"/>
  <c r="BF58" i="10"/>
  <c r="BG58" i="10"/>
  <c r="BH58" i="10"/>
  <c r="BI58" i="10"/>
  <c r="BJ58" i="10"/>
  <c r="BK58" i="10"/>
  <c r="BL58" i="10"/>
  <c r="BM58" i="10"/>
  <c r="BN58" i="10"/>
  <c r="BO58" i="10"/>
  <c r="BP58" i="10"/>
  <c r="BQ58" i="10"/>
  <c r="BR58" i="10"/>
  <c r="BS58" i="10"/>
  <c r="BT58" i="10"/>
  <c r="BU58" i="10"/>
  <c r="BV58" i="10"/>
  <c r="BW58" i="10"/>
  <c r="BX58" i="10"/>
  <c r="BY58" i="10"/>
  <c r="BZ58" i="10"/>
  <c r="CA58" i="10"/>
  <c r="CB58" i="10"/>
  <c r="CC58" i="10"/>
  <c r="CD58" i="10"/>
  <c r="CE58" i="10"/>
  <c r="CF58" i="10"/>
  <c r="CG58" i="10"/>
  <c r="CH58" i="10"/>
  <c r="CI58" i="10"/>
  <c r="CJ58" i="10"/>
  <c r="CK58" i="10"/>
  <c r="CL58" i="10"/>
  <c r="CM58" i="10"/>
  <c r="CN58" i="10"/>
  <c r="CO58" i="10"/>
  <c r="CP58" i="10"/>
  <c r="CQ58" i="10"/>
  <c r="CR58" i="10"/>
  <c r="CS58" i="10"/>
  <c r="CT58" i="10"/>
  <c r="CU58" i="10"/>
  <c r="CV58" i="10"/>
  <c r="CW58" i="10"/>
  <c r="CX58" i="10"/>
  <c r="CY58" i="10"/>
  <c r="CZ58" i="10"/>
  <c r="DA58" i="10"/>
  <c r="DB58" i="10"/>
  <c r="BF59" i="10"/>
  <c r="BG59" i="10"/>
  <c r="BH59" i="10"/>
  <c r="BI59" i="10"/>
  <c r="BJ59" i="10"/>
  <c r="BK59" i="10"/>
  <c r="BL59" i="10"/>
  <c r="BM59" i="10"/>
  <c r="BN59" i="10"/>
  <c r="BO59" i="10"/>
  <c r="BP59" i="10"/>
  <c r="BQ59" i="10"/>
  <c r="BR59" i="10"/>
  <c r="BS59" i="10"/>
  <c r="BT59" i="10"/>
  <c r="BU59" i="10"/>
  <c r="BV59" i="10"/>
  <c r="BW59" i="10"/>
  <c r="BX59" i="10"/>
  <c r="BY59" i="10"/>
  <c r="BZ59" i="10"/>
  <c r="CA59" i="10"/>
  <c r="CB59" i="10"/>
  <c r="CC59" i="10"/>
  <c r="CD59" i="10"/>
  <c r="CE59" i="10"/>
  <c r="CF59" i="10"/>
  <c r="CG59" i="10"/>
  <c r="CH59" i="10"/>
  <c r="CI59" i="10"/>
  <c r="CJ59" i="10"/>
  <c r="CK59" i="10"/>
  <c r="CL59" i="10"/>
  <c r="CM59" i="10"/>
  <c r="CN59" i="10"/>
  <c r="CO59" i="10"/>
  <c r="CP59" i="10"/>
  <c r="CQ59" i="10"/>
  <c r="CR59" i="10"/>
  <c r="CS59" i="10"/>
  <c r="CT59" i="10"/>
  <c r="CU59" i="10"/>
  <c r="CV59" i="10"/>
  <c r="CW59" i="10"/>
  <c r="CX59" i="10"/>
  <c r="CY59" i="10"/>
  <c r="CZ59" i="10"/>
  <c r="DA59" i="10"/>
  <c r="DB59" i="10"/>
  <c r="BF60" i="10"/>
  <c r="BG60" i="10"/>
  <c r="BH60" i="10"/>
  <c r="BI60" i="10"/>
  <c r="BJ60" i="10"/>
  <c r="BK60" i="10"/>
  <c r="BL60" i="10"/>
  <c r="BM60" i="10"/>
  <c r="BN60" i="10"/>
  <c r="BO60" i="10"/>
  <c r="BP60" i="10"/>
  <c r="BQ60" i="10"/>
  <c r="BR60" i="10"/>
  <c r="BS60" i="10"/>
  <c r="BT60" i="10"/>
  <c r="BU60" i="10"/>
  <c r="BV60" i="10"/>
  <c r="BW60" i="10"/>
  <c r="BX60" i="10"/>
  <c r="BY60" i="10"/>
  <c r="BZ60" i="10"/>
  <c r="CA60" i="10"/>
  <c r="CB60" i="10"/>
  <c r="CC60" i="10"/>
  <c r="CD60" i="10"/>
  <c r="CE60" i="10"/>
  <c r="CF60" i="10"/>
  <c r="CG60" i="10"/>
  <c r="CH60" i="10"/>
  <c r="CI60" i="10"/>
  <c r="CJ60" i="10"/>
  <c r="CK60" i="10"/>
  <c r="CL60" i="10"/>
  <c r="CM60" i="10"/>
  <c r="CN60" i="10"/>
  <c r="CO60" i="10"/>
  <c r="CP60" i="10"/>
  <c r="CQ60" i="10"/>
  <c r="CR60" i="10"/>
  <c r="CS60" i="10"/>
  <c r="CT60" i="10"/>
  <c r="CU60" i="10"/>
  <c r="CV60" i="10"/>
  <c r="CW60" i="10"/>
  <c r="CX60" i="10"/>
  <c r="CY60" i="10"/>
  <c r="CZ60" i="10"/>
  <c r="DA60" i="10"/>
  <c r="DB60" i="10"/>
  <c r="BF61" i="10"/>
  <c r="BG61" i="10"/>
  <c r="BH61" i="10"/>
  <c r="BI61" i="10"/>
  <c r="BJ61" i="10"/>
  <c r="BK61" i="10"/>
  <c r="BL61" i="10"/>
  <c r="BM61" i="10"/>
  <c r="BN61" i="10"/>
  <c r="BO61" i="10"/>
  <c r="BP61" i="10"/>
  <c r="BQ61" i="10"/>
  <c r="BR61" i="10"/>
  <c r="BS61" i="10"/>
  <c r="BT61" i="10"/>
  <c r="BU61" i="10"/>
  <c r="BV61" i="10"/>
  <c r="BW61" i="10"/>
  <c r="BX61" i="10"/>
  <c r="BY61" i="10"/>
  <c r="BZ61" i="10"/>
  <c r="CA61" i="10"/>
  <c r="CB61" i="10"/>
  <c r="CC61" i="10"/>
  <c r="CD61" i="10"/>
  <c r="CE61" i="10"/>
  <c r="CF61" i="10"/>
  <c r="CG61" i="10"/>
  <c r="CH61" i="10"/>
  <c r="CI61" i="10"/>
  <c r="CJ61" i="10"/>
  <c r="CK61" i="10"/>
  <c r="CL61" i="10"/>
  <c r="CM61" i="10"/>
  <c r="CN61" i="10"/>
  <c r="CO61" i="10"/>
  <c r="CP61" i="10"/>
  <c r="CQ61" i="10"/>
  <c r="CR61" i="10"/>
  <c r="CS61" i="10"/>
  <c r="CT61" i="10"/>
  <c r="CU61" i="10"/>
  <c r="CV61" i="10"/>
  <c r="CW61" i="10"/>
  <c r="CX61" i="10"/>
  <c r="CY61" i="10"/>
  <c r="CZ61" i="10"/>
  <c r="DA61" i="10"/>
  <c r="DB61" i="10"/>
  <c r="BF62" i="10"/>
  <c r="BG62" i="10"/>
  <c r="BH62" i="10"/>
  <c r="BI62" i="10"/>
  <c r="BJ62" i="10"/>
  <c r="BK62" i="10"/>
  <c r="BL62" i="10"/>
  <c r="BM62" i="10"/>
  <c r="BN62" i="10"/>
  <c r="BO62" i="10"/>
  <c r="BP62" i="10"/>
  <c r="BQ62" i="10"/>
  <c r="BR62" i="10"/>
  <c r="BS62" i="10"/>
  <c r="BT62" i="10"/>
  <c r="BU62" i="10"/>
  <c r="BV62" i="10"/>
  <c r="BW62" i="10"/>
  <c r="BX62" i="10"/>
  <c r="BY62" i="10"/>
  <c r="BZ62" i="10"/>
  <c r="CA62" i="10"/>
  <c r="CB62" i="10"/>
  <c r="CC62" i="10"/>
  <c r="CD62" i="10"/>
  <c r="CE62" i="10"/>
  <c r="CF62" i="10"/>
  <c r="CG62" i="10"/>
  <c r="CH62" i="10"/>
  <c r="CI62" i="10"/>
  <c r="CJ62" i="10"/>
  <c r="CK62" i="10"/>
  <c r="CL62" i="10"/>
  <c r="CM62" i="10"/>
  <c r="CN62" i="10"/>
  <c r="CO62" i="10"/>
  <c r="CP62" i="10"/>
  <c r="CQ62" i="10"/>
  <c r="CR62" i="10"/>
  <c r="CS62" i="10"/>
  <c r="CT62" i="10"/>
  <c r="CU62" i="10"/>
  <c r="CV62" i="10"/>
  <c r="CW62" i="10"/>
  <c r="CX62" i="10"/>
  <c r="CY62" i="10"/>
  <c r="CZ62" i="10"/>
  <c r="DA62" i="10"/>
  <c r="DB62" i="10"/>
  <c r="BF63" i="10"/>
  <c r="BG63" i="10"/>
  <c r="BH63" i="10"/>
  <c r="BI63" i="10"/>
  <c r="BJ63" i="10"/>
  <c r="BK63" i="10"/>
  <c r="BL63" i="10"/>
  <c r="BM63" i="10"/>
  <c r="BN63" i="10"/>
  <c r="BO63" i="10"/>
  <c r="BP63" i="10"/>
  <c r="BQ63" i="10"/>
  <c r="BR63" i="10"/>
  <c r="BS63" i="10"/>
  <c r="BT63" i="10"/>
  <c r="BU63" i="10"/>
  <c r="BV63" i="10"/>
  <c r="BW63" i="10"/>
  <c r="BX63" i="10"/>
  <c r="BY63" i="10"/>
  <c r="BZ63" i="10"/>
  <c r="CA63" i="10"/>
  <c r="CB63" i="10"/>
  <c r="CC63" i="10"/>
  <c r="CD63" i="10"/>
  <c r="CE63" i="10"/>
  <c r="CF63" i="10"/>
  <c r="CG63" i="10"/>
  <c r="CH63" i="10"/>
  <c r="CI63" i="10"/>
  <c r="CJ63" i="10"/>
  <c r="CK63" i="10"/>
  <c r="CL63" i="10"/>
  <c r="CM63" i="10"/>
  <c r="CN63" i="10"/>
  <c r="CO63" i="10"/>
  <c r="CP63" i="10"/>
  <c r="CQ63" i="10"/>
  <c r="CR63" i="10"/>
  <c r="CS63" i="10"/>
  <c r="CT63" i="10"/>
  <c r="CU63" i="10"/>
  <c r="CV63" i="10"/>
  <c r="CW63" i="10"/>
  <c r="CX63" i="10"/>
  <c r="CY63" i="10"/>
  <c r="CZ63" i="10"/>
  <c r="DA63" i="10"/>
  <c r="DB63" i="10"/>
  <c r="BF64" i="10"/>
  <c r="BG64" i="10"/>
  <c r="BH64" i="10"/>
  <c r="BI64" i="10"/>
  <c r="BJ64" i="10"/>
  <c r="BK64" i="10"/>
  <c r="BL64" i="10"/>
  <c r="BM64" i="10"/>
  <c r="BN64" i="10"/>
  <c r="BO64" i="10"/>
  <c r="BP64" i="10"/>
  <c r="BQ64" i="10"/>
  <c r="BR64" i="10"/>
  <c r="BS64" i="10"/>
  <c r="BT64" i="10"/>
  <c r="BU64" i="10"/>
  <c r="BV64" i="10"/>
  <c r="BW64" i="10"/>
  <c r="BX64" i="10"/>
  <c r="BY64" i="10"/>
  <c r="BZ64" i="10"/>
  <c r="CA64" i="10"/>
  <c r="CB64" i="10"/>
  <c r="CC64" i="10"/>
  <c r="CD64" i="10"/>
  <c r="CE64" i="10"/>
  <c r="CF64" i="10"/>
  <c r="CG64" i="10"/>
  <c r="CH64" i="10"/>
  <c r="CI64" i="10"/>
  <c r="CJ64" i="10"/>
  <c r="CK64" i="10"/>
  <c r="CL64" i="10"/>
  <c r="CM64" i="10"/>
  <c r="CN64" i="10"/>
  <c r="CO64" i="10"/>
  <c r="CP64" i="10"/>
  <c r="CQ64" i="10"/>
  <c r="CR64" i="10"/>
  <c r="CS64" i="10"/>
  <c r="CT64" i="10"/>
  <c r="CU64" i="10"/>
  <c r="CV64" i="10"/>
  <c r="CW64" i="10"/>
  <c r="CX64" i="10"/>
  <c r="CY64" i="10"/>
  <c r="CZ64" i="10"/>
  <c r="DA64" i="10"/>
  <c r="DB64" i="10"/>
  <c r="BF65" i="10"/>
  <c r="BG65" i="10"/>
  <c r="BH65" i="10"/>
  <c r="BI65" i="10"/>
  <c r="BJ65" i="10"/>
  <c r="BK65" i="10"/>
  <c r="BL65" i="10"/>
  <c r="BM65" i="10"/>
  <c r="BN65" i="10"/>
  <c r="BO65" i="10"/>
  <c r="BP65" i="10"/>
  <c r="BQ65" i="10"/>
  <c r="BR65" i="10"/>
  <c r="BS65" i="10"/>
  <c r="BT65" i="10"/>
  <c r="BU65" i="10"/>
  <c r="BV65" i="10"/>
  <c r="BW65" i="10"/>
  <c r="BX65" i="10"/>
  <c r="BY65" i="10"/>
  <c r="BZ65" i="10"/>
  <c r="CA65" i="10"/>
  <c r="CB65" i="10"/>
  <c r="CC65" i="10"/>
  <c r="CD65" i="10"/>
  <c r="CE65" i="10"/>
  <c r="CF65" i="10"/>
  <c r="CG65" i="10"/>
  <c r="CH65" i="10"/>
  <c r="CI65" i="10"/>
  <c r="CJ65" i="10"/>
  <c r="CK65" i="10"/>
  <c r="CL65" i="10"/>
  <c r="CM65" i="10"/>
  <c r="CN65" i="10"/>
  <c r="CO65" i="10"/>
  <c r="CP65" i="10"/>
  <c r="CQ65" i="10"/>
  <c r="CR65" i="10"/>
  <c r="CS65" i="10"/>
  <c r="CT65" i="10"/>
  <c r="CU65" i="10"/>
  <c r="CV65" i="10"/>
  <c r="CW65" i="10"/>
  <c r="CX65" i="10"/>
  <c r="CY65" i="10"/>
  <c r="CZ65" i="10"/>
  <c r="DA65" i="10"/>
  <c r="DB65" i="10"/>
  <c r="BF66" i="10"/>
  <c r="BG66" i="10"/>
  <c r="BH66" i="10"/>
  <c r="BI66" i="10"/>
  <c r="BJ66" i="10"/>
  <c r="BK66" i="10"/>
  <c r="BL66" i="10"/>
  <c r="BM66" i="10"/>
  <c r="BN66" i="10"/>
  <c r="BO66" i="10"/>
  <c r="BP66" i="10"/>
  <c r="BQ66" i="10"/>
  <c r="BR66" i="10"/>
  <c r="BS66" i="10"/>
  <c r="BT66" i="10"/>
  <c r="BU66" i="10"/>
  <c r="BV66" i="10"/>
  <c r="BW66" i="10"/>
  <c r="BX66" i="10"/>
  <c r="BY66" i="10"/>
  <c r="BZ66" i="10"/>
  <c r="CA66" i="10"/>
  <c r="CB66" i="10"/>
  <c r="CC66" i="10"/>
  <c r="CD66" i="10"/>
  <c r="CE66" i="10"/>
  <c r="CF66" i="10"/>
  <c r="CG66" i="10"/>
  <c r="CH66" i="10"/>
  <c r="CI66" i="10"/>
  <c r="CJ66" i="10"/>
  <c r="CK66" i="10"/>
  <c r="CL66" i="10"/>
  <c r="CM66" i="10"/>
  <c r="CN66" i="10"/>
  <c r="CO66" i="10"/>
  <c r="CP66" i="10"/>
  <c r="CQ66" i="10"/>
  <c r="CR66" i="10"/>
  <c r="CS66" i="10"/>
  <c r="CT66" i="10"/>
  <c r="CU66" i="10"/>
  <c r="CV66" i="10"/>
  <c r="CW66" i="10"/>
  <c r="CX66" i="10"/>
  <c r="CY66" i="10"/>
  <c r="CZ66" i="10"/>
  <c r="DA66" i="10"/>
  <c r="DB66" i="10"/>
  <c r="BF67" i="10"/>
  <c r="BG67" i="10"/>
  <c r="BH67" i="10"/>
  <c r="BI67" i="10"/>
  <c r="BJ67" i="10"/>
  <c r="BK67" i="10"/>
  <c r="BL67" i="10"/>
  <c r="BM67" i="10"/>
  <c r="BN67" i="10"/>
  <c r="BO67" i="10"/>
  <c r="BP67" i="10"/>
  <c r="BQ67" i="10"/>
  <c r="BR67" i="10"/>
  <c r="BS67" i="10"/>
  <c r="BT67" i="10"/>
  <c r="BU67" i="10"/>
  <c r="BV67" i="10"/>
  <c r="BW67" i="10"/>
  <c r="BX67" i="10"/>
  <c r="BY67" i="10"/>
  <c r="BZ67" i="10"/>
  <c r="CA67" i="10"/>
  <c r="CB67" i="10"/>
  <c r="CC67" i="10"/>
  <c r="CD67" i="10"/>
  <c r="CE67" i="10"/>
  <c r="CF67" i="10"/>
  <c r="CG67" i="10"/>
  <c r="CH67" i="10"/>
  <c r="CI67" i="10"/>
  <c r="CJ67" i="10"/>
  <c r="CK67" i="10"/>
  <c r="CL67" i="10"/>
  <c r="CM67" i="10"/>
  <c r="CN67" i="10"/>
  <c r="CO67" i="10"/>
  <c r="CP67" i="10"/>
  <c r="CQ67" i="10"/>
  <c r="CR67" i="10"/>
  <c r="CS67" i="10"/>
  <c r="CT67" i="10"/>
  <c r="CU67" i="10"/>
  <c r="CV67" i="10"/>
  <c r="CW67" i="10"/>
  <c r="CX67" i="10"/>
  <c r="CY67" i="10"/>
  <c r="CZ67" i="10"/>
  <c r="DA67" i="10"/>
  <c r="DB67" i="10"/>
  <c r="BF68" i="10"/>
  <c r="BG68" i="10"/>
  <c r="BH68" i="10"/>
  <c r="BI68" i="10"/>
  <c r="BJ68" i="10"/>
  <c r="BK68" i="10"/>
  <c r="BL68" i="10"/>
  <c r="BM68" i="10"/>
  <c r="BN68" i="10"/>
  <c r="BO68" i="10"/>
  <c r="BP68" i="10"/>
  <c r="BQ68" i="10"/>
  <c r="BR68" i="10"/>
  <c r="BS68" i="10"/>
  <c r="BT68" i="10"/>
  <c r="BU68" i="10"/>
  <c r="BV68" i="10"/>
  <c r="BW68" i="10"/>
  <c r="BX68" i="10"/>
  <c r="BY68" i="10"/>
  <c r="BZ68" i="10"/>
  <c r="CA68" i="10"/>
  <c r="CB68" i="10"/>
  <c r="CC68" i="10"/>
  <c r="CD68" i="10"/>
  <c r="CE68" i="10"/>
  <c r="CF68" i="10"/>
  <c r="CG68" i="10"/>
  <c r="CH68" i="10"/>
  <c r="CI68" i="10"/>
  <c r="CJ68" i="10"/>
  <c r="CK68" i="10"/>
  <c r="CL68" i="10"/>
  <c r="CM68" i="10"/>
  <c r="CN68" i="10"/>
  <c r="CO68" i="10"/>
  <c r="CP68" i="10"/>
  <c r="CQ68" i="10"/>
  <c r="CR68" i="10"/>
  <c r="CS68" i="10"/>
  <c r="CT68" i="10"/>
  <c r="CU68" i="10"/>
  <c r="CV68" i="10"/>
  <c r="CW68" i="10"/>
  <c r="CX68" i="10"/>
  <c r="CY68" i="10"/>
  <c r="CZ68" i="10"/>
  <c r="DA68" i="10"/>
  <c r="DB68" i="10"/>
  <c r="BF69" i="10"/>
  <c r="BG69" i="10"/>
  <c r="BH69" i="10"/>
  <c r="BI69" i="10"/>
  <c r="BJ69" i="10"/>
  <c r="BK69" i="10"/>
  <c r="BL69" i="10"/>
  <c r="BM69" i="10"/>
  <c r="BN69" i="10"/>
  <c r="BO69" i="10"/>
  <c r="BP69" i="10"/>
  <c r="BQ69" i="10"/>
  <c r="BR69" i="10"/>
  <c r="BS69" i="10"/>
  <c r="BT69" i="10"/>
  <c r="BU69" i="10"/>
  <c r="BV69" i="10"/>
  <c r="BW69" i="10"/>
  <c r="BX69" i="10"/>
  <c r="BY69" i="10"/>
  <c r="BZ69" i="10"/>
  <c r="CA69" i="10"/>
  <c r="CB69" i="10"/>
  <c r="CC69" i="10"/>
  <c r="CD69" i="10"/>
  <c r="CE69" i="10"/>
  <c r="CF69" i="10"/>
  <c r="CG69" i="10"/>
  <c r="CH69" i="10"/>
  <c r="CI69" i="10"/>
  <c r="CJ69" i="10"/>
  <c r="CK69" i="10"/>
  <c r="CL69" i="10"/>
  <c r="CM69" i="10"/>
  <c r="CN69" i="10"/>
  <c r="CO69" i="10"/>
  <c r="CP69" i="10"/>
  <c r="CQ69" i="10"/>
  <c r="CR69" i="10"/>
  <c r="CS69" i="10"/>
  <c r="CT69" i="10"/>
  <c r="CU69" i="10"/>
  <c r="CV69" i="10"/>
  <c r="CW69" i="10"/>
  <c r="CX69" i="10"/>
  <c r="CY69" i="10"/>
  <c r="CZ69" i="10"/>
  <c r="DA69" i="10"/>
  <c r="DB69" i="10"/>
  <c r="BF70" i="10"/>
  <c r="BG70" i="10"/>
  <c r="BH70" i="10"/>
  <c r="BI70" i="10"/>
  <c r="BJ70" i="10"/>
  <c r="BK70" i="10"/>
  <c r="BL70" i="10"/>
  <c r="BM70" i="10"/>
  <c r="BN70" i="10"/>
  <c r="BO70" i="10"/>
  <c r="BP70" i="10"/>
  <c r="BQ70" i="10"/>
  <c r="BR70" i="10"/>
  <c r="BS70" i="10"/>
  <c r="BT70" i="10"/>
  <c r="BU70" i="10"/>
  <c r="BV70" i="10"/>
  <c r="BW70" i="10"/>
  <c r="BX70" i="10"/>
  <c r="BY70" i="10"/>
  <c r="BZ70" i="10"/>
  <c r="CA70" i="10"/>
  <c r="CB70" i="10"/>
  <c r="CC70" i="10"/>
  <c r="CD70" i="10"/>
  <c r="CE70" i="10"/>
  <c r="CF70" i="10"/>
  <c r="CG70" i="10"/>
  <c r="CH70" i="10"/>
  <c r="CI70" i="10"/>
  <c r="CJ70" i="10"/>
  <c r="CK70" i="10"/>
  <c r="CL70" i="10"/>
  <c r="CM70" i="10"/>
  <c r="CN70" i="10"/>
  <c r="CO70" i="10"/>
  <c r="CP70" i="10"/>
  <c r="CQ70" i="10"/>
  <c r="CR70" i="10"/>
  <c r="CS70" i="10"/>
  <c r="CT70" i="10"/>
  <c r="CU70" i="10"/>
  <c r="CV70" i="10"/>
  <c r="CW70" i="10"/>
  <c r="CX70" i="10"/>
  <c r="CY70" i="10"/>
  <c r="CZ70" i="10"/>
  <c r="DA70" i="10"/>
  <c r="DB70" i="10"/>
  <c r="BF71" i="10"/>
  <c r="BG71" i="10"/>
  <c r="BH71" i="10"/>
  <c r="BI71" i="10"/>
  <c r="BJ71" i="10"/>
  <c r="BK71" i="10"/>
  <c r="BL71" i="10"/>
  <c r="BM71" i="10"/>
  <c r="BN71" i="10"/>
  <c r="BO71" i="10"/>
  <c r="BP71" i="10"/>
  <c r="BQ71" i="10"/>
  <c r="BR71" i="10"/>
  <c r="BS71" i="10"/>
  <c r="BT71" i="10"/>
  <c r="BU71" i="10"/>
  <c r="BV71" i="10"/>
  <c r="BW71" i="10"/>
  <c r="BX71" i="10"/>
  <c r="BY71" i="10"/>
  <c r="BZ71" i="10"/>
  <c r="CA71" i="10"/>
  <c r="CB71" i="10"/>
  <c r="CC71" i="10"/>
  <c r="CD71" i="10"/>
  <c r="CE71" i="10"/>
  <c r="CF71" i="10"/>
  <c r="CG71" i="10"/>
  <c r="CH71" i="10"/>
  <c r="CI71" i="10"/>
  <c r="CJ71" i="10"/>
  <c r="CK71" i="10"/>
  <c r="CL71" i="10"/>
  <c r="CM71" i="10"/>
  <c r="CN71" i="10"/>
  <c r="CO71" i="10"/>
  <c r="CP71" i="10"/>
  <c r="CQ71" i="10"/>
  <c r="CR71" i="10"/>
  <c r="CS71" i="10"/>
  <c r="CT71" i="10"/>
  <c r="CU71" i="10"/>
  <c r="CV71" i="10"/>
  <c r="CW71" i="10"/>
  <c r="CX71" i="10"/>
  <c r="CY71" i="10"/>
  <c r="CZ71" i="10"/>
  <c r="DA71" i="10"/>
  <c r="DB71" i="10"/>
  <c r="BF72" i="10"/>
  <c r="BG72" i="10"/>
  <c r="BH72" i="10"/>
  <c r="BI72" i="10"/>
  <c r="BJ72" i="10"/>
  <c r="BK72" i="10"/>
  <c r="BL72" i="10"/>
  <c r="BM72" i="10"/>
  <c r="BN72" i="10"/>
  <c r="BO72" i="10"/>
  <c r="BP72" i="10"/>
  <c r="BQ72" i="10"/>
  <c r="BR72" i="10"/>
  <c r="BS72" i="10"/>
  <c r="BT72" i="10"/>
  <c r="BU72" i="10"/>
  <c r="BV72" i="10"/>
  <c r="BW72" i="10"/>
  <c r="BX72" i="10"/>
  <c r="BY72" i="10"/>
  <c r="BZ72" i="10"/>
  <c r="CA72" i="10"/>
  <c r="CB72" i="10"/>
  <c r="CC72" i="10"/>
  <c r="CD72" i="10"/>
  <c r="CE72" i="10"/>
  <c r="CF72" i="10"/>
  <c r="CG72" i="10"/>
  <c r="CH72" i="10"/>
  <c r="CI72" i="10"/>
  <c r="CJ72" i="10"/>
  <c r="CK72" i="10"/>
  <c r="CL72" i="10"/>
  <c r="CM72" i="10"/>
  <c r="CN72" i="10"/>
  <c r="CO72" i="10"/>
  <c r="CP72" i="10"/>
  <c r="CQ72" i="10"/>
  <c r="CR72" i="10"/>
  <c r="CS72" i="10"/>
  <c r="CT72" i="10"/>
  <c r="CU72" i="10"/>
  <c r="CV72" i="10"/>
  <c r="CW72" i="10"/>
  <c r="CX72" i="10"/>
  <c r="CY72" i="10"/>
  <c r="CZ72" i="10"/>
  <c r="DA72" i="10"/>
  <c r="DB72" i="10"/>
  <c r="BF73" i="10"/>
  <c r="BG73" i="10"/>
  <c r="BH73" i="10"/>
  <c r="BI73" i="10"/>
  <c r="BJ73" i="10"/>
  <c r="BK73" i="10"/>
  <c r="BL73" i="10"/>
  <c r="BM73" i="10"/>
  <c r="BN73" i="10"/>
  <c r="BO73" i="10"/>
  <c r="BP73" i="10"/>
  <c r="BQ73" i="10"/>
  <c r="BR73" i="10"/>
  <c r="BS73" i="10"/>
  <c r="BT73" i="10"/>
  <c r="BU73" i="10"/>
  <c r="BV73" i="10"/>
  <c r="BW73" i="10"/>
  <c r="BX73" i="10"/>
  <c r="BY73" i="10"/>
  <c r="BZ73" i="10"/>
  <c r="CA73" i="10"/>
  <c r="CB73" i="10"/>
  <c r="CC73" i="10"/>
  <c r="CD73" i="10"/>
  <c r="CE73" i="10"/>
  <c r="CF73" i="10"/>
  <c r="CG73" i="10"/>
  <c r="CH73" i="10"/>
  <c r="CI73" i="10"/>
  <c r="CJ73" i="10"/>
  <c r="CK73" i="10"/>
  <c r="CL73" i="10"/>
  <c r="CM73" i="10"/>
  <c r="CN73" i="10"/>
  <c r="CO73" i="10"/>
  <c r="CP73" i="10"/>
  <c r="CQ73" i="10"/>
  <c r="CR73" i="10"/>
  <c r="CS73" i="10"/>
  <c r="CT73" i="10"/>
  <c r="CU73" i="10"/>
  <c r="CV73" i="10"/>
  <c r="CW73" i="10"/>
  <c r="CX73" i="10"/>
  <c r="CY73" i="10"/>
  <c r="CZ73" i="10"/>
  <c r="DA73" i="10"/>
  <c r="DB73" i="10"/>
  <c r="BF74" i="10"/>
  <c r="BG74" i="10"/>
  <c r="BH74" i="10"/>
  <c r="BI74" i="10"/>
  <c r="BJ74" i="10"/>
  <c r="BK74" i="10"/>
  <c r="BL74" i="10"/>
  <c r="BM74" i="10"/>
  <c r="BN74" i="10"/>
  <c r="BO74" i="10"/>
  <c r="BP74" i="10"/>
  <c r="BQ74" i="10"/>
  <c r="BR74" i="10"/>
  <c r="BS74" i="10"/>
  <c r="BT74" i="10"/>
  <c r="BU74" i="10"/>
  <c r="BV74" i="10"/>
  <c r="BW74" i="10"/>
  <c r="BX74" i="10"/>
  <c r="BY74" i="10"/>
  <c r="BZ74" i="10"/>
  <c r="CA74" i="10"/>
  <c r="CB74" i="10"/>
  <c r="CC74" i="10"/>
  <c r="CD74" i="10"/>
  <c r="CE74" i="10"/>
  <c r="CF74" i="10"/>
  <c r="CG74" i="10"/>
  <c r="CH74" i="10"/>
  <c r="CI74" i="10"/>
  <c r="CJ74" i="10"/>
  <c r="CK74" i="10"/>
  <c r="CL74" i="10"/>
  <c r="CM74" i="10"/>
  <c r="CN74" i="10"/>
  <c r="CO74" i="10"/>
  <c r="CP74" i="10"/>
  <c r="CQ74" i="10"/>
  <c r="CR74" i="10"/>
  <c r="CS74" i="10"/>
  <c r="CT74" i="10"/>
  <c r="CU74" i="10"/>
  <c r="CV74" i="10"/>
  <c r="CW74" i="10"/>
  <c r="CX74" i="10"/>
  <c r="CY74" i="10"/>
  <c r="CZ74" i="10"/>
  <c r="DA74" i="10"/>
  <c r="DB74" i="10"/>
  <c r="BF75" i="10"/>
  <c r="BG75" i="10"/>
  <c r="BH75" i="10"/>
  <c r="BI75" i="10"/>
  <c r="BJ75" i="10"/>
  <c r="BK75" i="10"/>
  <c r="BL75" i="10"/>
  <c r="BM75" i="10"/>
  <c r="BN75" i="10"/>
  <c r="BO75" i="10"/>
  <c r="BP75" i="10"/>
  <c r="BQ75" i="10"/>
  <c r="BR75" i="10"/>
  <c r="BS75" i="10"/>
  <c r="BT75" i="10"/>
  <c r="BU75" i="10"/>
  <c r="BV75" i="10"/>
  <c r="BW75" i="10"/>
  <c r="BX75" i="10"/>
  <c r="BY75" i="10"/>
  <c r="BZ75" i="10"/>
  <c r="CA75" i="10"/>
  <c r="CB75" i="10"/>
  <c r="CC75" i="10"/>
  <c r="CD75" i="10"/>
  <c r="CE75" i="10"/>
  <c r="CF75" i="10"/>
  <c r="CG75" i="10"/>
  <c r="CH75" i="10"/>
  <c r="CI75" i="10"/>
  <c r="CJ75" i="10"/>
  <c r="CK75" i="10"/>
  <c r="CL75" i="10"/>
  <c r="CM75" i="10"/>
  <c r="CN75" i="10"/>
  <c r="CO75" i="10"/>
  <c r="CP75" i="10"/>
  <c r="CQ75" i="10"/>
  <c r="CR75" i="10"/>
  <c r="CS75" i="10"/>
  <c r="CT75" i="10"/>
  <c r="CU75" i="10"/>
  <c r="CV75" i="10"/>
  <c r="CW75" i="10"/>
  <c r="CX75" i="10"/>
  <c r="CY75" i="10"/>
  <c r="CZ75" i="10"/>
  <c r="DA75" i="10"/>
  <c r="DB75" i="10"/>
  <c r="BF76" i="10"/>
  <c r="BG76" i="10"/>
  <c r="BH76" i="10"/>
  <c r="BI76" i="10"/>
  <c r="BJ76" i="10"/>
  <c r="BK76" i="10"/>
  <c r="BL76" i="10"/>
  <c r="BM76" i="10"/>
  <c r="BN76" i="10"/>
  <c r="BO76" i="10"/>
  <c r="BP76" i="10"/>
  <c r="BQ76" i="10"/>
  <c r="BR76" i="10"/>
  <c r="BS76" i="10"/>
  <c r="BT76" i="10"/>
  <c r="BU76" i="10"/>
  <c r="BV76" i="10"/>
  <c r="BW76" i="10"/>
  <c r="BX76" i="10"/>
  <c r="BY76" i="10"/>
  <c r="BZ76" i="10"/>
  <c r="CA76" i="10"/>
  <c r="CB76" i="10"/>
  <c r="CC76" i="10"/>
  <c r="CD76" i="10"/>
  <c r="CE76" i="10"/>
  <c r="CF76" i="10"/>
  <c r="CG76" i="10"/>
  <c r="CH76" i="10"/>
  <c r="CI76" i="10"/>
  <c r="CJ76" i="10"/>
  <c r="CK76" i="10"/>
  <c r="CL76" i="10"/>
  <c r="CM76" i="10"/>
  <c r="CN76" i="10"/>
  <c r="CO76" i="10"/>
  <c r="CP76" i="10"/>
  <c r="CQ76" i="10"/>
  <c r="CR76" i="10"/>
  <c r="CS76" i="10"/>
  <c r="CT76" i="10"/>
  <c r="CU76" i="10"/>
  <c r="CV76" i="10"/>
  <c r="CW76" i="10"/>
  <c r="CX76" i="10"/>
  <c r="CY76" i="10"/>
  <c r="CZ76" i="10"/>
  <c r="DA76" i="10"/>
  <c r="DB76" i="10"/>
  <c r="BF77" i="10"/>
  <c r="BG77" i="10"/>
  <c r="BH77" i="10"/>
  <c r="BI77" i="10"/>
  <c r="BJ77" i="10"/>
  <c r="BK77" i="10"/>
  <c r="BL77" i="10"/>
  <c r="BM77" i="10"/>
  <c r="BN77" i="10"/>
  <c r="BO77" i="10"/>
  <c r="BP77" i="10"/>
  <c r="BQ77" i="10"/>
  <c r="BR77" i="10"/>
  <c r="BS77" i="10"/>
  <c r="BT77" i="10"/>
  <c r="BU77" i="10"/>
  <c r="BV77" i="10"/>
  <c r="BW77" i="10"/>
  <c r="BX77" i="10"/>
  <c r="BY77" i="10"/>
  <c r="BZ77" i="10"/>
  <c r="CA77" i="10"/>
  <c r="CB77" i="10"/>
  <c r="CC77" i="10"/>
  <c r="CD77" i="10"/>
  <c r="CE77" i="10"/>
  <c r="CF77" i="10"/>
  <c r="CG77" i="10"/>
  <c r="CH77" i="10"/>
  <c r="CI77" i="10"/>
  <c r="CJ77" i="10"/>
  <c r="CK77" i="10"/>
  <c r="CL77" i="10"/>
  <c r="CM77" i="10"/>
  <c r="CN77" i="10"/>
  <c r="CO77" i="10"/>
  <c r="CP77" i="10"/>
  <c r="CQ77" i="10"/>
  <c r="CR77" i="10"/>
  <c r="CS77" i="10"/>
  <c r="CT77" i="10"/>
  <c r="CU77" i="10"/>
  <c r="CV77" i="10"/>
  <c r="CW77" i="10"/>
  <c r="CX77" i="10"/>
  <c r="CY77" i="10"/>
  <c r="CZ77" i="10"/>
  <c r="DA77" i="10"/>
  <c r="DB77" i="10"/>
  <c r="BF78" i="10"/>
  <c r="BG78" i="10"/>
  <c r="BH78" i="10"/>
  <c r="BI78" i="10"/>
  <c r="BJ78" i="10"/>
  <c r="BK78" i="10"/>
  <c r="BL78" i="10"/>
  <c r="BM78" i="10"/>
  <c r="BN78" i="10"/>
  <c r="BO78" i="10"/>
  <c r="BP78" i="10"/>
  <c r="BQ78" i="10"/>
  <c r="BR78" i="10"/>
  <c r="BS78" i="10"/>
  <c r="BT78" i="10"/>
  <c r="BU78" i="10"/>
  <c r="BV78" i="10"/>
  <c r="BW78" i="10"/>
  <c r="BX78" i="10"/>
  <c r="BY78" i="10"/>
  <c r="BZ78" i="10"/>
  <c r="CA78" i="10"/>
  <c r="CB78" i="10"/>
  <c r="CC78" i="10"/>
  <c r="CD78" i="10"/>
  <c r="CE78" i="10"/>
  <c r="CF78" i="10"/>
  <c r="CG78" i="10"/>
  <c r="CH78" i="10"/>
  <c r="CI78" i="10"/>
  <c r="CJ78" i="10"/>
  <c r="CK78" i="10"/>
  <c r="CL78" i="10"/>
  <c r="CM78" i="10"/>
  <c r="CN78" i="10"/>
  <c r="CO78" i="10"/>
  <c r="CP78" i="10"/>
  <c r="CQ78" i="10"/>
  <c r="CR78" i="10"/>
  <c r="CS78" i="10"/>
  <c r="CT78" i="10"/>
  <c r="CU78" i="10"/>
  <c r="CV78" i="10"/>
  <c r="CW78" i="10"/>
  <c r="CX78" i="10"/>
  <c r="CY78" i="10"/>
  <c r="CZ78" i="10"/>
  <c r="DA78" i="10"/>
  <c r="DB78" i="10"/>
  <c r="BF79" i="10"/>
  <c r="BG79" i="10"/>
  <c r="BH79" i="10"/>
  <c r="BI79" i="10"/>
  <c r="BJ79" i="10"/>
  <c r="BK79" i="10"/>
  <c r="BL79" i="10"/>
  <c r="BM79" i="10"/>
  <c r="BN79" i="10"/>
  <c r="BO79" i="10"/>
  <c r="BP79" i="10"/>
  <c r="BQ79" i="10"/>
  <c r="BR79" i="10"/>
  <c r="BS79" i="10"/>
  <c r="BT79" i="10"/>
  <c r="BU79" i="10"/>
  <c r="BV79" i="10"/>
  <c r="BW79" i="10"/>
  <c r="BX79" i="10"/>
  <c r="BY79" i="10"/>
  <c r="BZ79" i="10"/>
  <c r="CA79" i="10"/>
  <c r="CB79" i="10"/>
  <c r="CC79" i="10"/>
  <c r="CD79" i="10"/>
  <c r="CE79" i="10"/>
  <c r="CF79" i="10"/>
  <c r="CG79" i="10"/>
  <c r="CH79" i="10"/>
  <c r="CI79" i="10"/>
  <c r="CJ79" i="10"/>
  <c r="CK79" i="10"/>
  <c r="CL79" i="10"/>
  <c r="CM79" i="10"/>
  <c r="CN79" i="10"/>
  <c r="CO79" i="10"/>
  <c r="CP79" i="10"/>
  <c r="CQ79" i="10"/>
  <c r="CR79" i="10"/>
  <c r="CS79" i="10"/>
  <c r="CT79" i="10"/>
  <c r="CU79" i="10"/>
  <c r="CV79" i="10"/>
  <c r="CW79" i="10"/>
  <c r="CX79" i="10"/>
  <c r="CY79" i="10"/>
  <c r="CZ79" i="10"/>
  <c r="DA79" i="10"/>
  <c r="DB79" i="10"/>
  <c r="BF80" i="10"/>
  <c r="BG80" i="10"/>
  <c r="BH80" i="10"/>
  <c r="BI80" i="10"/>
  <c r="BJ80" i="10"/>
  <c r="BK80" i="10"/>
  <c r="BL80" i="10"/>
  <c r="BM80" i="10"/>
  <c r="BN80" i="10"/>
  <c r="BO80" i="10"/>
  <c r="BP80" i="10"/>
  <c r="BQ80" i="10"/>
  <c r="BR80" i="10"/>
  <c r="BS80" i="10"/>
  <c r="BT80" i="10"/>
  <c r="BU80" i="10"/>
  <c r="BV80" i="10"/>
  <c r="BW80" i="10"/>
  <c r="BX80" i="10"/>
  <c r="BY80" i="10"/>
  <c r="BZ80" i="10"/>
  <c r="CA80" i="10"/>
  <c r="CB80" i="10"/>
  <c r="CC80" i="10"/>
  <c r="CD80" i="10"/>
  <c r="CE80" i="10"/>
  <c r="CF80" i="10"/>
  <c r="CG80" i="10"/>
  <c r="CH80" i="10"/>
  <c r="CI80" i="10"/>
  <c r="CJ80" i="10"/>
  <c r="CK80" i="10"/>
  <c r="CL80" i="10"/>
  <c r="CM80" i="10"/>
  <c r="CN80" i="10"/>
  <c r="CO80" i="10"/>
  <c r="CP80" i="10"/>
  <c r="CQ80" i="10"/>
  <c r="CR80" i="10"/>
  <c r="CS80" i="10"/>
  <c r="CT80" i="10"/>
  <c r="CU80" i="10"/>
  <c r="CV80" i="10"/>
  <c r="CW80" i="10"/>
  <c r="CX80" i="10"/>
  <c r="CY80" i="10"/>
  <c r="CZ80" i="10"/>
  <c r="DA80" i="10"/>
  <c r="DB80" i="10"/>
  <c r="BF81" i="10"/>
  <c r="BG81" i="10"/>
  <c r="BH81" i="10"/>
  <c r="BI81" i="10"/>
  <c r="BJ81" i="10"/>
  <c r="BK81" i="10"/>
  <c r="BL81" i="10"/>
  <c r="BM81" i="10"/>
  <c r="BN81" i="10"/>
  <c r="BO81" i="10"/>
  <c r="BP81" i="10"/>
  <c r="BQ81" i="10"/>
  <c r="BR81" i="10"/>
  <c r="BS81" i="10"/>
  <c r="BT81" i="10"/>
  <c r="BU81" i="10"/>
  <c r="BV81" i="10"/>
  <c r="BW81" i="10"/>
  <c r="BX81" i="10"/>
  <c r="BY81" i="10"/>
  <c r="BZ81" i="10"/>
  <c r="CA81" i="10"/>
  <c r="CB81" i="10"/>
  <c r="CC81" i="10"/>
  <c r="CD81" i="10"/>
  <c r="CE81" i="10"/>
  <c r="CF81" i="10"/>
  <c r="CG81" i="10"/>
  <c r="CH81" i="10"/>
  <c r="CI81" i="10"/>
  <c r="CJ81" i="10"/>
  <c r="CK81" i="10"/>
  <c r="CL81" i="10"/>
  <c r="CM81" i="10"/>
  <c r="CN81" i="10"/>
  <c r="CO81" i="10"/>
  <c r="CP81" i="10"/>
  <c r="CQ81" i="10"/>
  <c r="CR81" i="10"/>
  <c r="CS81" i="10"/>
  <c r="CT81" i="10"/>
  <c r="CU81" i="10"/>
  <c r="CV81" i="10"/>
  <c r="CW81" i="10"/>
  <c r="CX81" i="10"/>
  <c r="CY81" i="10"/>
  <c r="CZ81" i="10"/>
  <c r="DA81" i="10"/>
  <c r="DB81" i="10"/>
  <c r="BF82" i="10"/>
  <c r="BG82" i="10"/>
  <c r="BH82" i="10"/>
  <c r="BI82" i="10"/>
  <c r="BJ82" i="10"/>
  <c r="BK82" i="10"/>
  <c r="BL82" i="10"/>
  <c r="BM82" i="10"/>
  <c r="BN82" i="10"/>
  <c r="BO82" i="10"/>
  <c r="BP82" i="10"/>
  <c r="BQ82" i="10"/>
  <c r="BR82" i="10"/>
  <c r="BS82" i="10"/>
  <c r="BT82" i="10"/>
  <c r="BU82" i="10"/>
  <c r="BV82" i="10"/>
  <c r="BW82" i="10"/>
  <c r="BX82" i="10"/>
  <c r="BY82" i="10"/>
  <c r="BZ82" i="10"/>
  <c r="CA82" i="10"/>
  <c r="CB82" i="10"/>
  <c r="CC82" i="10"/>
  <c r="CD82" i="10"/>
  <c r="CE82" i="10"/>
  <c r="CF82" i="10"/>
  <c r="CG82" i="10"/>
  <c r="CH82" i="10"/>
  <c r="CI82" i="10"/>
  <c r="CJ82" i="10"/>
  <c r="CK82" i="10"/>
  <c r="CL82" i="10"/>
  <c r="CM82" i="10"/>
  <c r="CN82" i="10"/>
  <c r="CO82" i="10"/>
  <c r="CP82" i="10"/>
  <c r="CQ82" i="10"/>
  <c r="CR82" i="10"/>
  <c r="CS82" i="10"/>
  <c r="CT82" i="10"/>
  <c r="CU82" i="10"/>
  <c r="CV82" i="10"/>
  <c r="CW82" i="10"/>
  <c r="CX82" i="10"/>
  <c r="CY82" i="10"/>
  <c r="CZ82" i="10"/>
  <c r="DA82" i="10"/>
  <c r="DB82" i="10"/>
  <c r="BF83" i="10"/>
  <c r="BG83" i="10"/>
  <c r="BH83" i="10"/>
  <c r="BI83" i="10"/>
  <c r="BJ83" i="10"/>
  <c r="BK83" i="10"/>
  <c r="BL83" i="10"/>
  <c r="BM83" i="10"/>
  <c r="BN83" i="10"/>
  <c r="BO83" i="10"/>
  <c r="BP83" i="10"/>
  <c r="BQ83" i="10"/>
  <c r="BR83" i="10"/>
  <c r="BS83" i="10"/>
  <c r="BT83" i="10"/>
  <c r="BU83" i="10"/>
  <c r="BV83" i="10"/>
  <c r="BW83" i="10"/>
  <c r="BX83" i="10"/>
  <c r="BY83" i="10"/>
  <c r="BZ83" i="10"/>
  <c r="CA83" i="10"/>
  <c r="CB83" i="10"/>
  <c r="CC83" i="10"/>
  <c r="CD83" i="10"/>
  <c r="CE83" i="10"/>
  <c r="CF83" i="10"/>
  <c r="CG83" i="10"/>
  <c r="CH83" i="10"/>
  <c r="CI83" i="10"/>
  <c r="CJ83" i="10"/>
  <c r="CK83" i="10"/>
  <c r="CL83" i="10"/>
  <c r="CM83" i="10"/>
  <c r="CN83" i="10"/>
  <c r="CO83" i="10"/>
  <c r="CP83" i="10"/>
  <c r="CQ83" i="10"/>
  <c r="CR83" i="10"/>
  <c r="CS83" i="10"/>
  <c r="CT83" i="10"/>
  <c r="CU83" i="10"/>
  <c r="CV83" i="10"/>
  <c r="CW83" i="10"/>
  <c r="CX83" i="10"/>
  <c r="CY83" i="10"/>
  <c r="CZ83" i="10"/>
  <c r="DA83" i="10"/>
  <c r="DB83" i="10"/>
  <c r="BF84" i="10"/>
  <c r="BG84" i="10"/>
  <c r="BH84" i="10"/>
  <c r="BI84" i="10"/>
  <c r="BJ84" i="10"/>
  <c r="BK84" i="10"/>
  <c r="BL84" i="10"/>
  <c r="BM84" i="10"/>
  <c r="BN84" i="10"/>
  <c r="BO84" i="10"/>
  <c r="BP84" i="10"/>
  <c r="BQ84" i="10"/>
  <c r="BR84" i="10"/>
  <c r="BS84" i="10"/>
  <c r="BT84" i="10"/>
  <c r="BU84" i="10"/>
  <c r="BV84" i="10"/>
  <c r="BW84" i="10"/>
  <c r="BX84" i="10"/>
  <c r="BY84" i="10"/>
  <c r="BZ84" i="10"/>
  <c r="CA84" i="10"/>
  <c r="CB84" i="10"/>
  <c r="CC84" i="10"/>
  <c r="CD84" i="10"/>
  <c r="CE84" i="10"/>
  <c r="CF84" i="10"/>
  <c r="CG84" i="10"/>
  <c r="CH84" i="10"/>
  <c r="CI84" i="10"/>
  <c r="CJ84" i="10"/>
  <c r="CK84" i="10"/>
  <c r="CL84" i="10"/>
  <c r="CM84" i="10"/>
  <c r="CN84" i="10"/>
  <c r="CO84" i="10"/>
  <c r="CP84" i="10"/>
  <c r="CQ84" i="10"/>
  <c r="CR84" i="10"/>
  <c r="CS84" i="10"/>
  <c r="CT84" i="10"/>
  <c r="CU84" i="10"/>
  <c r="CV84" i="10"/>
  <c r="CW84" i="10"/>
  <c r="CX84" i="10"/>
  <c r="CY84" i="10"/>
  <c r="CZ84" i="10"/>
  <c r="DA84" i="10"/>
  <c r="DB84" i="10"/>
  <c r="BF85" i="10"/>
  <c r="BG85" i="10"/>
  <c r="BH85" i="10"/>
  <c r="BI85" i="10"/>
  <c r="BJ85" i="10"/>
  <c r="BK85" i="10"/>
  <c r="BL85" i="10"/>
  <c r="BM85" i="10"/>
  <c r="BN85" i="10"/>
  <c r="BO85" i="10"/>
  <c r="BP85" i="10"/>
  <c r="BQ85" i="10"/>
  <c r="BR85" i="10"/>
  <c r="BS85" i="10"/>
  <c r="BT85" i="10"/>
  <c r="BU85" i="10"/>
  <c r="BV85" i="10"/>
  <c r="BW85" i="10"/>
  <c r="BX85" i="10"/>
  <c r="BY85" i="10"/>
  <c r="BZ85" i="10"/>
  <c r="CA85" i="10"/>
  <c r="CB85" i="10"/>
  <c r="CC85" i="10"/>
  <c r="CD85" i="10"/>
  <c r="CE85" i="10"/>
  <c r="CF85" i="10"/>
  <c r="CG85" i="10"/>
  <c r="CH85" i="10"/>
  <c r="CI85" i="10"/>
  <c r="CJ85" i="10"/>
  <c r="CK85" i="10"/>
  <c r="CL85" i="10"/>
  <c r="CM85" i="10"/>
  <c r="CN85" i="10"/>
  <c r="CO85" i="10"/>
  <c r="CP85" i="10"/>
  <c r="CQ85" i="10"/>
  <c r="CR85" i="10"/>
  <c r="CS85" i="10"/>
  <c r="CT85" i="10"/>
  <c r="CU85" i="10"/>
  <c r="CV85" i="10"/>
  <c r="CW85" i="10"/>
  <c r="CX85" i="10"/>
  <c r="CY85" i="10"/>
  <c r="CZ85" i="10"/>
  <c r="DA85" i="10"/>
  <c r="DB85" i="10"/>
  <c r="BF86" i="10"/>
  <c r="BG86" i="10"/>
  <c r="BH86" i="10"/>
  <c r="BI86" i="10"/>
  <c r="BJ86" i="10"/>
  <c r="BK86" i="10"/>
  <c r="BL86" i="10"/>
  <c r="BM86" i="10"/>
  <c r="BN86" i="10"/>
  <c r="BO86" i="10"/>
  <c r="BP86" i="10"/>
  <c r="BQ86" i="10"/>
  <c r="BR86" i="10"/>
  <c r="BS86" i="10"/>
  <c r="BT86" i="10"/>
  <c r="BU86" i="10"/>
  <c r="BV86" i="10"/>
  <c r="BW86" i="10"/>
  <c r="BX86" i="10"/>
  <c r="BY86" i="10"/>
  <c r="BZ86" i="10"/>
  <c r="CA86" i="10"/>
  <c r="CB86" i="10"/>
  <c r="CC86" i="10"/>
  <c r="CD86" i="10"/>
  <c r="CE86" i="10"/>
  <c r="CF86" i="10"/>
  <c r="CG86" i="10"/>
  <c r="CH86" i="10"/>
  <c r="CI86" i="10"/>
  <c r="CJ86" i="10"/>
  <c r="CK86" i="10"/>
  <c r="CL86" i="10"/>
  <c r="CM86" i="10"/>
  <c r="CN86" i="10"/>
  <c r="CO86" i="10"/>
  <c r="CP86" i="10"/>
  <c r="CQ86" i="10"/>
  <c r="CR86" i="10"/>
  <c r="CS86" i="10"/>
  <c r="CT86" i="10"/>
  <c r="CU86" i="10"/>
  <c r="CV86" i="10"/>
  <c r="CW86" i="10"/>
  <c r="CX86" i="10"/>
  <c r="CY86" i="10"/>
  <c r="CZ86" i="10"/>
  <c r="DA86" i="10"/>
  <c r="DB86" i="10"/>
  <c r="BF87" i="10"/>
  <c r="BG87" i="10"/>
  <c r="BH87" i="10"/>
  <c r="BI87" i="10"/>
  <c r="BJ87" i="10"/>
  <c r="BK87" i="10"/>
  <c r="BL87" i="10"/>
  <c r="BM87" i="10"/>
  <c r="BN87" i="10"/>
  <c r="BO87" i="10"/>
  <c r="BP87" i="10"/>
  <c r="BQ87" i="10"/>
  <c r="BR87" i="10"/>
  <c r="BS87" i="10"/>
  <c r="BT87" i="10"/>
  <c r="BU87" i="10"/>
  <c r="BV87" i="10"/>
  <c r="BW87" i="10"/>
  <c r="BX87" i="10"/>
  <c r="BY87" i="10"/>
  <c r="BZ87" i="10"/>
  <c r="CA87" i="10"/>
  <c r="CB87" i="10"/>
  <c r="CC87" i="10"/>
  <c r="CD87" i="10"/>
  <c r="CE87" i="10"/>
  <c r="CF87" i="10"/>
  <c r="CG87" i="10"/>
  <c r="CH87" i="10"/>
  <c r="CI87" i="10"/>
  <c r="CJ87" i="10"/>
  <c r="CK87" i="10"/>
  <c r="CL87" i="10"/>
  <c r="CM87" i="10"/>
  <c r="CN87" i="10"/>
  <c r="CO87" i="10"/>
  <c r="CP87" i="10"/>
  <c r="CQ87" i="10"/>
  <c r="CR87" i="10"/>
  <c r="CS87" i="10"/>
  <c r="CT87" i="10"/>
  <c r="CU87" i="10"/>
  <c r="CV87" i="10"/>
  <c r="CW87" i="10"/>
  <c r="CX87" i="10"/>
  <c r="CY87" i="10"/>
  <c r="CZ87" i="10"/>
  <c r="DA87" i="10"/>
  <c r="DB87" i="10"/>
  <c r="BF88" i="10"/>
  <c r="BG88" i="10"/>
  <c r="BH88" i="10"/>
  <c r="BI88" i="10"/>
  <c r="BJ88" i="10"/>
  <c r="BK88" i="10"/>
  <c r="BL88" i="10"/>
  <c r="BM88" i="10"/>
  <c r="BN88" i="10"/>
  <c r="BO88" i="10"/>
  <c r="BP88" i="10"/>
  <c r="BQ88" i="10"/>
  <c r="BR88" i="10"/>
  <c r="BS88" i="10"/>
  <c r="BT88" i="10"/>
  <c r="BU88" i="10"/>
  <c r="BV88" i="10"/>
  <c r="BW88" i="10"/>
  <c r="BX88" i="10"/>
  <c r="BY88" i="10"/>
  <c r="BZ88" i="10"/>
  <c r="CA88" i="10"/>
  <c r="CB88" i="10"/>
  <c r="CC88" i="10"/>
  <c r="CD88" i="10"/>
  <c r="CE88" i="10"/>
  <c r="CF88" i="10"/>
  <c r="CG88" i="10"/>
  <c r="CH88" i="10"/>
  <c r="CI88" i="10"/>
  <c r="CJ88" i="10"/>
  <c r="CK88" i="10"/>
  <c r="CL88" i="10"/>
  <c r="CM88" i="10"/>
  <c r="CN88" i="10"/>
  <c r="CO88" i="10"/>
  <c r="CP88" i="10"/>
  <c r="CQ88" i="10"/>
  <c r="CR88" i="10"/>
  <c r="CS88" i="10"/>
  <c r="CT88" i="10"/>
  <c r="CU88" i="10"/>
  <c r="CV88" i="10"/>
  <c r="CW88" i="10"/>
  <c r="CX88" i="10"/>
  <c r="CY88" i="10"/>
  <c r="CZ88" i="10"/>
  <c r="DA88" i="10"/>
  <c r="DB88" i="10"/>
  <c r="BF89" i="10"/>
  <c r="BG89" i="10"/>
  <c r="BH89" i="10"/>
  <c r="BI89" i="10"/>
  <c r="BJ89" i="10"/>
  <c r="BK89" i="10"/>
  <c r="BL89" i="10"/>
  <c r="BM89" i="10"/>
  <c r="BN89" i="10"/>
  <c r="BO89" i="10"/>
  <c r="BP89" i="10"/>
  <c r="BQ89" i="10"/>
  <c r="BR89" i="10"/>
  <c r="BS89" i="10"/>
  <c r="BT89" i="10"/>
  <c r="BU89" i="10"/>
  <c r="BV89" i="10"/>
  <c r="BW89" i="10"/>
  <c r="BX89" i="10"/>
  <c r="BY89" i="10"/>
  <c r="BZ89" i="10"/>
  <c r="CA89" i="10"/>
  <c r="CB89" i="10"/>
  <c r="CC89" i="10"/>
  <c r="CD89" i="10"/>
  <c r="CE89" i="10"/>
  <c r="CF89" i="10"/>
  <c r="CG89" i="10"/>
  <c r="CH89" i="10"/>
  <c r="CI89" i="10"/>
  <c r="CJ89" i="10"/>
  <c r="CK89" i="10"/>
  <c r="CL89" i="10"/>
  <c r="CM89" i="10"/>
  <c r="CN89" i="10"/>
  <c r="CO89" i="10"/>
  <c r="CP89" i="10"/>
  <c r="CQ89" i="10"/>
  <c r="CR89" i="10"/>
  <c r="CS89" i="10"/>
  <c r="CT89" i="10"/>
  <c r="CU89" i="10"/>
  <c r="CV89" i="10"/>
  <c r="CW89" i="10"/>
  <c r="CX89" i="10"/>
  <c r="CY89" i="10"/>
  <c r="CZ89" i="10"/>
  <c r="DA89" i="10"/>
  <c r="DB89" i="10"/>
  <c r="BF90" i="10"/>
  <c r="BG90" i="10"/>
  <c r="BH90" i="10"/>
  <c r="BI90" i="10"/>
  <c r="BJ90" i="10"/>
  <c r="BK90" i="10"/>
  <c r="BL90" i="10"/>
  <c r="BM90" i="10"/>
  <c r="BN90" i="10"/>
  <c r="BO90" i="10"/>
  <c r="BP90" i="10"/>
  <c r="BQ90" i="10"/>
  <c r="BR90" i="10"/>
  <c r="BS90" i="10"/>
  <c r="BT90" i="10"/>
  <c r="BU90" i="10"/>
  <c r="BV90" i="10"/>
  <c r="BW90" i="10"/>
  <c r="BX90" i="10"/>
  <c r="BY90" i="10"/>
  <c r="BZ90" i="10"/>
  <c r="CA90" i="10"/>
  <c r="CB90" i="10"/>
  <c r="CC90" i="10"/>
  <c r="CD90" i="10"/>
  <c r="CE90" i="10"/>
  <c r="CF90" i="10"/>
  <c r="CG90" i="10"/>
  <c r="CH90" i="10"/>
  <c r="CI90" i="10"/>
  <c r="CJ90" i="10"/>
  <c r="CK90" i="10"/>
  <c r="CL90" i="10"/>
  <c r="CM90" i="10"/>
  <c r="CN90" i="10"/>
  <c r="CO90" i="10"/>
  <c r="CP90" i="10"/>
  <c r="CQ90" i="10"/>
  <c r="CR90" i="10"/>
  <c r="CS90" i="10"/>
  <c r="CT90" i="10"/>
  <c r="CU90" i="10"/>
  <c r="CV90" i="10"/>
  <c r="CW90" i="10"/>
  <c r="CX90" i="10"/>
  <c r="CY90" i="10"/>
  <c r="CZ90" i="10"/>
  <c r="DA90" i="10"/>
  <c r="DB90" i="10"/>
  <c r="BF91" i="10"/>
  <c r="BG91" i="10"/>
  <c r="BH91" i="10"/>
  <c r="BI91" i="10"/>
  <c r="BJ91" i="10"/>
  <c r="BK91" i="10"/>
  <c r="BL91" i="10"/>
  <c r="BM91" i="10"/>
  <c r="BN91" i="10"/>
  <c r="BO91" i="10"/>
  <c r="BP91" i="10"/>
  <c r="BQ91" i="10"/>
  <c r="BR91" i="10"/>
  <c r="BS91" i="10"/>
  <c r="BT91" i="10"/>
  <c r="BU91" i="10"/>
  <c r="BV91" i="10"/>
  <c r="BW91" i="10"/>
  <c r="BX91" i="10"/>
  <c r="BY91" i="10"/>
  <c r="BZ91" i="10"/>
  <c r="CA91" i="10"/>
  <c r="CB91" i="10"/>
  <c r="CC91" i="10"/>
  <c r="CD91" i="10"/>
  <c r="CE91" i="10"/>
  <c r="CF91" i="10"/>
  <c r="CG91" i="10"/>
  <c r="CH91" i="10"/>
  <c r="CI91" i="10"/>
  <c r="CJ91" i="10"/>
  <c r="CK91" i="10"/>
  <c r="CL91" i="10"/>
  <c r="CM91" i="10"/>
  <c r="CN91" i="10"/>
  <c r="CO91" i="10"/>
  <c r="CP91" i="10"/>
  <c r="CQ91" i="10"/>
  <c r="CR91" i="10"/>
  <c r="CS91" i="10"/>
  <c r="CT91" i="10"/>
  <c r="CU91" i="10"/>
  <c r="CV91" i="10"/>
  <c r="CW91" i="10"/>
  <c r="CX91" i="10"/>
  <c r="CY91" i="10"/>
  <c r="CZ91" i="10"/>
  <c r="DA91" i="10"/>
  <c r="DB91" i="10"/>
  <c r="BF92" i="10"/>
  <c r="BG92" i="10"/>
  <c r="BH92" i="10"/>
  <c r="BI92" i="10"/>
  <c r="BJ92" i="10"/>
  <c r="BK92" i="10"/>
  <c r="BL92" i="10"/>
  <c r="BM92" i="10"/>
  <c r="BN92" i="10"/>
  <c r="BO92" i="10"/>
  <c r="BP92" i="10"/>
  <c r="BQ92" i="10"/>
  <c r="BR92" i="10"/>
  <c r="BS92" i="10"/>
  <c r="BT92" i="10"/>
  <c r="BU92" i="10"/>
  <c r="BV92" i="10"/>
  <c r="BW92" i="10"/>
  <c r="BX92" i="10"/>
  <c r="BY92" i="10"/>
  <c r="BZ92" i="10"/>
  <c r="CA92" i="10"/>
  <c r="CB92" i="10"/>
  <c r="CC92" i="10"/>
  <c r="CD92" i="10"/>
  <c r="CE92" i="10"/>
  <c r="CF92" i="10"/>
  <c r="CG92" i="10"/>
  <c r="CH92" i="10"/>
  <c r="CI92" i="10"/>
  <c r="CJ92" i="10"/>
  <c r="CK92" i="10"/>
  <c r="CL92" i="10"/>
  <c r="CM92" i="10"/>
  <c r="CN92" i="10"/>
  <c r="CO92" i="10"/>
  <c r="CP92" i="10"/>
  <c r="CQ92" i="10"/>
  <c r="CR92" i="10"/>
  <c r="CS92" i="10"/>
  <c r="CT92" i="10"/>
  <c r="CU92" i="10"/>
  <c r="CV92" i="10"/>
  <c r="CW92" i="10"/>
  <c r="CX92" i="10"/>
  <c r="CY92" i="10"/>
  <c r="CZ92" i="10"/>
  <c r="DA92" i="10"/>
  <c r="DB92" i="10"/>
  <c r="BF93" i="10"/>
  <c r="BG93" i="10"/>
  <c r="BH93" i="10"/>
  <c r="BI93" i="10"/>
  <c r="BJ93" i="10"/>
  <c r="BK93" i="10"/>
  <c r="BL93" i="10"/>
  <c r="BM93" i="10"/>
  <c r="BN93" i="10"/>
  <c r="BO93" i="10"/>
  <c r="BP93" i="10"/>
  <c r="BQ93" i="10"/>
  <c r="BR93" i="10"/>
  <c r="BS93" i="10"/>
  <c r="BT93" i="10"/>
  <c r="BU93" i="10"/>
  <c r="BV93" i="10"/>
  <c r="BW93" i="10"/>
  <c r="BX93" i="10"/>
  <c r="BY93" i="10"/>
  <c r="BZ93" i="10"/>
  <c r="CA93" i="10"/>
  <c r="CB93" i="10"/>
  <c r="CC93" i="10"/>
  <c r="CD93" i="10"/>
  <c r="CE93" i="10"/>
  <c r="CF93" i="10"/>
  <c r="CG93" i="10"/>
  <c r="CH93" i="10"/>
  <c r="CI93" i="10"/>
  <c r="CJ93" i="10"/>
  <c r="CK93" i="10"/>
  <c r="CL93" i="10"/>
  <c r="CM93" i="10"/>
  <c r="CN93" i="10"/>
  <c r="CO93" i="10"/>
  <c r="CP93" i="10"/>
  <c r="CQ93" i="10"/>
  <c r="CR93" i="10"/>
  <c r="CS93" i="10"/>
  <c r="CT93" i="10"/>
  <c r="CU93" i="10"/>
  <c r="CV93" i="10"/>
  <c r="CW93" i="10"/>
  <c r="CX93" i="10"/>
  <c r="CY93" i="10"/>
  <c r="CZ93" i="10"/>
  <c r="DA93" i="10"/>
  <c r="DB93" i="10"/>
  <c r="BF94" i="10"/>
  <c r="BG94" i="10"/>
  <c r="BH94" i="10"/>
  <c r="BI94" i="10"/>
  <c r="BJ94" i="10"/>
  <c r="BK94" i="10"/>
  <c r="BL94" i="10"/>
  <c r="BM94" i="10"/>
  <c r="BN94" i="10"/>
  <c r="BO94" i="10"/>
  <c r="BP94" i="10"/>
  <c r="BQ94" i="10"/>
  <c r="BR94" i="10"/>
  <c r="BS94" i="10"/>
  <c r="BT94" i="10"/>
  <c r="BU94" i="10"/>
  <c r="BV94" i="10"/>
  <c r="BW94" i="10"/>
  <c r="BX94" i="10"/>
  <c r="BY94" i="10"/>
  <c r="BZ94" i="10"/>
  <c r="CA94" i="10"/>
  <c r="CB94" i="10"/>
  <c r="CC94" i="10"/>
  <c r="CD94" i="10"/>
  <c r="CE94" i="10"/>
  <c r="CF94" i="10"/>
  <c r="CG94" i="10"/>
  <c r="CH94" i="10"/>
  <c r="CI94" i="10"/>
  <c r="CJ94" i="10"/>
  <c r="CK94" i="10"/>
  <c r="CL94" i="10"/>
  <c r="CM94" i="10"/>
  <c r="CN94" i="10"/>
  <c r="CO94" i="10"/>
  <c r="CP94" i="10"/>
  <c r="CQ94" i="10"/>
  <c r="CR94" i="10"/>
  <c r="CS94" i="10"/>
  <c r="CT94" i="10"/>
  <c r="CU94" i="10"/>
  <c r="CV94" i="10"/>
  <c r="CW94" i="10"/>
  <c r="CX94" i="10"/>
  <c r="CY94" i="10"/>
  <c r="CZ94" i="10"/>
  <c r="DA94" i="10"/>
  <c r="DB94" i="10"/>
  <c r="BF95" i="10"/>
  <c r="BG95" i="10"/>
  <c r="BH95" i="10"/>
  <c r="BI95" i="10"/>
  <c r="BJ95" i="10"/>
  <c r="BK95" i="10"/>
  <c r="BL95" i="10"/>
  <c r="BM95" i="10"/>
  <c r="BN95" i="10"/>
  <c r="BO95" i="10"/>
  <c r="BP95" i="10"/>
  <c r="BQ95" i="10"/>
  <c r="BR95" i="10"/>
  <c r="BS95" i="10"/>
  <c r="BT95" i="10"/>
  <c r="BU95" i="10"/>
  <c r="BV95" i="10"/>
  <c r="BW95" i="10"/>
  <c r="BX95" i="10"/>
  <c r="BY95" i="10"/>
  <c r="BZ95" i="10"/>
  <c r="CA95" i="10"/>
  <c r="CB95" i="10"/>
  <c r="CC95" i="10"/>
  <c r="CD95" i="10"/>
  <c r="CE95" i="10"/>
  <c r="CF95" i="10"/>
  <c r="CG95" i="10"/>
  <c r="CH95" i="10"/>
  <c r="CI95" i="10"/>
  <c r="CJ95" i="10"/>
  <c r="CK95" i="10"/>
  <c r="CL95" i="10"/>
  <c r="CM95" i="10"/>
  <c r="CN95" i="10"/>
  <c r="CO95" i="10"/>
  <c r="CP95" i="10"/>
  <c r="CQ95" i="10"/>
  <c r="CR95" i="10"/>
  <c r="CS95" i="10"/>
  <c r="CT95" i="10"/>
  <c r="CU95" i="10"/>
  <c r="CV95" i="10"/>
  <c r="CW95" i="10"/>
  <c r="CX95" i="10"/>
  <c r="CY95" i="10"/>
  <c r="CZ95" i="10"/>
  <c r="DA95" i="10"/>
  <c r="DB95" i="10"/>
  <c r="BF96" i="10"/>
  <c r="BG96" i="10"/>
  <c r="BH96" i="10"/>
  <c r="BI96" i="10"/>
  <c r="BJ96" i="10"/>
  <c r="BK96" i="10"/>
  <c r="BL96" i="10"/>
  <c r="BM96" i="10"/>
  <c r="BN96" i="10"/>
  <c r="BO96" i="10"/>
  <c r="BP96" i="10"/>
  <c r="BQ96" i="10"/>
  <c r="BR96" i="10"/>
  <c r="BS96" i="10"/>
  <c r="BT96" i="10"/>
  <c r="BU96" i="10"/>
  <c r="BV96" i="10"/>
  <c r="BW96" i="10"/>
  <c r="BX96" i="10"/>
  <c r="BY96" i="10"/>
  <c r="BZ96" i="10"/>
  <c r="CA96" i="10"/>
  <c r="CB96" i="10"/>
  <c r="CC96" i="10"/>
  <c r="CD96" i="10"/>
  <c r="CE96" i="10"/>
  <c r="CF96" i="10"/>
  <c r="CG96" i="10"/>
  <c r="CH96" i="10"/>
  <c r="CI96" i="10"/>
  <c r="CJ96" i="10"/>
  <c r="CK96" i="10"/>
  <c r="CL96" i="10"/>
  <c r="CM96" i="10"/>
  <c r="CN96" i="10"/>
  <c r="CO96" i="10"/>
  <c r="CP96" i="10"/>
  <c r="CQ96" i="10"/>
  <c r="CR96" i="10"/>
  <c r="CS96" i="10"/>
  <c r="CT96" i="10"/>
  <c r="CU96" i="10"/>
  <c r="CV96" i="10"/>
  <c r="CW96" i="10"/>
  <c r="CX96" i="10"/>
  <c r="CY96" i="10"/>
  <c r="CZ96" i="10"/>
  <c r="DA96" i="10"/>
  <c r="DB96" i="10"/>
  <c r="BF97" i="10"/>
  <c r="BG97" i="10"/>
  <c r="BH97" i="10"/>
  <c r="BI97" i="10"/>
  <c r="BJ97" i="10"/>
  <c r="BK97" i="10"/>
  <c r="BL97" i="10"/>
  <c r="BM97" i="10"/>
  <c r="BN97" i="10"/>
  <c r="BO97" i="10"/>
  <c r="BP97" i="10"/>
  <c r="BQ97" i="10"/>
  <c r="BR97" i="10"/>
  <c r="BS97" i="10"/>
  <c r="BT97" i="10"/>
  <c r="BU97" i="10"/>
  <c r="BV97" i="10"/>
  <c r="BW97" i="10"/>
  <c r="BX97" i="10"/>
  <c r="BY97" i="10"/>
  <c r="BZ97" i="10"/>
  <c r="CA97" i="10"/>
  <c r="CB97" i="10"/>
  <c r="CC97" i="10"/>
  <c r="CD97" i="10"/>
  <c r="CE97" i="10"/>
  <c r="CF97" i="10"/>
  <c r="CG97" i="10"/>
  <c r="CH97" i="10"/>
  <c r="CI97" i="10"/>
  <c r="CJ97" i="10"/>
  <c r="CK97" i="10"/>
  <c r="CL97" i="10"/>
  <c r="CM97" i="10"/>
  <c r="CN97" i="10"/>
  <c r="CO97" i="10"/>
  <c r="CP97" i="10"/>
  <c r="CQ97" i="10"/>
  <c r="CR97" i="10"/>
  <c r="CS97" i="10"/>
  <c r="CT97" i="10"/>
  <c r="CU97" i="10"/>
  <c r="CV97" i="10"/>
  <c r="CW97" i="10"/>
  <c r="CX97" i="10"/>
  <c r="CY97" i="10"/>
  <c r="CZ97" i="10"/>
  <c r="DA97" i="10"/>
  <c r="DB97" i="10"/>
  <c r="BF98" i="10"/>
  <c r="BG98" i="10"/>
  <c r="BH98" i="10"/>
  <c r="BI98" i="10"/>
  <c r="BJ98" i="10"/>
  <c r="BK98" i="10"/>
  <c r="BL98" i="10"/>
  <c r="BM98" i="10"/>
  <c r="BN98" i="10"/>
  <c r="BO98" i="10"/>
  <c r="BP98" i="10"/>
  <c r="BQ98" i="10"/>
  <c r="BR98" i="10"/>
  <c r="BS98" i="10"/>
  <c r="BT98" i="10"/>
  <c r="BU98" i="10"/>
  <c r="BV98" i="10"/>
  <c r="BW98" i="10"/>
  <c r="BX98" i="10"/>
  <c r="BY98" i="10"/>
  <c r="BZ98" i="10"/>
  <c r="CA98" i="10"/>
  <c r="CB98" i="10"/>
  <c r="CC98" i="10"/>
  <c r="CD98" i="10"/>
  <c r="CE98" i="10"/>
  <c r="CF98" i="10"/>
  <c r="CG98" i="10"/>
  <c r="CH98" i="10"/>
  <c r="CI98" i="10"/>
  <c r="CJ98" i="10"/>
  <c r="CK98" i="10"/>
  <c r="CL98" i="10"/>
  <c r="CM98" i="10"/>
  <c r="CN98" i="10"/>
  <c r="CO98" i="10"/>
  <c r="CP98" i="10"/>
  <c r="CQ98" i="10"/>
  <c r="CR98" i="10"/>
  <c r="CS98" i="10"/>
  <c r="CT98" i="10"/>
  <c r="CU98" i="10"/>
  <c r="CV98" i="10"/>
  <c r="CW98" i="10"/>
  <c r="CX98" i="10"/>
  <c r="CY98" i="10"/>
  <c r="CZ98" i="10"/>
  <c r="DA98" i="10"/>
  <c r="DB98" i="10"/>
  <c r="BF99" i="10"/>
  <c r="BG99" i="10"/>
  <c r="BH99" i="10"/>
  <c r="BI99" i="10"/>
  <c r="BJ99" i="10"/>
  <c r="BK99" i="10"/>
  <c r="BL99" i="10"/>
  <c r="BM99" i="10"/>
  <c r="BN99" i="10"/>
  <c r="BO99" i="10"/>
  <c r="BP99" i="10"/>
  <c r="BQ99" i="10"/>
  <c r="BR99" i="10"/>
  <c r="BS99" i="10"/>
  <c r="BT99" i="10"/>
  <c r="BU99" i="10"/>
  <c r="BV99" i="10"/>
  <c r="BW99" i="10"/>
  <c r="BX99" i="10"/>
  <c r="BY99" i="10"/>
  <c r="BZ99" i="10"/>
  <c r="CA99" i="10"/>
  <c r="CB99" i="10"/>
  <c r="CC99" i="10"/>
  <c r="CD99" i="10"/>
  <c r="CE99" i="10"/>
  <c r="CF99" i="10"/>
  <c r="CG99" i="10"/>
  <c r="CH99" i="10"/>
  <c r="CI99" i="10"/>
  <c r="CJ99" i="10"/>
  <c r="CK99" i="10"/>
  <c r="CL99" i="10"/>
  <c r="CM99" i="10"/>
  <c r="CN99" i="10"/>
  <c r="CO99" i="10"/>
  <c r="CP99" i="10"/>
  <c r="CQ99" i="10"/>
  <c r="CR99" i="10"/>
  <c r="CS99" i="10"/>
  <c r="CT99" i="10"/>
  <c r="CU99" i="10"/>
  <c r="CV99" i="10"/>
  <c r="CW99" i="10"/>
  <c r="CX99" i="10"/>
  <c r="CY99" i="10"/>
  <c r="CZ99" i="10"/>
  <c r="DA99" i="10"/>
  <c r="DB99" i="10"/>
  <c r="BF100" i="10"/>
  <c r="BG100" i="10"/>
  <c r="BH100" i="10"/>
  <c r="BI100" i="10"/>
  <c r="BJ100" i="10"/>
  <c r="BK100" i="10"/>
  <c r="BL100" i="10"/>
  <c r="BM100" i="10"/>
  <c r="BN100" i="10"/>
  <c r="BO100" i="10"/>
  <c r="BP100" i="10"/>
  <c r="BQ100" i="10"/>
  <c r="BR100" i="10"/>
  <c r="BS100" i="10"/>
  <c r="BT100" i="10"/>
  <c r="BU100" i="10"/>
  <c r="BV100" i="10"/>
  <c r="BW100" i="10"/>
  <c r="BX100" i="10"/>
  <c r="BY100" i="10"/>
  <c r="BZ100" i="10"/>
  <c r="CA100" i="10"/>
  <c r="CB100" i="10"/>
  <c r="CC100" i="10"/>
  <c r="CD100" i="10"/>
  <c r="CE100" i="10"/>
  <c r="CF100" i="10"/>
  <c r="CG100" i="10"/>
  <c r="CH100" i="10"/>
  <c r="CI100" i="10"/>
  <c r="CJ100" i="10"/>
  <c r="CK100" i="10"/>
  <c r="CL100" i="10"/>
  <c r="CM100" i="10"/>
  <c r="CN100" i="10"/>
  <c r="CO100" i="10"/>
  <c r="CP100" i="10"/>
  <c r="CQ100" i="10"/>
  <c r="CR100" i="10"/>
  <c r="CS100" i="10"/>
  <c r="CT100" i="10"/>
  <c r="CU100" i="10"/>
  <c r="CV100" i="10"/>
  <c r="CW100" i="10"/>
  <c r="CX100" i="10"/>
  <c r="CY100" i="10"/>
  <c r="CZ100" i="10"/>
  <c r="DA100" i="10"/>
  <c r="DB100" i="10"/>
  <c r="BF101" i="10"/>
  <c r="BG101" i="10"/>
  <c r="BH101" i="10"/>
  <c r="BI101" i="10"/>
  <c r="BJ101" i="10"/>
  <c r="BK101" i="10"/>
  <c r="BL101" i="10"/>
  <c r="BM101" i="10"/>
  <c r="BN101" i="10"/>
  <c r="BO101" i="10"/>
  <c r="BP101" i="10"/>
  <c r="BQ101" i="10"/>
  <c r="BR101" i="10"/>
  <c r="BS101" i="10"/>
  <c r="BT101" i="10"/>
  <c r="BU101" i="10"/>
  <c r="BV101" i="10"/>
  <c r="BW101" i="10"/>
  <c r="BX101" i="10"/>
  <c r="BY101" i="10"/>
  <c r="BZ101" i="10"/>
  <c r="CA101" i="10"/>
  <c r="CB101" i="10"/>
  <c r="CC101" i="10"/>
  <c r="CD101" i="10"/>
  <c r="CE101" i="10"/>
  <c r="CF101" i="10"/>
  <c r="CG101" i="10"/>
  <c r="CH101" i="10"/>
  <c r="CI101" i="10"/>
  <c r="CJ101" i="10"/>
  <c r="CK101" i="10"/>
  <c r="CL101" i="10"/>
  <c r="CM101" i="10"/>
  <c r="CN101" i="10"/>
  <c r="CO101" i="10"/>
  <c r="CP101" i="10"/>
  <c r="CQ101" i="10"/>
  <c r="CR101" i="10"/>
  <c r="CS101" i="10"/>
  <c r="CT101" i="10"/>
  <c r="CU101" i="10"/>
  <c r="CV101" i="10"/>
  <c r="CW101" i="10"/>
  <c r="CX101" i="10"/>
  <c r="CY101" i="10"/>
  <c r="CZ101" i="10"/>
  <c r="DA101" i="10"/>
  <c r="DB101" i="10"/>
  <c r="BF102" i="10"/>
  <c r="BG102" i="10"/>
  <c r="BH102" i="10"/>
  <c r="BI102" i="10"/>
  <c r="BJ102" i="10"/>
  <c r="BK102" i="10"/>
  <c r="BL102" i="10"/>
  <c r="BM102" i="10"/>
  <c r="BN102" i="10"/>
  <c r="BO102" i="10"/>
  <c r="BP102" i="10"/>
  <c r="BQ102" i="10"/>
  <c r="BR102" i="10"/>
  <c r="BS102" i="10"/>
  <c r="BT102" i="10"/>
  <c r="BU102" i="10"/>
  <c r="BV102" i="10"/>
  <c r="BW102" i="10"/>
  <c r="BX102" i="10"/>
  <c r="BY102" i="10"/>
  <c r="BZ102" i="10"/>
  <c r="CA102" i="10"/>
  <c r="CB102" i="10"/>
  <c r="CC102" i="10"/>
  <c r="CD102" i="10"/>
  <c r="CE102" i="10"/>
  <c r="CF102" i="10"/>
  <c r="CG102" i="10"/>
  <c r="CH102" i="10"/>
  <c r="CI102" i="10"/>
  <c r="CJ102" i="10"/>
  <c r="CK102" i="10"/>
  <c r="CL102" i="10"/>
  <c r="CM102" i="10"/>
  <c r="CN102" i="10"/>
  <c r="CO102" i="10"/>
  <c r="CP102" i="10"/>
  <c r="CQ102" i="10"/>
  <c r="CR102" i="10"/>
  <c r="CS102" i="10"/>
  <c r="CT102" i="10"/>
  <c r="CU102" i="10"/>
  <c r="CV102" i="10"/>
  <c r="CW102" i="10"/>
  <c r="CX102" i="10"/>
  <c r="CY102" i="10"/>
  <c r="CZ102" i="10"/>
  <c r="DA102" i="10"/>
  <c r="DB102" i="10"/>
  <c r="BF103" i="10"/>
  <c r="BG103" i="10"/>
  <c r="BH103" i="10"/>
  <c r="BI103" i="10"/>
  <c r="BJ103" i="10"/>
  <c r="BK103" i="10"/>
  <c r="BL103" i="10"/>
  <c r="BM103" i="10"/>
  <c r="BN103" i="10"/>
  <c r="BO103" i="10"/>
  <c r="BP103" i="10"/>
  <c r="BQ103" i="10"/>
  <c r="BR103" i="10"/>
  <c r="BS103" i="10"/>
  <c r="BT103" i="10"/>
  <c r="BU103" i="10"/>
  <c r="BV103" i="10"/>
  <c r="BW103" i="10"/>
  <c r="BX103" i="10"/>
  <c r="BY103" i="10"/>
  <c r="BZ103" i="10"/>
  <c r="CA103" i="10"/>
  <c r="CB103" i="10"/>
  <c r="CC103" i="10"/>
  <c r="CD103" i="10"/>
  <c r="CE103" i="10"/>
  <c r="CF103" i="10"/>
  <c r="CG103" i="10"/>
  <c r="CH103" i="10"/>
  <c r="CI103" i="10"/>
  <c r="CJ103" i="10"/>
  <c r="CK103" i="10"/>
  <c r="CL103" i="10"/>
  <c r="CM103" i="10"/>
  <c r="CN103" i="10"/>
  <c r="CO103" i="10"/>
  <c r="CP103" i="10"/>
  <c r="CQ103" i="10"/>
  <c r="CR103" i="10"/>
  <c r="CS103" i="10"/>
  <c r="CT103" i="10"/>
  <c r="CU103" i="10"/>
  <c r="CV103" i="10"/>
  <c r="CW103" i="10"/>
  <c r="CX103" i="10"/>
  <c r="CY103" i="10"/>
  <c r="CZ103" i="10"/>
  <c r="DA103" i="10"/>
  <c r="DB103" i="10"/>
  <c r="BF104" i="10"/>
  <c r="BG104" i="10"/>
  <c r="BH104" i="10"/>
  <c r="BI104" i="10"/>
  <c r="BJ104" i="10"/>
  <c r="BK104" i="10"/>
  <c r="BL104" i="10"/>
  <c r="BM104" i="10"/>
  <c r="BN104" i="10"/>
  <c r="BO104" i="10"/>
  <c r="BP104" i="10"/>
  <c r="BQ104" i="10"/>
  <c r="BR104" i="10"/>
  <c r="BS104" i="10"/>
  <c r="BT104" i="10"/>
  <c r="BU104" i="10"/>
  <c r="BV104" i="10"/>
  <c r="BW104" i="10"/>
  <c r="BX104" i="10"/>
  <c r="BY104" i="10"/>
  <c r="BZ104" i="10"/>
  <c r="CA104" i="10"/>
  <c r="CB104" i="10"/>
  <c r="CC104" i="10"/>
  <c r="CD104" i="10"/>
  <c r="CE104" i="10"/>
  <c r="CF104" i="10"/>
  <c r="CG104" i="10"/>
  <c r="CH104" i="10"/>
  <c r="CI104" i="10"/>
  <c r="CJ104" i="10"/>
  <c r="CK104" i="10"/>
  <c r="CL104" i="10"/>
  <c r="CM104" i="10"/>
  <c r="CN104" i="10"/>
  <c r="CO104" i="10"/>
  <c r="CP104" i="10"/>
  <c r="CQ104" i="10"/>
  <c r="CR104" i="10"/>
  <c r="CS104" i="10"/>
  <c r="CT104" i="10"/>
  <c r="CU104" i="10"/>
  <c r="CV104" i="10"/>
  <c r="CW104" i="10"/>
  <c r="CX104" i="10"/>
  <c r="CY104" i="10"/>
  <c r="CZ104" i="10"/>
  <c r="DA104" i="10"/>
  <c r="DB104" i="10"/>
  <c r="BF105" i="10"/>
  <c r="BG105" i="10"/>
  <c r="BH105" i="10"/>
  <c r="BI105" i="10"/>
  <c r="BJ105" i="10"/>
  <c r="BK105" i="10"/>
  <c r="BL105" i="10"/>
  <c r="BM105" i="10"/>
  <c r="BN105" i="10"/>
  <c r="BO105" i="10"/>
  <c r="BP105" i="10"/>
  <c r="BQ105" i="10"/>
  <c r="BR105" i="10"/>
  <c r="BS105" i="10"/>
  <c r="BT105" i="10"/>
  <c r="BU105" i="10"/>
  <c r="BV105" i="10"/>
  <c r="BW105" i="10"/>
  <c r="BX105" i="10"/>
  <c r="BY105" i="10"/>
  <c r="BZ105" i="10"/>
  <c r="CA105" i="10"/>
  <c r="CB105" i="10"/>
  <c r="CC105" i="10"/>
  <c r="CD105" i="10"/>
  <c r="CE105" i="10"/>
  <c r="CF105" i="10"/>
  <c r="CG105" i="10"/>
  <c r="CH105" i="10"/>
  <c r="CI105" i="10"/>
  <c r="CJ105" i="10"/>
  <c r="CK105" i="10"/>
  <c r="CL105" i="10"/>
  <c r="CM105" i="10"/>
  <c r="CN105" i="10"/>
  <c r="CO105" i="10"/>
  <c r="CP105" i="10"/>
  <c r="CQ105" i="10"/>
  <c r="CR105" i="10"/>
  <c r="CS105" i="10"/>
  <c r="CT105" i="10"/>
  <c r="CU105" i="10"/>
  <c r="CV105" i="10"/>
  <c r="CW105" i="10"/>
  <c r="CX105" i="10"/>
  <c r="CY105" i="10"/>
  <c r="CZ105" i="10"/>
  <c r="DA105" i="10"/>
  <c r="DB105" i="10"/>
  <c r="BF106" i="10"/>
  <c r="BG106" i="10"/>
  <c r="BH106" i="10"/>
  <c r="BI106" i="10"/>
  <c r="BJ106" i="10"/>
  <c r="BK106" i="10"/>
  <c r="BL106" i="10"/>
  <c r="BM106" i="10"/>
  <c r="BN106" i="10"/>
  <c r="BO106" i="10"/>
  <c r="BP106" i="10"/>
  <c r="BQ106" i="10"/>
  <c r="BR106" i="10"/>
  <c r="BS106" i="10"/>
  <c r="BT106" i="10"/>
  <c r="BU106" i="10"/>
  <c r="BV106" i="10"/>
  <c r="BW106" i="10"/>
  <c r="BX106" i="10"/>
  <c r="BY106" i="10"/>
  <c r="BZ106" i="10"/>
  <c r="CA106" i="10"/>
  <c r="CB106" i="10"/>
  <c r="CC106" i="10"/>
  <c r="CD106" i="10"/>
  <c r="CE106" i="10"/>
  <c r="CF106" i="10"/>
  <c r="CG106" i="10"/>
  <c r="CH106" i="10"/>
  <c r="CI106" i="10"/>
  <c r="CJ106" i="10"/>
  <c r="CK106" i="10"/>
  <c r="CL106" i="10"/>
  <c r="CM106" i="10"/>
  <c r="CN106" i="10"/>
  <c r="CO106" i="10"/>
  <c r="CP106" i="10"/>
  <c r="CQ106" i="10"/>
  <c r="CR106" i="10"/>
  <c r="CS106" i="10"/>
  <c r="CT106" i="10"/>
  <c r="CU106" i="10"/>
  <c r="CV106" i="10"/>
  <c r="CW106" i="10"/>
  <c r="CX106" i="10"/>
  <c r="CY106" i="10"/>
  <c r="CZ106" i="10"/>
  <c r="DA106" i="10"/>
  <c r="DB106" i="10"/>
  <c r="BF107" i="10"/>
  <c r="BG107" i="10"/>
  <c r="BH107" i="10"/>
  <c r="BI107" i="10"/>
  <c r="BJ107" i="10"/>
  <c r="BK107" i="10"/>
  <c r="BL107" i="10"/>
  <c r="BM107" i="10"/>
  <c r="BN107" i="10"/>
  <c r="BO107" i="10"/>
  <c r="BP107" i="10"/>
  <c r="BQ107" i="10"/>
  <c r="BR107" i="10"/>
  <c r="BS107" i="10"/>
  <c r="BT107" i="10"/>
  <c r="BU107" i="10"/>
  <c r="BV107" i="10"/>
  <c r="BW107" i="10"/>
  <c r="BX107" i="10"/>
  <c r="BY107" i="10"/>
  <c r="BZ107" i="10"/>
  <c r="CA107" i="10"/>
  <c r="CB107" i="10"/>
  <c r="CC107" i="10"/>
  <c r="CD107" i="10"/>
  <c r="CE107" i="10"/>
  <c r="CF107" i="10"/>
  <c r="CG107" i="10"/>
  <c r="CH107" i="10"/>
  <c r="CI107" i="10"/>
  <c r="CJ107" i="10"/>
  <c r="CK107" i="10"/>
  <c r="CL107" i="10"/>
  <c r="CM107" i="10"/>
  <c r="CN107" i="10"/>
  <c r="CO107" i="10"/>
  <c r="CP107" i="10"/>
  <c r="CQ107" i="10"/>
  <c r="CR107" i="10"/>
  <c r="CS107" i="10"/>
  <c r="CT107" i="10"/>
  <c r="CU107" i="10"/>
  <c r="CV107" i="10"/>
  <c r="CW107" i="10"/>
  <c r="CX107" i="10"/>
  <c r="CY107" i="10"/>
  <c r="CZ107" i="10"/>
  <c r="DA107" i="10"/>
  <c r="DB107" i="10"/>
  <c r="BF108" i="10"/>
  <c r="BG108" i="10"/>
  <c r="BH108" i="10"/>
  <c r="BI108" i="10"/>
  <c r="BJ108" i="10"/>
  <c r="BK108" i="10"/>
  <c r="BL108" i="10"/>
  <c r="BM108" i="10"/>
  <c r="BN108" i="10"/>
  <c r="BO108" i="10"/>
  <c r="BP108" i="10"/>
  <c r="BQ108" i="10"/>
  <c r="BR108" i="10"/>
  <c r="BS108" i="10"/>
  <c r="BT108" i="10"/>
  <c r="BU108" i="10"/>
  <c r="BV108" i="10"/>
  <c r="BW108" i="10"/>
  <c r="BX108" i="10"/>
  <c r="BY108" i="10"/>
  <c r="BZ108" i="10"/>
  <c r="CA108" i="10"/>
  <c r="CB108" i="10"/>
  <c r="CC108" i="10"/>
  <c r="CD108" i="10"/>
  <c r="CE108" i="10"/>
  <c r="CF108" i="10"/>
  <c r="CG108" i="10"/>
  <c r="CH108" i="10"/>
  <c r="CI108" i="10"/>
  <c r="CJ108" i="10"/>
  <c r="CK108" i="10"/>
  <c r="CL108" i="10"/>
  <c r="CM108" i="10"/>
  <c r="CN108" i="10"/>
  <c r="CO108" i="10"/>
  <c r="CP108" i="10"/>
  <c r="CQ108" i="10"/>
  <c r="CR108" i="10"/>
  <c r="CS108" i="10"/>
  <c r="CT108" i="10"/>
  <c r="CU108" i="10"/>
  <c r="CV108" i="10"/>
  <c r="CW108" i="10"/>
  <c r="CX108" i="10"/>
  <c r="CY108" i="10"/>
  <c r="CZ108" i="10"/>
  <c r="DA108" i="10"/>
  <c r="DB108" i="10"/>
  <c r="BF109" i="10"/>
  <c r="BG109" i="10"/>
  <c r="BH109" i="10"/>
  <c r="BI109" i="10"/>
  <c r="BJ109" i="10"/>
  <c r="BK109" i="10"/>
  <c r="BL109" i="10"/>
  <c r="BM109" i="10"/>
  <c r="BN109" i="10"/>
  <c r="BO109" i="10"/>
  <c r="BP109" i="10"/>
  <c r="BQ109" i="10"/>
  <c r="BR109" i="10"/>
  <c r="BS109" i="10"/>
  <c r="BT109" i="10"/>
  <c r="BU109" i="10"/>
  <c r="BV109" i="10"/>
  <c r="BW109" i="10"/>
  <c r="BX109" i="10"/>
  <c r="BY109" i="10"/>
  <c r="BZ109" i="10"/>
  <c r="CA109" i="10"/>
  <c r="CB109" i="10"/>
  <c r="CC109" i="10"/>
  <c r="CD109" i="10"/>
  <c r="CE109" i="10"/>
  <c r="CF109" i="10"/>
  <c r="CG109" i="10"/>
  <c r="CH109" i="10"/>
  <c r="CI109" i="10"/>
  <c r="CJ109" i="10"/>
  <c r="CK109" i="10"/>
  <c r="CL109" i="10"/>
  <c r="CM109" i="10"/>
  <c r="CN109" i="10"/>
  <c r="CO109" i="10"/>
  <c r="CP109" i="10"/>
  <c r="CQ109" i="10"/>
  <c r="CR109" i="10"/>
  <c r="CS109" i="10"/>
  <c r="CT109" i="10"/>
  <c r="CU109" i="10"/>
  <c r="CV109" i="10"/>
  <c r="CW109" i="10"/>
  <c r="CX109" i="10"/>
  <c r="CY109" i="10"/>
  <c r="CZ109" i="10"/>
  <c r="DA109" i="10"/>
  <c r="DB109" i="10"/>
  <c r="BF110" i="10"/>
  <c r="BG110" i="10"/>
  <c r="BH110" i="10"/>
  <c r="BI110" i="10"/>
  <c r="BJ110" i="10"/>
  <c r="BK110" i="10"/>
  <c r="BL110" i="10"/>
  <c r="BM110" i="10"/>
  <c r="BN110" i="10"/>
  <c r="BO110" i="10"/>
  <c r="BP110" i="10"/>
  <c r="BQ110" i="10"/>
  <c r="BR110" i="10"/>
  <c r="BS110" i="10"/>
  <c r="BT110" i="10"/>
  <c r="BU110" i="10"/>
  <c r="BV110" i="10"/>
  <c r="BW110" i="10"/>
  <c r="BX110" i="10"/>
  <c r="BY110" i="10"/>
  <c r="BZ110" i="10"/>
  <c r="CA110" i="10"/>
  <c r="CB110" i="10"/>
  <c r="CC110" i="10"/>
  <c r="CD110" i="10"/>
  <c r="CE110" i="10"/>
  <c r="CF110" i="10"/>
  <c r="CG110" i="10"/>
  <c r="CH110" i="10"/>
  <c r="CI110" i="10"/>
  <c r="CJ110" i="10"/>
  <c r="CK110" i="10"/>
  <c r="CL110" i="10"/>
  <c r="CM110" i="10"/>
  <c r="CN110" i="10"/>
  <c r="CO110" i="10"/>
  <c r="CP110" i="10"/>
  <c r="CQ110" i="10"/>
  <c r="CR110" i="10"/>
  <c r="CS110" i="10"/>
  <c r="CT110" i="10"/>
  <c r="CU110" i="10"/>
  <c r="CV110" i="10"/>
  <c r="CW110" i="10"/>
  <c r="CX110" i="10"/>
  <c r="CY110" i="10"/>
  <c r="CZ110" i="10"/>
  <c r="DA110" i="10"/>
  <c r="DB110" i="10"/>
  <c r="BF111" i="10"/>
  <c r="BG111" i="10"/>
  <c r="BH111" i="10"/>
  <c r="BI111" i="10"/>
  <c r="BJ111" i="10"/>
  <c r="BK111" i="10"/>
  <c r="BL111" i="10"/>
  <c r="BM111" i="10"/>
  <c r="BN111" i="10"/>
  <c r="BO111" i="10"/>
  <c r="BP111" i="10"/>
  <c r="BQ111" i="10"/>
  <c r="BR111" i="10"/>
  <c r="BS111" i="10"/>
  <c r="BT111" i="10"/>
  <c r="BU111" i="10"/>
  <c r="BV111" i="10"/>
  <c r="BW111" i="10"/>
  <c r="BX111" i="10"/>
  <c r="BY111" i="10"/>
  <c r="BZ111" i="10"/>
  <c r="CA111" i="10"/>
  <c r="CB111" i="10"/>
  <c r="CC111" i="10"/>
  <c r="CD111" i="10"/>
  <c r="CE111" i="10"/>
  <c r="CF111" i="10"/>
  <c r="CG111" i="10"/>
  <c r="CH111" i="10"/>
  <c r="CI111" i="10"/>
  <c r="CJ111" i="10"/>
  <c r="CK111" i="10"/>
  <c r="CL111" i="10"/>
  <c r="CM111" i="10"/>
  <c r="CN111" i="10"/>
  <c r="CO111" i="10"/>
  <c r="CP111" i="10"/>
  <c r="CQ111" i="10"/>
  <c r="CR111" i="10"/>
  <c r="CS111" i="10"/>
  <c r="CT111" i="10"/>
  <c r="CU111" i="10"/>
  <c r="CV111" i="10"/>
  <c r="CW111" i="10"/>
  <c r="CX111" i="10"/>
  <c r="CY111" i="10"/>
  <c r="CZ111" i="10"/>
  <c r="DA111" i="10"/>
  <c r="DB111" i="10"/>
  <c r="BF112" i="10"/>
  <c r="BG112" i="10"/>
  <c r="BH112" i="10"/>
  <c r="BI112" i="10"/>
  <c r="BJ112" i="10"/>
  <c r="BK112" i="10"/>
  <c r="BL112" i="10"/>
  <c r="BM112" i="10"/>
  <c r="BN112" i="10"/>
  <c r="BO112" i="10"/>
  <c r="BP112" i="10"/>
  <c r="BQ112" i="10"/>
  <c r="BR112" i="10"/>
  <c r="BS112" i="10"/>
  <c r="BT112" i="10"/>
  <c r="BU112" i="10"/>
  <c r="BV112" i="10"/>
  <c r="BW112" i="10"/>
  <c r="BX112" i="10"/>
  <c r="BY112" i="10"/>
  <c r="BZ112" i="10"/>
  <c r="CA112" i="10"/>
  <c r="CB112" i="10"/>
  <c r="CC112" i="10"/>
  <c r="CD112" i="10"/>
  <c r="CE112" i="10"/>
  <c r="CF112" i="10"/>
  <c r="CG112" i="10"/>
  <c r="CH112" i="10"/>
  <c r="CI112" i="10"/>
  <c r="CJ112" i="10"/>
  <c r="CK112" i="10"/>
  <c r="CL112" i="10"/>
  <c r="CM112" i="10"/>
  <c r="CN112" i="10"/>
  <c r="CO112" i="10"/>
  <c r="CP112" i="10"/>
  <c r="CQ112" i="10"/>
  <c r="CR112" i="10"/>
  <c r="CS112" i="10"/>
  <c r="CT112" i="10"/>
  <c r="CU112" i="10"/>
  <c r="CV112" i="10"/>
  <c r="CW112" i="10"/>
  <c r="CX112" i="10"/>
  <c r="CY112" i="10"/>
  <c r="CZ112" i="10"/>
  <c r="DA112" i="10"/>
  <c r="DB112" i="10"/>
  <c r="BG2" i="10"/>
  <c r="BH2" i="10"/>
  <c r="BI2" i="10"/>
  <c r="BJ2" i="10"/>
  <c r="BK2" i="10"/>
  <c r="BL2" i="10"/>
  <c r="BM2" i="10"/>
  <c r="BN2" i="10"/>
  <c r="BO2" i="10"/>
  <c r="BP2" i="10"/>
  <c r="BQ2" i="10"/>
  <c r="BR2" i="10"/>
  <c r="BS2" i="10"/>
  <c r="BT2" i="10"/>
  <c r="BU2" i="10"/>
  <c r="BV2" i="10"/>
  <c r="BW2" i="10"/>
  <c r="BX2" i="10"/>
  <c r="BY2" i="10"/>
  <c r="BZ2" i="10"/>
  <c r="CA2" i="10"/>
  <c r="CB2" i="10"/>
  <c r="CC2" i="10"/>
  <c r="CD2" i="10"/>
  <c r="CE2" i="10"/>
  <c r="CF2" i="10"/>
  <c r="CG2" i="10"/>
  <c r="CH2" i="10"/>
  <c r="CI2" i="10"/>
  <c r="CJ2" i="10"/>
  <c r="CK2" i="10"/>
  <c r="CL2" i="10"/>
  <c r="CM2" i="10"/>
  <c r="CN2" i="10"/>
  <c r="CO2" i="10"/>
  <c r="CP2" i="10"/>
  <c r="CQ2" i="10"/>
  <c r="CR2" i="10"/>
  <c r="CS2" i="10"/>
  <c r="CT2" i="10"/>
  <c r="CU2" i="10"/>
  <c r="CV2" i="10"/>
  <c r="CW2" i="10"/>
  <c r="CX2" i="10"/>
  <c r="CY2" i="10"/>
  <c r="CZ2" i="10"/>
  <c r="DA2" i="10"/>
  <c r="DB2" i="10"/>
  <c r="BF2" i="10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AX3" i="9"/>
  <c r="AY3" i="9"/>
  <c r="AZ3" i="9"/>
  <c r="BA3" i="9"/>
  <c r="BB3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AU20" i="9"/>
  <c r="AV20" i="9"/>
  <c r="AW20" i="9"/>
  <c r="AX20" i="9"/>
  <c r="AY20" i="9"/>
  <c r="AZ20" i="9"/>
  <c r="BA20" i="9"/>
  <c r="BB20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AV21" i="9"/>
  <c r="AW21" i="9"/>
  <c r="AX21" i="9"/>
  <c r="AY21" i="9"/>
  <c r="AZ21" i="9"/>
  <c r="BA21" i="9"/>
  <c r="BB21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AV22" i="9"/>
  <c r="AW22" i="9"/>
  <c r="AX22" i="9"/>
  <c r="AY22" i="9"/>
  <c r="AZ22" i="9"/>
  <c r="BA22" i="9"/>
  <c r="BB22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AU23" i="9"/>
  <c r="AV23" i="9"/>
  <c r="AW23" i="9"/>
  <c r="AX23" i="9"/>
  <c r="AY23" i="9"/>
  <c r="AZ23" i="9"/>
  <c r="BA23" i="9"/>
  <c r="BB23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AS24" i="9"/>
  <c r="AT24" i="9"/>
  <c r="AU24" i="9"/>
  <c r="AV24" i="9"/>
  <c r="AW24" i="9"/>
  <c r="AX24" i="9"/>
  <c r="AY24" i="9"/>
  <c r="AZ24" i="9"/>
  <c r="BA24" i="9"/>
  <c r="BB24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S25" i="9"/>
  <c r="AT25" i="9"/>
  <c r="AU25" i="9"/>
  <c r="AV25" i="9"/>
  <c r="AW25" i="9"/>
  <c r="AX25" i="9"/>
  <c r="AY25" i="9"/>
  <c r="AZ25" i="9"/>
  <c r="BA25" i="9"/>
  <c r="BB25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AU26" i="9"/>
  <c r="AV26" i="9"/>
  <c r="AW26" i="9"/>
  <c r="AX26" i="9"/>
  <c r="AY26" i="9"/>
  <c r="AZ26" i="9"/>
  <c r="BA26" i="9"/>
  <c r="BB26" i="9"/>
  <c r="AF27" i="9"/>
  <c r="AG27" i="9"/>
  <c r="AH27" i="9"/>
  <c r="AI27" i="9"/>
  <c r="AJ27" i="9"/>
  <c r="AK27" i="9"/>
  <c r="AL27" i="9"/>
  <c r="AM27" i="9"/>
  <c r="AN27" i="9"/>
  <c r="AO27" i="9"/>
  <c r="AP27" i="9"/>
  <c r="AQ27" i="9"/>
  <c r="AR27" i="9"/>
  <c r="AS27" i="9"/>
  <c r="AT27" i="9"/>
  <c r="AU27" i="9"/>
  <c r="AV27" i="9"/>
  <c r="AW27" i="9"/>
  <c r="AX27" i="9"/>
  <c r="AY27" i="9"/>
  <c r="AZ27" i="9"/>
  <c r="BA27" i="9"/>
  <c r="BB27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AS28" i="9"/>
  <c r="AT28" i="9"/>
  <c r="AU28" i="9"/>
  <c r="AV28" i="9"/>
  <c r="AW28" i="9"/>
  <c r="AX28" i="9"/>
  <c r="AY28" i="9"/>
  <c r="AZ28" i="9"/>
  <c r="BA28" i="9"/>
  <c r="BB28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S29" i="9"/>
  <c r="AT29" i="9"/>
  <c r="AU29" i="9"/>
  <c r="AV29" i="9"/>
  <c r="AW29" i="9"/>
  <c r="AX29" i="9"/>
  <c r="AY29" i="9"/>
  <c r="AZ29" i="9"/>
  <c r="BA29" i="9"/>
  <c r="BB29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S30" i="9"/>
  <c r="AT30" i="9"/>
  <c r="AU30" i="9"/>
  <c r="AV30" i="9"/>
  <c r="AW30" i="9"/>
  <c r="AX30" i="9"/>
  <c r="AY30" i="9"/>
  <c r="AZ30" i="9"/>
  <c r="BA30" i="9"/>
  <c r="BB30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AR31" i="9"/>
  <c r="AS31" i="9"/>
  <c r="AT31" i="9"/>
  <c r="AU31" i="9"/>
  <c r="AV31" i="9"/>
  <c r="AW31" i="9"/>
  <c r="AX31" i="9"/>
  <c r="AY31" i="9"/>
  <c r="AZ31" i="9"/>
  <c r="BA31" i="9"/>
  <c r="BB31" i="9"/>
  <c r="AF32" i="9"/>
  <c r="AG32" i="9"/>
  <c r="AH32" i="9"/>
  <c r="AI32" i="9"/>
  <c r="AJ32" i="9"/>
  <c r="AK32" i="9"/>
  <c r="AL32" i="9"/>
  <c r="AM32" i="9"/>
  <c r="AN32" i="9"/>
  <c r="AO32" i="9"/>
  <c r="AP32" i="9"/>
  <c r="AQ32" i="9"/>
  <c r="AR32" i="9"/>
  <c r="AS32" i="9"/>
  <c r="AT32" i="9"/>
  <c r="AU32" i="9"/>
  <c r="AV32" i="9"/>
  <c r="AW32" i="9"/>
  <c r="AX32" i="9"/>
  <c r="AY32" i="9"/>
  <c r="AZ32" i="9"/>
  <c r="BA32" i="9"/>
  <c r="BB32" i="9"/>
  <c r="AF33" i="9"/>
  <c r="AG33" i="9"/>
  <c r="AH33" i="9"/>
  <c r="AI33" i="9"/>
  <c r="AJ33" i="9"/>
  <c r="AK33" i="9"/>
  <c r="AL33" i="9"/>
  <c r="AM33" i="9"/>
  <c r="AN33" i="9"/>
  <c r="AO33" i="9"/>
  <c r="AP33" i="9"/>
  <c r="AQ33" i="9"/>
  <c r="AR33" i="9"/>
  <c r="AS33" i="9"/>
  <c r="AT33" i="9"/>
  <c r="AU33" i="9"/>
  <c r="AV33" i="9"/>
  <c r="AW33" i="9"/>
  <c r="AX33" i="9"/>
  <c r="AY33" i="9"/>
  <c r="AZ33" i="9"/>
  <c r="BA33" i="9"/>
  <c r="BB33" i="9"/>
  <c r="AF34" i="9"/>
  <c r="AG34" i="9"/>
  <c r="AH34" i="9"/>
  <c r="AI34" i="9"/>
  <c r="AJ34" i="9"/>
  <c r="AK34" i="9"/>
  <c r="AL34" i="9"/>
  <c r="AM34" i="9"/>
  <c r="AN34" i="9"/>
  <c r="AO34" i="9"/>
  <c r="AP34" i="9"/>
  <c r="AQ34" i="9"/>
  <c r="AR34" i="9"/>
  <c r="AS34" i="9"/>
  <c r="AT34" i="9"/>
  <c r="AU34" i="9"/>
  <c r="AV34" i="9"/>
  <c r="AW34" i="9"/>
  <c r="AX34" i="9"/>
  <c r="AY34" i="9"/>
  <c r="AZ34" i="9"/>
  <c r="BA34" i="9"/>
  <c r="BB34" i="9"/>
  <c r="AF35" i="9"/>
  <c r="AG35" i="9"/>
  <c r="AH35" i="9"/>
  <c r="AI35" i="9"/>
  <c r="AJ35" i="9"/>
  <c r="AK35" i="9"/>
  <c r="AL35" i="9"/>
  <c r="AM35" i="9"/>
  <c r="AN35" i="9"/>
  <c r="AO35" i="9"/>
  <c r="AP35" i="9"/>
  <c r="AQ35" i="9"/>
  <c r="AR35" i="9"/>
  <c r="AS35" i="9"/>
  <c r="AT35" i="9"/>
  <c r="AU35" i="9"/>
  <c r="AV35" i="9"/>
  <c r="AW35" i="9"/>
  <c r="AX35" i="9"/>
  <c r="AY35" i="9"/>
  <c r="AZ35" i="9"/>
  <c r="BA35" i="9"/>
  <c r="BB35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AY36" i="9"/>
  <c r="AZ36" i="9"/>
  <c r="BA36" i="9"/>
  <c r="BB36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AY37" i="9"/>
  <c r="AZ37" i="9"/>
  <c r="BA37" i="9"/>
  <c r="BB37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AY38" i="9"/>
  <c r="AZ38" i="9"/>
  <c r="BA38" i="9"/>
  <c r="BB38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AY39" i="9"/>
  <c r="AZ39" i="9"/>
  <c r="BA39" i="9"/>
  <c r="BB39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AY40" i="9"/>
  <c r="AZ40" i="9"/>
  <c r="BA40" i="9"/>
  <c r="BB40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AY41" i="9"/>
  <c r="AZ41" i="9"/>
  <c r="BA41" i="9"/>
  <c r="BB41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AY42" i="9"/>
  <c r="AZ42" i="9"/>
  <c r="BA42" i="9"/>
  <c r="BB42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R43" i="9"/>
  <c r="AS43" i="9"/>
  <c r="AT43" i="9"/>
  <c r="AU43" i="9"/>
  <c r="AV43" i="9"/>
  <c r="AW43" i="9"/>
  <c r="AX43" i="9"/>
  <c r="AY43" i="9"/>
  <c r="AZ43" i="9"/>
  <c r="BA43" i="9"/>
  <c r="BB43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AS44" i="9"/>
  <c r="AT44" i="9"/>
  <c r="AU44" i="9"/>
  <c r="AV44" i="9"/>
  <c r="AW44" i="9"/>
  <c r="AX44" i="9"/>
  <c r="AY44" i="9"/>
  <c r="AZ44" i="9"/>
  <c r="BA44" i="9"/>
  <c r="BB44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T45" i="9"/>
  <c r="AU45" i="9"/>
  <c r="AV45" i="9"/>
  <c r="AW45" i="9"/>
  <c r="AX45" i="9"/>
  <c r="AY45" i="9"/>
  <c r="AZ45" i="9"/>
  <c r="BA45" i="9"/>
  <c r="BB45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AY46" i="9"/>
  <c r="AZ46" i="9"/>
  <c r="BA46" i="9"/>
  <c r="BB46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AS47" i="9"/>
  <c r="AT47" i="9"/>
  <c r="AU47" i="9"/>
  <c r="AV47" i="9"/>
  <c r="AW47" i="9"/>
  <c r="AX47" i="9"/>
  <c r="AY47" i="9"/>
  <c r="AZ47" i="9"/>
  <c r="BA47" i="9"/>
  <c r="BB47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AY48" i="9"/>
  <c r="AZ48" i="9"/>
  <c r="BA48" i="9"/>
  <c r="BB48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AY49" i="9"/>
  <c r="AZ49" i="9"/>
  <c r="BA49" i="9"/>
  <c r="BB49" i="9"/>
  <c r="AG2" i="9"/>
  <c r="AH2" i="9"/>
  <c r="AI2" i="9"/>
  <c r="AJ2" i="9"/>
  <c r="AK2" i="9"/>
  <c r="AL2" i="9"/>
  <c r="AM2" i="9"/>
  <c r="AN2" i="9"/>
  <c r="AO2" i="9"/>
  <c r="AP2" i="9"/>
  <c r="AQ2" i="9"/>
  <c r="AR2" i="9"/>
  <c r="AS2" i="9"/>
  <c r="AT2" i="9"/>
  <c r="AU2" i="9"/>
  <c r="AV2" i="9"/>
  <c r="AW2" i="9"/>
  <c r="AX2" i="9"/>
  <c r="AY2" i="9"/>
  <c r="AZ2" i="9"/>
  <c r="BA2" i="9"/>
  <c r="BB2" i="9"/>
  <c r="AF2" i="9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CD3" i="8"/>
  <c r="CE3" i="8"/>
  <c r="CF3" i="8"/>
  <c r="CG3" i="8"/>
  <c r="CH3" i="8"/>
  <c r="CI3" i="8"/>
  <c r="CJ3" i="8"/>
  <c r="CK3" i="8"/>
  <c r="CL3" i="8"/>
  <c r="AX4" i="8"/>
  <c r="AY4" i="8"/>
  <c r="AZ4" i="8"/>
  <c r="BA4" i="8"/>
  <c r="BB4" i="8"/>
  <c r="BC4" i="8"/>
  <c r="BD4" i="8"/>
  <c r="BE4" i="8"/>
  <c r="BF4" i="8"/>
  <c r="BG4" i="8"/>
  <c r="BH4" i="8"/>
  <c r="BI4" i="8"/>
  <c r="BJ4" i="8"/>
  <c r="BK4" i="8"/>
  <c r="BL4" i="8"/>
  <c r="BM4" i="8"/>
  <c r="BN4" i="8"/>
  <c r="BO4" i="8"/>
  <c r="BP4" i="8"/>
  <c r="BQ4" i="8"/>
  <c r="BR4" i="8"/>
  <c r="BS4" i="8"/>
  <c r="BT4" i="8"/>
  <c r="BU4" i="8"/>
  <c r="BV4" i="8"/>
  <c r="BW4" i="8"/>
  <c r="BX4" i="8"/>
  <c r="BY4" i="8"/>
  <c r="BZ4" i="8"/>
  <c r="CA4" i="8"/>
  <c r="CB4" i="8"/>
  <c r="CC4" i="8"/>
  <c r="CD4" i="8"/>
  <c r="CE4" i="8"/>
  <c r="CF4" i="8"/>
  <c r="CG4" i="8"/>
  <c r="CH4" i="8"/>
  <c r="CI4" i="8"/>
  <c r="CJ4" i="8"/>
  <c r="CK4" i="8"/>
  <c r="CL4" i="8"/>
  <c r="AX5" i="8"/>
  <c r="AY5" i="8"/>
  <c r="AZ5" i="8"/>
  <c r="BA5" i="8"/>
  <c r="BB5" i="8"/>
  <c r="BC5" i="8"/>
  <c r="BD5" i="8"/>
  <c r="BE5" i="8"/>
  <c r="BF5" i="8"/>
  <c r="BG5" i="8"/>
  <c r="BH5" i="8"/>
  <c r="BI5" i="8"/>
  <c r="BJ5" i="8"/>
  <c r="BK5" i="8"/>
  <c r="BL5" i="8"/>
  <c r="BM5" i="8"/>
  <c r="BN5" i="8"/>
  <c r="BO5" i="8"/>
  <c r="BP5" i="8"/>
  <c r="BQ5" i="8"/>
  <c r="BR5" i="8"/>
  <c r="BS5" i="8"/>
  <c r="BT5" i="8"/>
  <c r="BU5" i="8"/>
  <c r="BV5" i="8"/>
  <c r="BW5" i="8"/>
  <c r="BX5" i="8"/>
  <c r="BY5" i="8"/>
  <c r="BZ5" i="8"/>
  <c r="CA5" i="8"/>
  <c r="CB5" i="8"/>
  <c r="CC5" i="8"/>
  <c r="CD5" i="8"/>
  <c r="CE5" i="8"/>
  <c r="CF5" i="8"/>
  <c r="CG5" i="8"/>
  <c r="CH5" i="8"/>
  <c r="CI5" i="8"/>
  <c r="CJ5" i="8"/>
  <c r="CK5" i="8"/>
  <c r="CL5" i="8"/>
  <c r="AX6" i="8"/>
  <c r="AY6" i="8"/>
  <c r="AZ6" i="8"/>
  <c r="BA6" i="8"/>
  <c r="BB6" i="8"/>
  <c r="BC6" i="8"/>
  <c r="BD6" i="8"/>
  <c r="BE6" i="8"/>
  <c r="BF6" i="8"/>
  <c r="BG6" i="8"/>
  <c r="BH6" i="8"/>
  <c r="BI6" i="8"/>
  <c r="BJ6" i="8"/>
  <c r="BK6" i="8"/>
  <c r="BL6" i="8"/>
  <c r="BM6" i="8"/>
  <c r="BN6" i="8"/>
  <c r="BO6" i="8"/>
  <c r="BP6" i="8"/>
  <c r="BQ6" i="8"/>
  <c r="BR6" i="8"/>
  <c r="BS6" i="8"/>
  <c r="BT6" i="8"/>
  <c r="BU6" i="8"/>
  <c r="BV6" i="8"/>
  <c r="BW6" i="8"/>
  <c r="BX6" i="8"/>
  <c r="BY6" i="8"/>
  <c r="BZ6" i="8"/>
  <c r="CA6" i="8"/>
  <c r="CB6" i="8"/>
  <c r="CC6" i="8"/>
  <c r="CD6" i="8"/>
  <c r="CE6" i="8"/>
  <c r="CF6" i="8"/>
  <c r="CG6" i="8"/>
  <c r="CH6" i="8"/>
  <c r="CI6" i="8"/>
  <c r="CJ6" i="8"/>
  <c r="CK6" i="8"/>
  <c r="CL6" i="8"/>
  <c r="AX7" i="8"/>
  <c r="AY7" i="8"/>
  <c r="AZ7" i="8"/>
  <c r="BA7" i="8"/>
  <c r="BB7" i="8"/>
  <c r="BC7" i="8"/>
  <c r="BD7" i="8"/>
  <c r="BE7" i="8"/>
  <c r="BF7" i="8"/>
  <c r="BG7" i="8"/>
  <c r="BH7" i="8"/>
  <c r="BI7" i="8"/>
  <c r="BJ7" i="8"/>
  <c r="BK7" i="8"/>
  <c r="BL7" i="8"/>
  <c r="BM7" i="8"/>
  <c r="BN7" i="8"/>
  <c r="BO7" i="8"/>
  <c r="BP7" i="8"/>
  <c r="BQ7" i="8"/>
  <c r="BR7" i="8"/>
  <c r="BS7" i="8"/>
  <c r="BT7" i="8"/>
  <c r="BU7" i="8"/>
  <c r="BV7" i="8"/>
  <c r="BW7" i="8"/>
  <c r="BX7" i="8"/>
  <c r="BY7" i="8"/>
  <c r="BZ7" i="8"/>
  <c r="CA7" i="8"/>
  <c r="CB7" i="8"/>
  <c r="CC7" i="8"/>
  <c r="CD7" i="8"/>
  <c r="CE7" i="8"/>
  <c r="CF7" i="8"/>
  <c r="CG7" i="8"/>
  <c r="CH7" i="8"/>
  <c r="CI7" i="8"/>
  <c r="CJ7" i="8"/>
  <c r="CK7" i="8"/>
  <c r="CL7" i="8"/>
  <c r="AX8" i="8"/>
  <c r="AY8" i="8"/>
  <c r="AZ8" i="8"/>
  <c r="BA8" i="8"/>
  <c r="BB8" i="8"/>
  <c r="BC8" i="8"/>
  <c r="BD8" i="8"/>
  <c r="BE8" i="8"/>
  <c r="BF8" i="8"/>
  <c r="BG8" i="8"/>
  <c r="BH8" i="8"/>
  <c r="BI8" i="8"/>
  <c r="BJ8" i="8"/>
  <c r="BK8" i="8"/>
  <c r="BL8" i="8"/>
  <c r="BM8" i="8"/>
  <c r="BN8" i="8"/>
  <c r="BO8" i="8"/>
  <c r="BP8" i="8"/>
  <c r="BQ8" i="8"/>
  <c r="BR8" i="8"/>
  <c r="BS8" i="8"/>
  <c r="BT8" i="8"/>
  <c r="BU8" i="8"/>
  <c r="BV8" i="8"/>
  <c r="BW8" i="8"/>
  <c r="BX8" i="8"/>
  <c r="BY8" i="8"/>
  <c r="BZ8" i="8"/>
  <c r="CA8" i="8"/>
  <c r="CB8" i="8"/>
  <c r="CC8" i="8"/>
  <c r="CD8" i="8"/>
  <c r="CE8" i="8"/>
  <c r="CF8" i="8"/>
  <c r="CG8" i="8"/>
  <c r="CH8" i="8"/>
  <c r="CI8" i="8"/>
  <c r="CJ8" i="8"/>
  <c r="CK8" i="8"/>
  <c r="CL8" i="8"/>
  <c r="AX9" i="8"/>
  <c r="AY9" i="8"/>
  <c r="AZ9" i="8"/>
  <c r="BA9" i="8"/>
  <c r="BB9" i="8"/>
  <c r="BC9" i="8"/>
  <c r="BD9" i="8"/>
  <c r="BE9" i="8"/>
  <c r="BF9" i="8"/>
  <c r="BG9" i="8"/>
  <c r="BH9" i="8"/>
  <c r="BI9" i="8"/>
  <c r="BJ9" i="8"/>
  <c r="BK9" i="8"/>
  <c r="BL9" i="8"/>
  <c r="BM9" i="8"/>
  <c r="BN9" i="8"/>
  <c r="BO9" i="8"/>
  <c r="BP9" i="8"/>
  <c r="BQ9" i="8"/>
  <c r="BR9" i="8"/>
  <c r="BS9" i="8"/>
  <c r="BT9" i="8"/>
  <c r="BU9" i="8"/>
  <c r="BV9" i="8"/>
  <c r="BW9" i="8"/>
  <c r="BX9" i="8"/>
  <c r="BY9" i="8"/>
  <c r="BZ9" i="8"/>
  <c r="CA9" i="8"/>
  <c r="CB9" i="8"/>
  <c r="CC9" i="8"/>
  <c r="CD9" i="8"/>
  <c r="CE9" i="8"/>
  <c r="CF9" i="8"/>
  <c r="CG9" i="8"/>
  <c r="CH9" i="8"/>
  <c r="CI9" i="8"/>
  <c r="CJ9" i="8"/>
  <c r="CK9" i="8"/>
  <c r="CL9" i="8"/>
  <c r="AX10" i="8"/>
  <c r="AY10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BN10" i="8"/>
  <c r="BO10" i="8"/>
  <c r="BP10" i="8"/>
  <c r="BQ10" i="8"/>
  <c r="BR10" i="8"/>
  <c r="BS10" i="8"/>
  <c r="BT10" i="8"/>
  <c r="BU10" i="8"/>
  <c r="BV10" i="8"/>
  <c r="BW10" i="8"/>
  <c r="BX10" i="8"/>
  <c r="BY10" i="8"/>
  <c r="BZ10" i="8"/>
  <c r="CA10" i="8"/>
  <c r="CB10" i="8"/>
  <c r="CC10" i="8"/>
  <c r="CD10" i="8"/>
  <c r="CE10" i="8"/>
  <c r="CF10" i="8"/>
  <c r="CG10" i="8"/>
  <c r="CH10" i="8"/>
  <c r="CI10" i="8"/>
  <c r="CJ10" i="8"/>
  <c r="CK10" i="8"/>
  <c r="CL10" i="8"/>
  <c r="AX11" i="8"/>
  <c r="AY11" i="8"/>
  <c r="AZ11" i="8"/>
  <c r="BA11" i="8"/>
  <c r="BB11" i="8"/>
  <c r="BC11" i="8"/>
  <c r="BD11" i="8"/>
  <c r="BE11" i="8"/>
  <c r="BF11" i="8"/>
  <c r="BG11" i="8"/>
  <c r="BH11" i="8"/>
  <c r="BI11" i="8"/>
  <c r="BJ11" i="8"/>
  <c r="BK11" i="8"/>
  <c r="BL11" i="8"/>
  <c r="BM11" i="8"/>
  <c r="BN11" i="8"/>
  <c r="BO11" i="8"/>
  <c r="BP11" i="8"/>
  <c r="BQ11" i="8"/>
  <c r="BR11" i="8"/>
  <c r="BS11" i="8"/>
  <c r="BT11" i="8"/>
  <c r="BU11" i="8"/>
  <c r="BV11" i="8"/>
  <c r="BW11" i="8"/>
  <c r="BX11" i="8"/>
  <c r="BY11" i="8"/>
  <c r="BZ11" i="8"/>
  <c r="CA11" i="8"/>
  <c r="CB11" i="8"/>
  <c r="CC11" i="8"/>
  <c r="CD11" i="8"/>
  <c r="CE11" i="8"/>
  <c r="CF11" i="8"/>
  <c r="CG11" i="8"/>
  <c r="CH11" i="8"/>
  <c r="CI11" i="8"/>
  <c r="CJ11" i="8"/>
  <c r="CK11" i="8"/>
  <c r="CL11" i="8"/>
  <c r="AX12" i="8"/>
  <c r="AY12" i="8"/>
  <c r="AZ12" i="8"/>
  <c r="BA12" i="8"/>
  <c r="BB12" i="8"/>
  <c r="BC12" i="8"/>
  <c r="BD12" i="8"/>
  <c r="BE12" i="8"/>
  <c r="BF12" i="8"/>
  <c r="BG12" i="8"/>
  <c r="BH12" i="8"/>
  <c r="BI12" i="8"/>
  <c r="BJ12" i="8"/>
  <c r="BK12" i="8"/>
  <c r="BL12" i="8"/>
  <c r="BM12" i="8"/>
  <c r="BN12" i="8"/>
  <c r="BO12" i="8"/>
  <c r="BP12" i="8"/>
  <c r="BQ12" i="8"/>
  <c r="BR12" i="8"/>
  <c r="BS12" i="8"/>
  <c r="BT12" i="8"/>
  <c r="BU12" i="8"/>
  <c r="BV12" i="8"/>
  <c r="BW12" i="8"/>
  <c r="BX12" i="8"/>
  <c r="BY12" i="8"/>
  <c r="BZ12" i="8"/>
  <c r="CA12" i="8"/>
  <c r="CB12" i="8"/>
  <c r="CC12" i="8"/>
  <c r="CD12" i="8"/>
  <c r="CE12" i="8"/>
  <c r="CF12" i="8"/>
  <c r="CG12" i="8"/>
  <c r="CH12" i="8"/>
  <c r="CI12" i="8"/>
  <c r="CJ12" i="8"/>
  <c r="CK12" i="8"/>
  <c r="CL12" i="8"/>
  <c r="AX13" i="8"/>
  <c r="AY13" i="8"/>
  <c r="AZ13" i="8"/>
  <c r="BA13" i="8"/>
  <c r="BB13" i="8"/>
  <c r="BC13" i="8"/>
  <c r="BD13" i="8"/>
  <c r="BE13" i="8"/>
  <c r="BF13" i="8"/>
  <c r="BG13" i="8"/>
  <c r="BH13" i="8"/>
  <c r="BI13" i="8"/>
  <c r="BJ13" i="8"/>
  <c r="BK13" i="8"/>
  <c r="BL13" i="8"/>
  <c r="BM13" i="8"/>
  <c r="BN13" i="8"/>
  <c r="BO13" i="8"/>
  <c r="BP13" i="8"/>
  <c r="BQ13" i="8"/>
  <c r="BR13" i="8"/>
  <c r="BS13" i="8"/>
  <c r="BT13" i="8"/>
  <c r="BU13" i="8"/>
  <c r="BV13" i="8"/>
  <c r="BW13" i="8"/>
  <c r="BX13" i="8"/>
  <c r="BY13" i="8"/>
  <c r="BZ13" i="8"/>
  <c r="CA13" i="8"/>
  <c r="CB13" i="8"/>
  <c r="CC13" i="8"/>
  <c r="CD13" i="8"/>
  <c r="CE13" i="8"/>
  <c r="CF13" i="8"/>
  <c r="CG13" i="8"/>
  <c r="CH13" i="8"/>
  <c r="CI13" i="8"/>
  <c r="CJ13" i="8"/>
  <c r="CK13" i="8"/>
  <c r="CL13" i="8"/>
  <c r="AX14" i="8"/>
  <c r="AY14" i="8"/>
  <c r="AZ14" i="8"/>
  <c r="BA14" i="8"/>
  <c r="BB14" i="8"/>
  <c r="BC14" i="8"/>
  <c r="BD14" i="8"/>
  <c r="BE14" i="8"/>
  <c r="BF14" i="8"/>
  <c r="BG14" i="8"/>
  <c r="BH14" i="8"/>
  <c r="BI14" i="8"/>
  <c r="BJ14" i="8"/>
  <c r="BK14" i="8"/>
  <c r="BL14" i="8"/>
  <c r="BM14" i="8"/>
  <c r="BN14" i="8"/>
  <c r="BO14" i="8"/>
  <c r="BP14" i="8"/>
  <c r="BQ14" i="8"/>
  <c r="BR14" i="8"/>
  <c r="BS14" i="8"/>
  <c r="BT14" i="8"/>
  <c r="BU14" i="8"/>
  <c r="BV14" i="8"/>
  <c r="BW14" i="8"/>
  <c r="BX14" i="8"/>
  <c r="BY14" i="8"/>
  <c r="BZ14" i="8"/>
  <c r="CA14" i="8"/>
  <c r="CB14" i="8"/>
  <c r="CC14" i="8"/>
  <c r="CD14" i="8"/>
  <c r="CE14" i="8"/>
  <c r="CF14" i="8"/>
  <c r="CG14" i="8"/>
  <c r="CH14" i="8"/>
  <c r="CI14" i="8"/>
  <c r="CJ14" i="8"/>
  <c r="CK14" i="8"/>
  <c r="CL14" i="8"/>
  <c r="AX15" i="8"/>
  <c r="AY15" i="8"/>
  <c r="AZ15" i="8"/>
  <c r="BA15" i="8"/>
  <c r="BB15" i="8"/>
  <c r="BC15" i="8"/>
  <c r="BD15" i="8"/>
  <c r="BE15" i="8"/>
  <c r="BF15" i="8"/>
  <c r="BG15" i="8"/>
  <c r="BH15" i="8"/>
  <c r="BI15" i="8"/>
  <c r="BJ15" i="8"/>
  <c r="BK15" i="8"/>
  <c r="BL15" i="8"/>
  <c r="BM15" i="8"/>
  <c r="BN15" i="8"/>
  <c r="BO15" i="8"/>
  <c r="BP15" i="8"/>
  <c r="BQ15" i="8"/>
  <c r="BR15" i="8"/>
  <c r="BS15" i="8"/>
  <c r="BT15" i="8"/>
  <c r="BU15" i="8"/>
  <c r="BV15" i="8"/>
  <c r="BW15" i="8"/>
  <c r="BX15" i="8"/>
  <c r="BY15" i="8"/>
  <c r="BZ15" i="8"/>
  <c r="CA15" i="8"/>
  <c r="CB15" i="8"/>
  <c r="CC15" i="8"/>
  <c r="CD15" i="8"/>
  <c r="CE15" i="8"/>
  <c r="CF15" i="8"/>
  <c r="CG15" i="8"/>
  <c r="CH15" i="8"/>
  <c r="CI15" i="8"/>
  <c r="CJ15" i="8"/>
  <c r="CK15" i="8"/>
  <c r="CL15" i="8"/>
  <c r="AX16" i="8"/>
  <c r="AY16" i="8"/>
  <c r="AZ16" i="8"/>
  <c r="BA16" i="8"/>
  <c r="BB16" i="8"/>
  <c r="BC16" i="8"/>
  <c r="BD16" i="8"/>
  <c r="BE16" i="8"/>
  <c r="BF16" i="8"/>
  <c r="BG16" i="8"/>
  <c r="BH16" i="8"/>
  <c r="BI16" i="8"/>
  <c r="BJ16" i="8"/>
  <c r="BK16" i="8"/>
  <c r="BL16" i="8"/>
  <c r="BM16" i="8"/>
  <c r="BN16" i="8"/>
  <c r="BO16" i="8"/>
  <c r="BP16" i="8"/>
  <c r="BQ16" i="8"/>
  <c r="BR16" i="8"/>
  <c r="BS16" i="8"/>
  <c r="BT16" i="8"/>
  <c r="BU16" i="8"/>
  <c r="BV16" i="8"/>
  <c r="BW16" i="8"/>
  <c r="BX16" i="8"/>
  <c r="BY16" i="8"/>
  <c r="BZ16" i="8"/>
  <c r="CA16" i="8"/>
  <c r="CB16" i="8"/>
  <c r="CC16" i="8"/>
  <c r="CD16" i="8"/>
  <c r="CE16" i="8"/>
  <c r="CF16" i="8"/>
  <c r="CG16" i="8"/>
  <c r="CH16" i="8"/>
  <c r="CI16" i="8"/>
  <c r="CJ16" i="8"/>
  <c r="CK16" i="8"/>
  <c r="CL16" i="8"/>
  <c r="AX17" i="8"/>
  <c r="AY17" i="8"/>
  <c r="AZ17" i="8"/>
  <c r="BA17" i="8"/>
  <c r="BB17" i="8"/>
  <c r="BC17" i="8"/>
  <c r="BD17" i="8"/>
  <c r="BE17" i="8"/>
  <c r="BF17" i="8"/>
  <c r="BG17" i="8"/>
  <c r="BH17" i="8"/>
  <c r="BI17" i="8"/>
  <c r="BJ17" i="8"/>
  <c r="BK17" i="8"/>
  <c r="BL17" i="8"/>
  <c r="BM17" i="8"/>
  <c r="BN17" i="8"/>
  <c r="BO17" i="8"/>
  <c r="BP17" i="8"/>
  <c r="BQ17" i="8"/>
  <c r="BR17" i="8"/>
  <c r="BS17" i="8"/>
  <c r="BT17" i="8"/>
  <c r="BU17" i="8"/>
  <c r="BV17" i="8"/>
  <c r="BW17" i="8"/>
  <c r="BX17" i="8"/>
  <c r="BY17" i="8"/>
  <c r="BZ17" i="8"/>
  <c r="CA17" i="8"/>
  <c r="CB17" i="8"/>
  <c r="CC17" i="8"/>
  <c r="CD17" i="8"/>
  <c r="CE17" i="8"/>
  <c r="CF17" i="8"/>
  <c r="CG17" i="8"/>
  <c r="CH17" i="8"/>
  <c r="CI17" i="8"/>
  <c r="CJ17" i="8"/>
  <c r="CK17" i="8"/>
  <c r="CL17" i="8"/>
  <c r="AX18" i="8"/>
  <c r="AY18" i="8"/>
  <c r="AZ18" i="8"/>
  <c r="BA18" i="8"/>
  <c r="BB18" i="8"/>
  <c r="BC18" i="8"/>
  <c r="BD18" i="8"/>
  <c r="BE18" i="8"/>
  <c r="BF18" i="8"/>
  <c r="BG18" i="8"/>
  <c r="BH18" i="8"/>
  <c r="BI18" i="8"/>
  <c r="BJ18" i="8"/>
  <c r="BK18" i="8"/>
  <c r="BL18" i="8"/>
  <c r="BM18" i="8"/>
  <c r="BN18" i="8"/>
  <c r="BO18" i="8"/>
  <c r="BP18" i="8"/>
  <c r="BQ18" i="8"/>
  <c r="BR18" i="8"/>
  <c r="BS18" i="8"/>
  <c r="BT18" i="8"/>
  <c r="BU18" i="8"/>
  <c r="BV18" i="8"/>
  <c r="BW18" i="8"/>
  <c r="BX18" i="8"/>
  <c r="BY18" i="8"/>
  <c r="BZ18" i="8"/>
  <c r="CA18" i="8"/>
  <c r="CB18" i="8"/>
  <c r="CC18" i="8"/>
  <c r="CD18" i="8"/>
  <c r="CE18" i="8"/>
  <c r="CF18" i="8"/>
  <c r="CG18" i="8"/>
  <c r="CH18" i="8"/>
  <c r="CI18" i="8"/>
  <c r="CJ18" i="8"/>
  <c r="CK18" i="8"/>
  <c r="CL18" i="8"/>
  <c r="AX19" i="8"/>
  <c r="AY19" i="8"/>
  <c r="AZ19" i="8"/>
  <c r="BA19" i="8"/>
  <c r="BB19" i="8"/>
  <c r="BC19" i="8"/>
  <c r="BD19" i="8"/>
  <c r="BE19" i="8"/>
  <c r="BF19" i="8"/>
  <c r="BG19" i="8"/>
  <c r="BH19" i="8"/>
  <c r="BI19" i="8"/>
  <c r="BJ19" i="8"/>
  <c r="BK19" i="8"/>
  <c r="BL19" i="8"/>
  <c r="BM19" i="8"/>
  <c r="BN19" i="8"/>
  <c r="BO19" i="8"/>
  <c r="BP19" i="8"/>
  <c r="BQ19" i="8"/>
  <c r="BR19" i="8"/>
  <c r="BS19" i="8"/>
  <c r="BT19" i="8"/>
  <c r="BU19" i="8"/>
  <c r="BV19" i="8"/>
  <c r="BW19" i="8"/>
  <c r="BX19" i="8"/>
  <c r="BY19" i="8"/>
  <c r="BZ19" i="8"/>
  <c r="CA19" i="8"/>
  <c r="CB19" i="8"/>
  <c r="CC19" i="8"/>
  <c r="CD19" i="8"/>
  <c r="CE19" i="8"/>
  <c r="CF19" i="8"/>
  <c r="CG19" i="8"/>
  <c r="CH19" i="8"/>
  <c r="CI19" i="8"/>
  <c r="CJ19" i="8"/>
  <c r="CK19" i="8"/>
  <c r="CL19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BK20" i="8"/>
  <c r="BL20" i="8"/>
  <c r="BM20" i="8"/>
  <c r="BN20" i="8"/>
  <c r="BO20" i="8"/>
  <c r="BP20" i="8"/>
  <c r="BQ20" i="8"/>
  <c r="BR20" i="8"/>
  <c r="BS20" i="8"/>
  <c r="BT20" i="8"/>
  <c r="BU20" i="8"/>
  <c r="BV20" i="8"/>
  <c r="BW20" i="8"/>
  <c r="BX20" i="8"/>
  <c r="BY20" i="8"/>
  <c r="BZ20" i="8"/>
  <c r="CA20" i="8"/>
  <c r="CB20" i="8"/>
  <c r="CC20" i="8"/>
  <c r="CD20" i="8"/>
  <c r="CE20" i="8"/>
  <c r="CF20" i="8"/>
  <c r="CG20" i="8"/>
  <c r="CH20" i="8"/>
  <c r="CI20" i="8"/>
  <c r="CJ20" i="8"/>
  <c r="CK20" i="8"/>
  <c r="CL20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BJ21" i="8"/>
  <c r="BK21" i="8"/>
  <c r="BL21" i="8"/>
  <c r="BM21" i="8"/>
  <c r="BN21" i="8"/>
  <c r="BO21" i="8"/>
  <c r="BP21" i="8"/>
  <c r="BQ21" i="8"/>
  <c r="BR21" i="8"/>
  <c r="BS21" i="8"/>
  <c r="BT21" i="8"/>
  <c r="BU21" i="8"/>
  <c r="BV21" i="8"/>
  <c r="BW21" i="8"/>
  <c r="BX21" i="8"/>
  <c r="BY21" i="8"/>
  <c r="BZ21" i="8"/>
  <c r="CA21" i="8"/>
  <c r="CB21" i="8"/>
  <c r="CC21" i="8"/>
  <c r="CD21" i="8"/>
  <c r="CE21" i="8"/>
  <c r="CF21" i="8"/>
  <c r="CG21" i="8"/>
  <c r="CH21" i="8"/>
  <c r="CI21" i="8"/>
  <c r="CJ21" i="8"/>
  <c r="CK21" i="8"/>
  <c r="CL21" i="8"/>
  <c r="AX22" i="8"/>
  <c r="AY22" i="8"/>
  <c r="AZ22" i="8"/>
  <c r="BA22" i="8"/>
  <c r="BB22" i="8"/>
  <c r="BC22" i="8"/>
  <c r="BD22" i="8"/>
  <c r="BE22" i="8"/>
  <c r="BF22" i="8"/>
  <c r="BG22" i="8"/>
  <c r="BH22" i="8"/>
  <c r="BI22" i="8"/>
  <c r="BJ22" i="8"/>
  <c r="BK22" i="8"/>
  <c r="BL22" i="8"/>
  <c r="BM22" i="8"/>
  <c r="BN22" i="8"/>
  <c r="BO22" i="8"/>
  <c r="BP22" i="8"/>
  <c r="BQ22" i="8"/>
  <c r="BR22" i="8"/>
  <c r="BS22" i="8"/>
  <c r="BT22" i="8"/>
  <c r="BU22" i="8"/>
  <c r="BV22" i="8"/>
  <c r="BW22" i="8"/>
  <c r="BX22" i="8"/>
  <c r="BY22" i="8"/>
  <c r="BZ22" i="8"/>
  <c r="CA22" i="8"/>
  <c r="CB22" i="8"/>
  <c r="CC22" i="8"/>
  <c r="CD22" i="8"/>
  <c r="CE22" i="8"/>
  <c r="CF22" i="8"/>
  <c r="CG22" i="8"/>
  <c r="CH22" i="8"/>
  <c r="CI22" i="8"/>
  <c r="CJ22" i="8"/>
  <c r="CK22" i="8"/>
  <c r="CL22" i="8"/>
  <c r="AX23" i="8"/>
  <c r="AY23" i="8"/>
  <c r="AZ23" i="8"/>
  <c r="BA23" i="8"/>
  <c r="BB23" i="8"/>
  <c r="BC23" i="8"/>
  <c r="BD23" i="8"/>
  <c r="BE23" i="8"/>
  <c r="BF23" i="8"/>
  <c r="BG23" i="8"/>
  <c r="BH23" i="8"/>
  <c r="BI23" i="8"/>
  <c r="BJ23" i="8"/>
  <c r="BK23" i="8"/>
  <c r="BL23" i="8"/>
  <c r="BM23" i="8"/>
  <c r="BN23" i="8"/>
  <c r="BO23" i="8"/>
  <c r="BP23" i="8"/>
  <c r="BQ23" i="8"/>
  <c r="BR23" i="8"/>
  <c r="BS23" i="8"/>
  <c r="BT23" i="8"/>
  <c r="BU23" i="8"/>
  <c r="BV23" i="8"/>
  <c r="BW23" i="8"/>
  <c r="BX23" i="8"/>
  <c r="BY23" i="8"/>
  <c r="BZ23" i="8"/>
  <c r="CA23" i="8"/>
  <c r="CB23" i="8"/>
  <c r="CC23" i="8"/>
  <c r="CD23" i="8"/>
  <c r="CE23" i="8"/>
  <c r="CF23" i="8"/>
  <c r="CG23" i="8"/>
  <c r="CH23" i="8"/>
  <c r="CI23" i="8"/>
  <c r="CJ23" i="8"/>
  <c r="CK23" i="8"/>
  <c r="CL23" i="8"/>
  <c r="AX24" i="8"/>
  <c r="AY24" i="8"/>
  <c r="AZ24" i="8"/>
  <c r="BA24" i="8"/>
  <c r="BB24" i="8"/>
  <c r="BC24" i="8"/>
  <c r="BD24" i="8"/>
  <c r="BE24" i="8"/>
  <c r="BF24" i="8"/>
  <c r="BG24" i="8"/>
  <c r="BH24" i="8"/>
  <c r="BI24" i="8"/>
  <c r="BJ24" i="8"/>
  <c r="BK24" i="8"/>
  <c r="BL24" i="8"/>
  <c r="BM24" i="8"/>
  <c r="BN24" i="8"/>
  <c r="BO24" i="8"/>
  <c r="BP24" i="8"/>
  <c r="BQ24" i="8"/>
  <c r="BR24" i="8"/>
  <c r="BS24" i="8"/>
  <c r="BT24" i="8"/>
  <c r="BU24" i="8"/>
  <c r="BV24" i="8"/>
  <c r="BW24" i="8"/>
  <c r="BX24" i="8"/>
  <c r="BY24" i="8"/>
  <c r="BZ24" i="8"/>
  <c r="CA24" i="8"/>
  <c r="CB24" i="8"/>
  <c r="CC24" i="8"/>
  <c r="CD24" i="8"/>
  <c r="CE24" i="8"/>
  <c r="CF24" i="8"/>
  <c r="CG24" i="8"/>
  <c r="CH24" i="8"/>
  <c r="CI24" i="8"/>
  <c r="CJ24" i="8"/>
  <c r="CK24" i="8"/>
  <c r="CL24" i="8"/>
  <c r="AX25" i="8"/>
  <c r="AY25" i="8"/>
  <c r="AZ25" i="8"/>
  <c r="BA25" i="8"/>
  <c r="BB25" i="8"/>
  <c r="BC25" i="8"/>
  <c r="BD25" i="8"/>
  <c r="BE25" i="8"/>
  <c r="BF25" i="8"/>
  <c r="BG25" i="8"/>
  <c r="BH25" i="8"/>
  <c r="BI25" i="8"/>
  <c r="BJ25" i="8"/>
  <c r="BK25" i="8"/>
  <c r="BL25" i="8"/>
  <c r="BM25" i="8"/>
  <c r="BN25" i="8"/>
  <c r="BO25" i="8"/>
  <c r="BP25" i="8"/>
  <c r="BQ25" i="8"/>
  <c r="BR25" i="8"/>
  <c r="BS25" i="8"/>
  <c r="BT25" i="8"/>
  <c r="BU25" i="8"/>
  <c r="BV25" i="8"/>
  <c r="BW25" i="8"/>
  <c r="BX25" i="8"/>
  <c r="BY25" i="8"/>
  <c r="BZ25" i="8"/>
  <c r="CA25" i="8"/>
  <c r="CB25" i="8"/>
  <c r="CC25" i="8"/>
  <c r="CD25" i="8"/>
  <c r="CE25" i="8"/>
  <c r="CF25" i="8"/>
  <c r="CG25" i="8"/>
  <c r="CH25" i="8"/>
  <c r="CI25" i="8"/>
  <c r="CJ25" i="8"/>
  <c r="CK25" i="8"/>
  <c r="CL25" i="8"/>
  <c r="AX26" i="8"/>
  <c r="AY26" i="8"/>
  <c r="AZ26" i="8"/>
  <c r="BA26" i="8"/>
  <c r="BB26" i="8"/>
  <c r="BC26" i="8"/>
  <c r="BD26" i="8"/>
  <c r="BE26" i="8"/>
  <c r="BF26" i="8"/>
  <c r="BG26" i="8"/>
  <c r="BH26" i="8"/>
  <c r="BI26" i="8"/>
  <c r="BJ26" i="8"/>
  <c r="BK26" i="8"/>
  <c r="BL26" i="8"/>
  <c r="BM26" i="8"/>
  <c r="BN26" i="8"/>
  <c r="BO26" i="8"/>
  <c r="BP26" i="8"/>
  <c r="BQ26" i="8"/>
  <c r="BR26" i="8"/>
  <c r="BS26" i="8"/>
  <c r="BT26" i="8"/>
  <c r="BU26" i="8"/>
  <c r="BV26" i="8"/>
  <c r="BW26" i="8"/>
  <c r="BX26" i="8"/>
  <c r="BY26" i="8"/>
  <c r="BZ26" i="8"/>
  <c r="CA26" i="8"/>
  <c r="CB26" i="8"/>
  <c r="CC26" i="8"/>
  <c r="CD26" i="8"/>
  <c r="CE26" i="8"/>
  <c r="CF26" i="8"/>
  <c r="CG26" i="8"/>
  <c r="CH26" i="8"/>
  <c r="CI26" i="8"/>
  <c r="CJ26" i="8"/>
  <c r="CK26" i="8"/>
  <c r="CL26" i="8"/>
  <c r="AX27" i="8"/>
  <c r="AY27" i="8"/>
  <c r="AZ27" i="8"/>
  <c r="BA27" i="8"/>
  <c r="BB27" i="8"/>
  <c r="BC27" i="8"/>
  <c r="BD27" i="8"/>
  <c r="BE27" i="8"/>
  <c r="BF27" i="8"/>
  <c r="BG27" i="8"/>
  <c r="BH27" i="8"/>
  <c r="BI27" i="8"/>
  <c r="BJ27" i="8"/>
  <c r="BK27" i="8"/>
  <c r="BL27" i="8"/>
  <c r="BM27" i="8"/>
  <c r="BN27" i="8"/>
  <c r="BO27" i="8"/>
  <c r="BP27" i="8"/>
  <c r="BQ27" i="8"/>
  <c r="BR27" i="8"/>
  <c r="BS27" i="8"/>
  <c r="BT27" i="8"/>
  <c r="BU27" i="8"/>
  <c r="BV27" i="8"/>
  <c r="BW27" i="8"/>
  <c r="BX27" i="8"/>
  <c r="BY27" i="8"/>
  <c r="BZ27" i="8"/>
  <c r="CA27" i="8"/>
  <c r="CB27" i="8"/>
  <c r="CC27" i="8"/>
  <c r="CD27" i="8"/>
  <c r="CE27" i="8"/>
  <c r="CF27" i="8"/>
  <c r="CG27" i="8"/>
  <c r="CH27" i="8"/>
  <c r="CI27" i="8"/>
  <c r="CJ27" i="8"/>
  <c r="CK27" i="8"/>
  <c r="CL27" i="8"/>
  <c r="AX28" i="8"/>
  <c r="AY28" i="8"/>
  <c r="AZ28" i="8"/>
  <c r="BA28" i="8"/>
  <c r="BB28" i="8"/>
  <c r="BC28" i="8"/>
  <c r="BD28" i="8"/>
  <c r="BE28" i="8"/>
  <c r="BF28" i="8"/>
  <c r="BG28" i="8"/>
  <c r="BH28" i="8"/>
  <c r="BI28" i="8"/>
  <c r="BJ28" i="8"/>
  <c r="BK28" i="8"/>
  <c r="BL28" i="8"/>
  <c r="BM28" i="8"/>
  <c r="BN28" i="8"/>
  <c r="BO28" i="8"/>
  <c r="BP28" i="8"/>
  <c r="BQ28" i="8"/>
  <c r="BR28" i="8"/>
  <c r="BS28" i="8"/>
  <c r="BT28" i="8"/>
  <c r="BU28" i="8"/>
  <c r="BV28" i="8"/>
  <c r="BW28" i="8"/>
  <c r="BX28" i="8"/>
  <c r="BY28" i="8"/>
  <c r="BZ28" i="8"/>
  <c r="CA28" i="8"/>
  <c r="CB28" i="8"/>
  <c r="CC28" i="8"/>
  <c r="CD28" i="8"/>
  <c r="CE28" i="8"/>
  <c r="CF28" i="8"/>
  <c r="CG28" i="8"/>
  <c r="CH28" i="8"/>
  <c r="CI28" i="8"/>
  <c r="CJ28" i="8"/>
  <c r="CK28" i="8"/>
  <c r="CL28" i="8"/>
  <c r="AX29" i="8"/>
  <c r="AY29" i="8"/>
  <c r="AZ29" i="8"/>
  <c r="BA29" i="8"/>
  <c r="BB29" i="8"/>
  <c r="BC29" i="8"/>
  <c r="BD29" i="8"/>
  <c r="BE29" i="8"/>
  <c r="BF29" i="8"/>
  <c r="BG29" i="8"/>
  <c r="BH29" i="8"/>
  <c r="BI29" i="8"/>
  <c r="BJ29" i="8"/>
  <c r="BK29" i="8"/>
  <c r="BL29" i="8"/>
  <c r="BM29" i="8"/>
  <c r="BN29" i="8"/>
  <c r="BO29" i="8"/>
  <c r="BP29" i="8"/>
  <c r="BQ29" i="8"/>
  <c r="BR29" i="8"/>
  <c r="BS29" i="8"/>
  <c r="BT29" i="8"/>
  <c r="BU29" i="8"/>
  <c r="BV29" i="8"/>
  <c r="BW29" i="8"/>
  <c r="BX29" i="8"/>
  <c r="BY29" i="8"/>
  <c r="BZ29" i="8"/>
  <c r="CA29" i="8"/>
  <c r="CB29" i="8"/>
  <c r="CC29" i="8"/>
  <c r="CD29" i="8"/>
  <c r="CE29" i="8"/>
  <c r="CF29" i="8"/>
  <c r="CG29" i="8"/>
  <c r="CH29" i="8"/>
  <c r="CI29" i="8"/>
  <c r="CJ29" i="8"/>
  <c r="CK29" i="8"/>
  <c r="CL29" i="8"/>
  <c r="AX30" i="8"/>
  <c r="AY30" i="8"/>
  <c r="AZ30" i="8"/>
  <c r="BA30" i="8"/>
  <c r="BB30" i="8"/>
  <c r="BC30" i="8"/>
  <c r="BD30" i="8"/>
  <c r="BE30" i="8"/>
  <c r="BF30" i="8"/>
  <c r="BG30" i="8"/>
  <c r="BH30" i="8"/>
  <c r="BI30" i="8"/>
  <c r="BJ30" i="8"/>
  <c r="BK30" i="8"/>
  <c r="BL30" i="8"/>
  <c r="BM30" i="8"/>
  <c r="BN30" i="8"/>
  <c r="BO30" i="8"/>
  <c r="BP30" i="8"/>
  <c r="BQ30" i="8"/>
  <c r="BR30" i="8"/>
  <c r="BS30" i="8"/>
  <c r="BT30" i="8"/>
  <c r="BU30" i="8"/>
  <c r="BV30" i="8"/>
  <c r="BW30" i="8"/>
  <c r="BX30" i="8"/>
  <c r="BY30" i="8"/>
  <c r="BZ30" i="8"/>
  <c r="CA30" i="8"/>
  <c r="CB30" i="8"/>
  <c r="CC30" i="8"/>
  <c r="CD30" i="8"/>
  <c r="CE30" i="8"/>
  <c r="CF30" i="8"/>
  <c r="CG30" i="8"/>
  <c r="CH30" i="8"/>
  <c r="CI30" i="8"/>
  <c r="CJ30" i="8"/>
  <c r="CK30" i="8"/>
  <c r="CL30" i="8"/>
  <c r="AX31" i="8"/>
  <c r="AY31" i="8"/>
  <c r="AZ31" i="8"/>
  <c r="BA31" i="8"/>
  <c r="BB31" i="8"/>
  <c r="BC31" i="8"/>
  <c r="BD31" i="8"/>
  <c r="BE31" i="8"/>
  <c r="BF31" i="8"/>
  <c r="BG31" i="8"/>
  <c r="BH31" i="8"/>
  <c r="BI31" i="8"/>
  <c r="BJ31" i="8"/>
  <c r="BK31" i="8"/>
  <c r="BL31" i="8"/>
  <c r="BM31" i="8"/>
  <c r="BN31" i="8"/>
  <c r="BO31" i="8"/>
  <c r="BP31" i="8"/>
  <c r="BQ31" i="8"/>
  <c r="BR31" i="8"/>
  <c r="BS31" i="8"/>
  <c r="BT31" i="8"/>
  <c r="BU31" i="8"/>
  <c r="BV31" i="8"/>
  <c r="BW31" i="8"/>
  <c r="BX31" i="8"/>
  <c r="BY31" i="8"/>
  <c r="BZ31" i="8"/>
  <c r="CA31" i="8"/>
  <c r="CB31" i="8"/>
  <c r="CC31" i="8"/>
  <c r="CD31" i="8"/>
  <c r="CE31" i="8"/>
  <c r="CF31" i="8"/>
  <c r="CG31" i="8"/>
  <c r="CH31" i="8"/>
  <c r="CI31" i="8"/>
  <c r="CJ31" i="8"/>
  <c r="CK31" i="8"/>
  <c r="CL31" i="8"/>
  <c r="AX32" i="8"/>
  <c r="AY32" i="8"/>
  <c r="AZ32" i="8"/>
  <c r="BA32" i="8"/>
  <c r="BB32" i="8"/>
  <c r="BC32" i="8"/>
  <c r="BD32" i="8"/>
  <c r="BE32" i="8"/>
  <c r="BF32" i="8"/>
  <c r="BG32" i="8"/>
  <c r="BH32" i="8"/>
  <c r="BI32" i="8"/>
  <c r="BJ32" i="8"/>
  <c r="BK32" i="8"/>
  <c r="BL32" i="8"/>
  <c r="BM32" i="8"/>
  <c r="BN32" i="8"/>
  <c r="BO32" i="8"/>
  <c r="BP32" i="8"/>
  <c r="BQ32" i="8"/>
  <c r="BR32" i="8"/>
  <c r="BS32" i="8"/>
  <c r="BT32" i="8"/>
  <c r="BU32" i="8"/>
  <c r="BV32" i="8"/>
  <c r="BW32" i="8"/>
  <c r="BX32" i="8"/>
  <c r="BY32" i="8"/>
  <c r="BZ32" i="8"/>
  <c r="CA32" i="8"/>
  <c r="CB32" i="8"/>
  <c r="CC32" i="8"/>
  <c r="CD32" i="8"/>
  <c r="CE32" i="8"/>
  <c r="CF32" i="8"/>
  <c r="CG32" i="8"/>
  <c r="CH32" i="8"/>
  <c r="CI32" i="8"/>
  <c r="CJ32" i="8"/>
  <c r="CK32" i="8"/>
  <c r="CL32" i="8"/>
  <c r="AX33" i="8"/>
  <c r="AY33" i="8"/>
  <c r="AZ33" i="8"/>
  <c r="BA33" i="8"/>
  <c r="BB33" i="8"/>
  <c r="BC33" i="8"/>
  <c r="BD33" i="8"/>
  <c r="BE33" i="8"/>
  <c r="BF33" i="8"/>
  <c r="BG33" i="8"/>
  <c r="BH33" i="8"/>
  <c r="BI33" i="8"/>
  <c r="BJ33" i="8"/>
  <c r="BK33" i="8"/>
  <c r="BL33" i="8"/>
  <c r="BM33" i="8"/>
  <c r="BN33" i="8"/>
  <c r="BO33" i="8"/>
  <c r="BP33" i="8"/>
  <c r="BQ33" i="8"/>
  <c r="BR33" i="8"/>
  <c r="BS33" i="8"/>
  <c r="BT33" i="8"/>
  <c r="BU33" i="8"/>
  <c r="BV33" i="8"/>
  <c r="BW33" i="8"/>
  <c r="BX33" i="8"/>
  <c r="BY33" i="8"/>
  <c r="BZ33" i="8"/>
  <c r="CA33" i="8"/>
  <c r="CB33" i="8"/>
  <c r="CC33" i="8"/>
  <c r="CD33" i="8"/>
  <c r="CE33" i="8"/>
  <c r="CF33" i="8"/>
  <c r="CG33" i="8"/>
  <c r="CH33" i="8"/>
  <c r="CI33" i="8"/>
  <c r="CJ33" i="8"/>
  <c r="CK33" i="8"/>
  <c r="CL33" i="8"/>
  <c r="AX34" i="8"/>
  <c r="AY34" i="8"/>
  <c r="AZ34" i="8"/>
  <c r="BA34" i="8"/>
  <c r="BB34" i="8"/>
  <c r="BC34" i="8"/>
  <c r="BD34" i="8"/>
  <c r="BE34" i="8"/>
  <c r="BF34" i="8"/>
  <c r="BG34" i="8"/>
  <c r="BH34" i="8"/>
  <c r="BI34" i="8"/>
  <c r="BJ34" i="8"/>
  <c r="BK34" i="8"/>
  <c r="BL34" i="8"/>
  <c r="BM34" i="8"/>
  <c r="BN34" i="8"/>
  <c r="BO34" i="8"/>
  <c r="BP34" i="8"/>
  <c r="BQ34" i="8"/>
  <c r="BR34" i="8"/>
  <c r="BS34" i="8"/>
  <c r="BT34" i="8"/>
  <c r="BU34" i="8"/>
  <c r="BV34" i="8"/>
  <c r="BW34" i="8"/>
  <c r="BX34" i="8"/>
  <c r="BY34" i="8"/>
  <c r="BZ34" i="8"/>
  <c r="CA34" i="8"/>
  <c r="CB34" i="8"/>
  <c r="CC34" i="8"/>
  <c r="CD34" i="8"/>
  <c r="CE34" i="8"/>
  <c r="CF34" i="8"/>
  <c r="CG34" i="8"/>
  <c r="CH34" i="8"/>
  <c r="CI34" i="8"/>
  <c r="CJ34" i="8"/>
  <c r="CK34" i="8"/>
  <c r="CL34" i="8"/>
  <c r="AX35" i="8"/>
  <c r="AY35" i="8"/>
  <c r="AZ35" i="8"/>
  <c r="BA35" i="8"/>
  <c r="BB35" i="8"/>
  <c r="BC35" i="8"/>
  <c r="BD35" i="8"/>
  <c r="BE35" i="8"/>
  <c r="BF35" i="8"/>
  <c r="BG35" i="8"/>
  <c r="BH35" i="8"/>
  <c r="BI35" i="8"/>
  <c r="BJ35" i="8"/>
  <c r="BK35" i="8"/>
  <c r="BL35" i="8"/>
  <c r="BM35" i="8"/>
  <c r="BN35" i="8"/>
  <c r="BO35" i="8"/>
  <c r="BP35" i="8"/>
  <c r="BQ35" i="8"/>
  <c r="BR35" i="8"/>
  <c r="BS35" i="8"/>
  <c r="BT35" i="8"/>
  <c r="BU35" i="8"/>
  <c r="BV35" i="8"/>
  <c r="BW35" i="8"/>
  <c r="BX35" i="8"/>
  <c r="BY35" i="8"/>
  <c r="BZ35" i="8"/>
  <c r="CA35" i="8"/>
  <c r="CB35" i="8"/>
  <c r="CC35" i="8"/>
  <c r="CD35" i="8"/>
  <c r="CE35" i="8"/>
  <c r="CF35" i="8"/>
  <c r="CG35" i="8"/>
  <c r="CH35" i="8"/>
  <c r="CI35" i="8"/>
  <c r="CJ35" i="8"/>
  <c r="CK35" i="8"/>
  <c r="CL35" i="8"/>
  <c r="AX36" i="8"/>
  <c r="AY36" i="8"/>
  <c r="AZ36" i="8"/>
  <c r="BA36" i="8"/>
  <c r="BB36" i="8"/>
  <c r="BC36" i="8"/>
  <c r="BD36" i="8"/>
  <c r="BE36" i="8"/>
  <c r="BF36" i="8"/>
  <c r="BG36" i="8"/>
  <c r="BH36" i="8"/>
  <c r="BI36" i="8"/>
  <c r="BJ36" i="8"/>
  <c r="BK36" i="8"/>
  <c r="BL36" i="8"/>
  <c r="BM36" i="8"/>
  <c r="BN36" i="8"/>
  <c r="BO36" i="8"/>
  <c r="BP36" i="8"/>
  <c r="BQ36" i="8"/>
  <c r="BR36" i="8"/>
  <c r="BS36" i="8"/>
  <c r="BT36" i="8"/>
  <c r="BU36" i="8"/>
  <c r="BV36" i="8"/>
  <c r="BW36" i="8"/>
  <c r="BX36" i="8"/>
  <c r="BY36" i="8"/>
  <c r="BZ36" i="8"/>
  <c r="CA36" i="8"/>
  <c r="CB36" i="8"/>
  <c r="CC36" i="8"/>
  <c r="CD36" i="8"/>
  <c r="CE36" i="8"/>
  <c r="CF36" i="8"/>
  <c r="CG36" i="8"/>
  <c r="CH36" i="8"/>
  <c r="CI36" i="8"/>
  <c r="CJ36" i="8"/>
  <c r="CK36" i="8"/>
  <c r="CL36" i="8"/>
  <c r="AX37" i="8"/>
  <c r="AY37" i="8"/>
  <c r="AZ37" i="8"/>
  <c r="BA37" i="8"/>
  <c r="BB37" i="8"/>
  <c r="BC37" i="8"/>
  <c r="BD37" i="8"/>
  <c r="BE37" i="8"/>
  <c r="BF37" i="8"/>
  <c r="BG37" i="8"/>
  <c r="BH37" i="8"/>
  <c r="BI37" i="8"/>
  <c r="BJ37" i="8"/>
  <c r="BK37" i="8"/>
  <c r="BL37" i="8"/>
  <c r="BM37" i="8"/>
  <c r="BN37" i="8"/>
  <c r="BO37" i="8"/>
  <c r="BP37" i="8"/>
  <c r="BQ37" i="8"/>
  <c r="BR37" i="8"/>
  <c r="BS37" i="8"/>
  <c r="BT37" i="8"/>
  <c r="BU37" i="8"/>
  <c r="BV37" i="8"/>
  <c r="BW37" i="8"/>
  <c r="BX37" i="8"/>
  <c r="BY37" i="8"/>
  <c r="BZ37" i="8"/>
  <c r="CA37" i="8"/>
  <c r="CB37" i="8"/>
  <c r="CC37" i="8"/>
  <c r="CD37" i="8"/>
  <c r="CE37" i="8"/>
  <c r="CF37" i="8"/>
  <c r="CG37" i="8"/>
  <c r="CH37" i="8"/>
  <c r="CI37" i="8"/>
  <c r="CJ37" i="8"/>
  <c r="CK37" i="8"/>
  <c r="CL37" i="8"/>
  <c r="AX38" i="8"/>
  <c r="AY38" i="8"/>
  <c r="AZ38" i="8"/>
  <c r="BA38" i="8"/>
  <c r="BB38" i="8"/>
  <c r="BC38" i="8"/>
  <c r="BD38" i="8"/>
  <c r="BE38" i="8"/>
  <c r="BF38" i="8"/>
  <c r="BG38" i="8"/>
  <c r="BH38" i="8"/>
  <c r="BI38" i="8"/>
  <c r="BJ38" i="8"/>
  <c r="BK38" i="8"/>
  <c r="BL38" i="8"/>
  <c r="BM38" i="8"/>
  <c r="BN38" i="8"/>
  <c r="BO38" i="8"/>
  <c r="BP38" i="8"/>
  <c r="BQ38" i="8"/>
  <c r="BR38" i="8"/>
  <c r="BS38" i="8"/>
  <c r="BT38" i="8"/>
  <c r="BU38" i="8"/>
  <c r="BV38" i="8"/>
  <c r="BW38" i="8"/>
  <c r="BX38" i="8"/>
  <c r="BY38" i="8"/>
  <c r="BZ38" i="8"/>
  <c r="CA38" i="8"/>
  <c r="CB38" i="8"/>
  <c r="CC38" i="8"/>
  <c r="CD38" i="8"/>
  <c r="CE38" i="8"/>
  <c r="CF38" i="8"/>
  <c r="CG38" i="8"/>
  <c r="CH38" i="8"/>
  <c r="CI38" i="8"/>
  <c r="CJ38" i="8"/>
  <c r="CK38" i="8"/>
  <c r="CL38" i="8"/>
  <c r="AX39" i="8"/>
  <c r="AY39" i="8"/>
  <c r="AZ39" i="8"/>
  <c r="BA39" i="8"/>
  <c r="BB39" i="8"/>
  <c r="BC39" i="8"/>
  <c r="BD39" i="8"/>
  <c r="BE39" i="8"/>
  <c r="BF39" i="8"/>
  <c r="BG39" i="8"/>
  <c r="BH39" i="8"/>
  <c r="BI39" i="8"/>
  <c r="BJ39" i="8"/>
  <c r="BK39" i="8"/>
  <c r="BL39" i="8"/>
  <c r="BM39" i="8"/>
  <c r="BN39" i="8"/>
  <c r="BO39" i="8"/>
  <c r="BP39" i="8"/>
  <c r="BQ39" i="8"/>
  <c r="BR39" i="8"/>
  <c r="BS39" i="8"/>
  <c r="BT39" i="8"/>
  <c r="BU39" i="8"/>
  <c r="BV39" i="8"/>
  <c r="BW39" i="8"/>
  <c r="BX39" i="8"/>
  <c r="BY39" i="8"/>
  <c r="BZ39" i="8"/>
  <c r="CA39" i="8"/>
  <c r="CB39" i="8"/>
  <c r="CC39" i="8"/>
  <c r="CD39" i="8"/>
  <c r="CE39" i="8"/>
  <c r="CF39" i="8"/>
  <c r="CG39" i="8"/>
  <c r="CH39" i="8"/>
  <c r="CI39" i="8"/>
  <c r="CJ39" i="8"/>
  <c r="CK39" i="8"/>
  <c r="CL39" i="8"/>
  <c r="AX40" i="8"/>
  <c r="AY40" i="8"/>
  <c r="AZ40" i="8"/>
  <c r="BA40" i="8"/>
  <c r="BB40" i="8"/>
  <c r="BC40" i="8"/>
  <c r="BD40" i="8"/>
  <c r="BE40" i="8"/>
  <c r="BF40" i="8"/>
  <c r="BG40" i="8"/>
  <c r="BH40" i="8"/>
  <c r="BI40" i="8"/>
  <c r="BJ40" i="8"/>
  <c r="BK40" i="8"/>
  <c r="BL40" i="8"/>
  <c r="BM40" i="8"/>
  <c r="BN40" i="8"/>
  <c r="BO40" i="8"/>
  <c r="BP40" i="8"/>
  <c r="BQ40" i="8"/>
  <c r="BR40" i="8"/>
  <c r="BS40" i="8"/>
  <c r="BT40" i="8"/>
  <c r="BU40" i="8"/>
  <c r="BV40" i="8"/>
  <c r="BW40" i="8"/>
  <c r="BX40" i="8"/>
  <c r="BY40" i="8"/>
  <c r="BZ40" i="8"/>
  <c r="CA40" i="8"/>
  <c r="CB40" i="8"/>
  <c r="CC40" i="8"/>
  <c r="CD40" i="8"/>
  <c r="CE40" i="8"/>
  <c r="CF40" i="8"/>
  <c r="CG40" i="8"/>
  <c r="CH40" i="8"/>
  <c r="CI40" i="8"/>
  <c r="CJ40" i="8"/>
  <c r="CK40" i="8"/>
  <c r="CL40" i="8"/>
  <c r="AX41" i="8"/>
  <c r="AY41" i="8"/>
  <c r="AZ41" i="8"/>
  <c r="BA41" i="8"/>
  <c r="BB41" i="8"/>
  <c r="BC41" i="8"/>
  <c r="BD41" i="8"/>
  <c r="BE41" i="8"/>
  <c r="BF41" i="8"/>
  <c r="BG41" i="8"/>
  <c r="BH41" i="8"/>
  <c r="BI41" i="8"/>
  <c r="BJ41" i="8"/>
  <c r="BK41" i="8"/>
  <c r="BL41" i="8"/>
  <c r="BM41" i="8"/>
  <c r="BN41" i="8"/>
  <c r="BO41" i="8"/>
  <c r="BP41" i="8"/>
  <c r="BQ41" i="8"/>
  <c r="BR41" i="8"/>
  <c r="BS41" i="8"/>
  <c r="BT41" i="8"/>
  <c r="BU41" i="8"/>
  <c r="BV41" i="8"/>
  <c r="BW41" i="8"/>
  <c r="BX41" i="8"/>
  <c r="BY41" i="8"/>
  <c r="BZ41" i="8"/>
  <c r="CA41" i="8"/>
  <c r="CB41" i="8"/>
  <c r="CC41" i="8"/>
  <c r="CD41" i="8"/>
  <c r="CE41" i="8"/>
  <c r="CF41" i="8"/>
  <c r="CG41" i="8"/>
  <c r="CH41" i="8"/>
  <c r="CI41" i="8"/>
  <c r="CJ41" i="8"/>
  <c r="CK41" i="8"/>
  <c r="CL41" i="8"/>
  <c r="AX42" i="8"/>
  <c r="AY42" i="8"/>
  <c r="AZ42" i="8"/>
  <c r="BA42" i="8"/>
  <c r="BB42" i="8"/>
  <c r="BC42" i="8"/>
  <c r="BD42" i="8"/>
  <c r="BE42" i="8"/>
  <c r="BF42" i="8"/>
  <c r="BG42" i="8"/>
  <c r="BH42" i="8"/>
  <c r="BI42" i="8"/>
  <c r="BJ42" i="8"/>
  <c r="BK42" i="8"/>
  <c r="BL42" i="8"/>
  <c r="BM42" i="8"/>
  <c r="BN42" i="8"/>
  <c r="BO42" i="8"/>
  <c r="BP42" i="8"/>
  <c r="BQ42" i="8"/>
  <c r="BR42" i="8"/>
  <c r="BS42" i="8"/>
  <c r="BT42" i="8"/>
  <c r="BU42" i="8"/>
  <c r="BV42" i="8"/>
  <c r="BW42" i="8"/>
  <c r="BX42" i="8"/>
  <c r="BY42" i="8"/>
  <c r="BZ42" i="8"/>
  <c r="CA42" i="8"/>
  <c r="CB42" i="8"/>
  <c r="CC42" i="8"/>
  <c r="CD42" i="8"/>
  <c r="CE42" i="8"/>
  <c r="CF42" i="8"/>
  <c r="CG42" i="8"/>
  <c r="CH42" i="8"/>
  <c r="CI42" i="8"/>
  <c r="CJ42" i="8"/>
  <c r="CK42" i="8"/>
  <c r="CL42" i="8"/>
  <c r="AX43" i="8"/>
  <c r="AY43" i="8"/>
  <c r="AZ43" i="8"/>
  <c r="BA43" i="8"/>
  <c r="BB43" i="8"/>
  <c r="BC43" i="8"/>
  <c r="BD43" i="8"/>
  <c r="BE43" i="8"/>
  <c r="BF43" i="8"/>
  <c r="BG43" i="8"/>
  <c r="BH43" i="8"/>
  <c r="BI43" i="8"/>
  <c r="BJ43" i="8"/>
  <c r="BK43" i="8"/>
  <c r="BL43" i="8"/>
  <c r="BM43" i="8"/>
  <c r="BN43" i="8"/>
  <c r="BO43" i="8"/>
  <c r="BP43" i="8"/>
  <c r="BQ43" i="8"/>
  <c r="BR43" i="8"/>
  <c r="BS43" i="8"/>
  <c r="BT43" i="8"/>
  <c r="BU43" i="8"/>
  <c r="BV43" i="8"/>
  <c r="BW43" i="8"/>
  <c r="BX43" i="8"/>
  <c r="BY43" i="8"/>
  <c r="BZ43" i="8"/>
  <c r="CA43" i="8"/>
  <c r="CB43" i="8"/>
  <c r="CC43" i="8"/>
  <c r="CD43" i="8"/>
  <c r="CE43" i="8"/>
  <c r="CF43" i="8"/>
  <c r="CG43" i="8"/>
  <c r="CH43" i="8"/>
  <c r="CI43" i="8"/>
  <c r="CJ43" i="8"/>
  <c r="CK43" i="8"/>
  <c r="CL43" i="8"/>
  <c r="AX44" i="8"/>
  <c r="AY44" i="8"/>
  <c r="AZ44" i="8"/>
  <c r="BA44" i="8"/>
  <c r="BB44" i="8"/>
  <c r="BC44" i="8"/>
  <c r="BD44" i="8"/>
  <c r="BE44" i="8"/>
  <c r="BF44" i="8"/>
  <c r="BG44" i="8"/>
  <c r="BH44" i="8"/>
  <c r="BI44" i="8"/>
  <c r="BJ44" i="8"/>
  <c r="BK44" i="8"/>
  <c r="BL44" i="8"/>
  <c r="BM44" i="8"/>
  <c r="BN44" i="8"/>
  <c r="BO44" i="8"/>
  <c r="BP44" i="8"/>
  <c r="BQ44" i="8"/>
  <c r="BR44" i="8"/>
  <c r="BS44" i="8"/>
  <c r="BT44" i="8"/>
  <c r="BU44" i="8"/>
  <c r="BV44" i="8"/>
  <c r="BW44" i="8"/>
  <c r="BX44" i="8"/>
  <c r="BY44" i="8"/>
  <c r="BZ44" i="8"/>
  <c r="CA44" i="8"/>
  <c r="CB44" i="8"/>
  <c r="CC44" i="8"/>
  <c r="CD44" i="8"/>
  <c r="CE44" i="8"/>
  <c r="CF44" i="8"/>
  <c r="CG44" i="8"/>
  <c r="CH44" i="8"/>
  <c r="CI44" i="8"/>
  <c r="CJ44" i="8"/>
  <c r="CK44" i="8"/>
  <c r="CL44" i="8"/>
  <c r="AX45" i="8"/>
  <c r="AY45" i="8"/>
  <c r="AZ45" i="8"/>
  <c r="BA45" i="8"/>
  <c r="BB45" i="8"/>
  <c r="BC45" i="8"/>
  <c r="BD45" i="8"/>
  <c r="BE45" i="8"/>
  <c r="BF45" i="8"/>
  <c r="BG45" i="8"/>
  <c r="BH45" i="8"/>
  <c r="BI45" i="8"/>
  <c r="BJ45" i="8"/>
  <c r="BK45" i="8"/>
  <c r="BL45" i="8"/>
  <c r="BM45" i="8"/>
  <c r="BN45" i="8"/>
  <c r="BO45" i="8"/>
  <c r="BP45" i="8"/>
  <c r="BQ45" i="8"/>
  <c r="BR45" i="8"/>
  <c r="BS45" i="8"/>
  <c r="BT45" i="8"/>
  <c r="BU45" i="8"/>
  <c r="BV45" i="8"/>
  <c r="BW45" i="8"/>
  <c r="BX45" i="8"/>
  <c r="BY45" i="8"/>
  <c r="BZ45" i="8"/>
  <c r="CA45" i="8"/>
  <c r="CB45" i="8"/>
  <c r="CC45" i="8"/>
  <c r="CD45" i="8"/>
  <c r="CE45" i="8"/>
  <c r="CF45" i="8"/>
  <c r="CG45" i="8"/>
  <c r="CH45" i="8"/>
  <c r="CI45" i="8"/>
  <c r="CJ45" i="8"/>
  <c r="CK45" i="8"/>
  <c r="CL45" i="8"/>
  <c r="AX46" i="8"/>
  <c r="AY46" i="8"/>
  <c r="AZ46" i="8"/>
  <c r="BA46" i="8"/>
  <c r="BB46" i="8"/>
  <c r="BC46" i="8"/>
  <c r="BD46" i="8"/>
  <c r="BE46" i="8"/>
  <c r="BF46" i="8"/>
  <c r="BG46" i="8"/>
  <c r="BH46" i="8"/>
  <c r="BI46" i="8"/>
  <c r="BJ46" i="8"/>
  <c r="BK46" i="8"/>
  <c r="BL46" i="8"/>
  <c r="BM46" i="8"/>
  <c r="BN46" i="8"/>
  <c r="BO46" i="8"/>
  <c r="BP46" i="8"/>
  <c r="BQ46" i="8"/>
  <c r="BR46" i="8"/>
  <c r="BS46" i="8"/>
  <c r="BT46" i="8"/>
  <c r="BU46" i="8"/>
  <c r="BV46" i="8"/>
  <c r="BW46" i="8"/>
  <c r="BX46" i="8"/>
  <c r="BY46" i="8"/>
  <c r="BZ46" i="8"/>
  <c r="CA46" i="8"/>
  <c r="CB46" i="8"/>
  <c r="CC46" i="8"/>
  <c r="CD46" i="8"/>
  <c r="CE46" i="8"/>
  <c r="CF46" i="8"/>
  <c r="CG46" i="8"/>
  <c r="CH46" i="8"/>
  <c r="CI46" i="8"/>
  <c r="CJ46" i="8"/>
  <c r="CK46" i="8"/>
  <c r="CL46" i="8"/>
  <c r="AX47" i="8"/>
  <c r="AY47" i="8"/>
  <c r="AZ47" i="8"/>
  <c r="BA47" i="8"/>
  <c r="BB47" i="8"/>
  <c r="BC47" i="8"/>
  <c r="BD47" i="8"/>
  <c r="BE47" i="8"/>
  <c r="BF47" i="8"/>
  <c r="BG47" i="8"/>
  <c r="BH47" i="8"/>
  <c r="BI47" i="8"/>
  <c r="BJ47" i="8"/>
  <c r="BK47" i="8"/>
  <c r="BL47" i="8"/>
  <c r="BM47" i="8"/>
  <c r="BN47" i="8"/>
  <c r="BO47" i="8"/>
  <c r="BP47" i="8"/>
  <c r="BQ47" i="8"/>
  <c r="BR47" i="8"/>
  <c r="BS47" i="8"/>
  <c r="BT47" i="8"/>
  <c r="BU47" i="8"/>
  <c r="BV47" i="8"/>
  <c r="BW47" i="8"/>
  <c r="BX47" i="8"/>
  <c r="BY47" i="8"/>
  <c r="BZ47" i="8"/>
  <c r="CA47" i="8"/>
  <c r="CB47" i="8"/>
  <c r="CC47" i="8"/>
  <c r="CD47" i="8"/>
  <c r="CE47" i="8"/>
  <c r="CF47" i="8"/>
  <c r="CG47" i="8"/>
  <c r="CH47" i="8"/>
  <c r="CI47" i="8"/>
  <c r="CJ47" i="8"/>
  <c r="CK47" i="8"/>
  <c r="CL47" i="8"/>
  <c r="AX48" i="8"/>
  <c r="AY48" i="8"/>
  <c r="AZ48" i="8"/>
  <c r="BA48" i="8"/>
  <c r="BB48" i="8"/>
  <c r="BC48" i="8"/>
  <c r="BD48" i="8"/>
  <c r="BE48" i="8"/>
  <c r="BF48" i="8"/>
  <c r="BG48" i="8"/>
  <c r="BH48" i="8"/>
  <c r="BI48" i="8"/>
  <c r="BJ48" i="8"/>
  <c r="BK48" i="8"/>
  <c r="BL48" i="8"/>
  <c r="BM48" i="8"/>
  <c r="BN48" i="8"/>
  <c r="BO48" i="8"/>
  <c r="BP48" i="8"/>
  <c r="BQ48" i="8"/>
  <c r="BR48" i="8"/>
  <c r="BS48" i="8"/>
  <c r="BT48" i="8"/>
  <c r="BU48" i="8"/>
  <c r="BV48" i="8"/>
  <c r="BW48" i="8"/>
  <c r="BX48" i="8"/>
  <c r="BY48" i="8"/>
  <c r="BZ48" i="8"/>
  <c r="CA48" i="8"/>
  <c r="CB48" i="8"/>
  <c r="CC48" i="8"/>
  <c r="CD48" i="8"/>
  <c r="CE48" i="8"/>
  <c r="CF48" i="8"/>
  <c r="CG48" i="8"/>
  <c r="CH48" i="8"/>
  <c r="CI48" i="8"/>
  <c r="CJ48" i="8"/>
  <c r="CK48" i="8"/>
  <c r="CL48" i="8"/>
  <c r="AX49" i="8"/>
  <c r="AY49" i="8"/>
  <c r="AZ49" i="8"/>
  <c r="BA49" i="8"/>
  <c r="BB49" i="8"/>
  <c r="BC49" i="8"/>
  <c r="BD49" i="8"/>
  <c r="BE49" i="8"/>
  <c r="BF49" i="8"/>
  <c r="BG49" i="8"/>
  <c r="BH49" i="8"/>
  <c r="BI49" i="8"/>
  <c r="BJ49" i="8"/>
  <c r="BK49" i="8"/>
  <c r="BL49" i="8"/>
  <c r="BM49" i="8"/>
  <c r="BN49" i="8"/>
  <c r="BO49" i="8"/>
  <c r="BP49" i="8"/>
  <c r="BQ49" i="8"/>
  <c r="BR49" i="8"/>
  <c r="BS49" i="8"/>
  <c r="BT49" i="8"/>
  <c r="BU49" i="8"/>
  <c r="BV49" i="8"/>
  <c r="BW49" i="8"/>
  <c r="BX49" i="8"/>
  <c r="BY49" i="8"/>
  <c r="BZ49" i="8"/>
  <c r="CA49" i="8"/>
  <c r="CB49" i="8"/>
  <c r="CC49" i="8"/>
  <c r="CD49" i="8"/>
  <c r="CE49" i="8"/>
  <c r="CF49" i="8"/>
  <c r="CG49" i="8"/>
  <c r="CH49" i="8"/>
  <c r="CI49" i="8"/>
  <c r="CJ49" i="8"/>
  <c r="CK49" i="8"/>
  <c r="CL49" i="8"/>
  <c r="AX50" i="8"/>
  <c r="AY50" i="8"/>
  <c r="AZ50" i="8"/>
  <c r="BA50" i="8"/>
  <c r="BB50" i="8"/>
  <c r="BC50" i="8"/>
  <c r="BD50" i="8"/>
  <c r="BE50" i="8"/>
  <c r="BF50" i="8"/>
  <c r="BG50" i="8"/>
  <c r="BH50" i="8"/>
  <c r="BI50" i="8"/>
  <c r="BJ50" i="8"/>
  <c r="BK50" i="8"/>
  <c r="BL50" i="8"/>
  <c r="BM50" i="8"/>
  <c r="BN50" i="8"/>
  <c r="BO50" i="8"/>
  <c r="BP50" i="8"/>
  <c r="BQ50" i="8"/>
  <c r="BR50" i="8"/>
  <c r="BS50" i="8"/>
  <c r="BT50" i="8"/>
  <c r="BU50" i="8"/>
  <c r="BV50" i="8"/>
  <c r="BW50" i="8"/>
  <c r="BX50" i="8"/>
  <c r="BY50" i="8"/>
  <c r="BZ50" i="8"/>
  <c r="CA50" i="8"/>
  <c r="CB50" i="8"/>
  <c r="CC50" i="8"/>
  <c r="CD50" i="8"/>
  <c r="CE50" i="8"/>
  <c r="CF50" i="8"/>
  <c r="CG50" i="8"/>
  <c r="CH50" i="8"/>
  <c r="CI50" i="8"/>
  <c r="CJ50" i="8"/>
  <c r="CK50" i="8"/>
  <c r="CL50" i="8"/>
  <c r="AX51" i="8"/>
  <c r="AY51" i="8"/>
  <c r="AZ51" i="8"/>
  <c r="BA51" i="8"/>
  <c r="BB51" i="8"/>
  <c r="BC51" i="8"/>
  <c r="BD51" i="8"/>
  <c r="BE51" i="8"/>
  <c r="BF51" i="8"/>
  <c r="BG51" i="8"/>
  <c r="BH51" i="8"/>
  <c r="BI51" i="8"/>
  <c r="BJ51" i="8"/>
  <c r="BK51" i="8"/>
  <c r="BL51" i="8"/>
  <c r="BM51" i="8"/>
  <c r="BN51" i="8"/>
  <c r="BO51" i="8"/>
  <c r="BP51" i="8"/>
  <c r="BQ51" i="8"/>
  <c r="BR51" i="8"/>
  <c r="BS51" i="8"/>
  <c r="BT51" i="8"/>
  <c r="BU51" i="8"/>
  <c r="BV51" i="8"/>
  <c r="BW51" i="8"/>
  <c r="BX51" i="8"/>
  <c r="BY51" i="8"/>
  <c r="BZ51" i="8"/>
  <c r="CA51" i="8"/>
  <c r="CB51" i="8"/>
  <c r="CC51" i="8"/>
  <c r="CD51" i="8"/>
  <c r="CE51" i="8"/>
  <c r="CF51" i="8"/>
  <c r="CG51" i="8"/>
  <c r="CH51" i="8"/>
  <c r="CI51" i="8"/>
  <c r="CJ51" i="8"/>
  <c r="CK51" i="8"/>
  <c r="CL51" i="8"/>
  <c r="AX52" i="8"/>
  <c r="AY52" i="8"/>
  <c r="AZ52" i="8"/>
  <c r="BA52" i="8"/>
  <c r="BB52" i="8"/>
  <c r="BC52" i="8"/>
  <c r="BD52" i="8"/>
  <c r="BE52" i="8"/>
  <c r="BF52" i="8"/>
  <c r="BG52" i="8"/>
  <c r="BH52" i="8"/>
  <c r="BI52" i="8"/>
  <c r="BJ52" i="8"/>
  <c r="BK52" i="8"/>
  <c r="BL52" i="8"/>
  <c r="BM52" i="8"/>
  <c r="BN52" i="8"/>
  <c r="BO52" i="8"/>
  <c r="BP52" i="8"/>
  <c r="BQ52" i="8"/>
  <c r="BR52" i="8"/>
  <c r="BS52" i="8"/>
  <c r="BT52" i="8"/>
  <c r="BU52" i="8"/>
  <c r="BV52" i="8"/>
  <c r="BW52" i="8"/>
  <c r="BX52" i="8"/>
  <c r="BY52" i="8"/>
  <c r="BZ52" i="8"/>
  <c r="CA52" i="8"/>
  <c r="CB52" i="8"/>
  <c r="CC52" i="8"/>
  <c r="CD52" i="8"/>
  <c r="CE52" i="8"/>
  <c r="CF52" i="8"/>
  <c r="CG52" i="8"/>
  <c r="CH52" i="8"/>
  <c r="CI52" i="8"/>
  <c r="CJ52" i="8"/>
  <c r="CK52" i="8"/>
  <c r="CL52" i="8"/>
  <c r="AX53" i="8"/>
  <c r="AY53" i="8"/>
  <c r="AZ53" i="8"/>
  <c r="BA53" i="8"/>
  <c r="BB53" i="8"/>
  <c r="BC53" i="8"/>
  <c r="BD53" i="8"/>
  <c r="BE53" i="8"/>
  <c r="BF53" i="8"/>
  <c r="BG53" i="8"/>
  <c r="BH53" i="8"/>
  <c r="BI53" i="8"/>
  <c r="BJ53" i="8"/>
  <c r="BK53" i="8"/>
  <c r="BL53" i="8"/>
  <c r="BM53" i="8"/>
  <c r="BN53" i="8"/>
  <c r="BO53" i="8"/>
  <c r="BP53" i="8"/>
  <c r="BQ53" i="8"/>
  <c r="BR53" i="8"/>
  <c r="BS53" i="8"/>
  <c r="BT53" i="8"/>
  <c r="BU53" i="8"/>
  <c r="BV53" i="8"/>
  <c r="BW53" i="8"/>
  <c r="BX53" i="8"/>
  <c r="BY53" i="8"/>
  <c r="BZ53" i="8"/>
  <c r="CA53" i="8"/>
  <c r="CB53" i="8"/>
  <c r="CC53" i="8"/>
  <c r="CD53" i="8"/>
  <c r="CE53" i="8"/>
  <c r="CF53" i="8"/>
  <c r="CG53" i="8"/>
  <c r="CH53" i="8"/>
  <c r="CI53" i="8"/>
  <c r="CJ53" i="8"/>
  <c r="CK53" i="8"/>
  <c r="CL53" i="8"/>
  <c r="AX54" i="8"/>
  <c r="AY54" i="8"/>
  <c r="AZ54" i="8"/>
  <c r="BA54" i="8"/>
  <c r="BB54" i="8"/>
  <c r="BC54" i="8"/>
  <c r="BD54" i="8"/>
  <c r="BE54" i="8"/>
  <c r="BF54" i="8"/>
  <c r="BG54" i="8"/>
  <c r="BH54" i="8"/>
  <c r="BI54" i="8"/>
  <c r="BJ54" i="8"/>
  <c r="BK54" i="8"/>
  <c r="BL54" i="8"/>
  <c r="BM54" i="8"/>
  <c r="BN54" i="8"/>
  <c r="BO54" i="8"/>
  <c r="BP54" i="8"/>
  <c r="BQ54" i="8"/>
  <c r="BR54" i="8"/>
  <c r="BS54" i="8"/>
  <c r="BT54" i="8"/>
  <c r="BU54" i="8"/>
  <c r="BV54" i="8"/>
  <c r="BW54" i="8"/>
  <c r="BX54" i="8"/>
  <c r="BY54" i="8"/>
  <c r="BZ54" i="8"/>
  <c r="CA54" i="8"/>
  <c r="CB54" i="8"/>
  <c r="CC54" i="8"/>
  <c r="CD54" i="8"/>
  <c r="CE54" i="8"/>
  <c r="CF54" i="8"/>
  <c r="CG54" i="8"/>
  <c r="CH54" i="8"/>
  <c r="CI54" i="8"/>
  <c r="CJ54" i="8"/>
  <c r="CK54" i="8"/>
  <c r="CL54" i="8"/>
  <c r="AX55" i="8"/>
  <c r="AY55" i="8"/>
  <c r="AZ55" i="8"/>
  <c r="BA55" i="8"/>
  <c r="BB55" i="8"/>
  <c r="BC55" i="8"/>
  <c r="BD55" i="8"/>
  <c r="BE55" i="8"/>
  <c r="BF55" i="8"/>
  <c r="BG55" i="8"/>
  <c r="BH55" i="8"/>
  <c r="BI55" i="8"/>
  <c r="BJ55" i="8"/>
  <c r="BK55" i="8"/>
  <c r="BL55" i="8"/>
  <c r="BM55" i="8"/>
  <c r="BN55" i="8"/>
  <c r="BO55" i="8"/>
  <c r="BP55" i="8"/>
  <c r="BQ55" i="8"/>
  <c r="BR55" i="8"/>
  <c r="BS55" i="8"/>
  <c r="BT55" i="8"/>
  <c r="BU55" i="8"/>
  <c r="BV55" i="8"/>
  <c r="BW55" i="8"/>
  <c r="BX55" i="8"/>
  <c r="BY55" i="8"/>
  <c r="BZ55" i="8"/>
  <c r="CA55" i="8"/>
  <c r="CB55" i="8"/>
  <c r="CC55" i="8"/>
  <c r="CD55" i="8"/>
  <c r="CE55" i="8"/>
  <c r="CF55" i="8"/>
  <c r="CG55" i="8"/>
  <c r="CH55" i="8"/>
  <c r="CI55" i="8"/>
  <c r="CJ55" i="8"/>
  <c r="CK55" i="8"/>
  <c r="CL55" i="8"/>
  <c r="AX56" i="8"/>
  <c r="AY56" i="8"/>
  <c r="AZ56" i="8"/>
  <c r="BA56" i="8"/>
  <c r="BB56" i="8"/>
  <c r="BC56" i="8"/>
  <c r="BD56" i="8"/>
  <c r="BE56" i="8"/>
  <c r="BF56" i="8"/>
  <c r="BG56" i="8"/>
  <c r="BH56" i="8"/>
  <c r="BI56" i="8"/>
  <c r="BJ56" i="8"/>
  <c r="BK56" i="8"/>
  <c r="BL56" i="8"/>
  <c r="BM56" i="8"/>
  <c r="BN56" i="8"/>
  <c r="BO56" i="8"/>
  <c r="BP56" i="8"/>
  <c r="BQ56" i="8"/>
  <c r="BR56" i="8"/>
  <c r="BS56" i="8"/>
  <c r="BT56" i="8"/>
  <c r="BU56" i="8"/>
  <c r="BV56" i="8"/>
  <c r="BW56" i="8"/>
  <c r="BX56" i="8"/>
  <c r="BY56" i="8"/>
  <c r="BZ56" i="8"/>
  <c r="CA56" i="8"/>
  <c r="CB56" i="8"/>
  <c r="CC56" i="8"/>
  <c r="CD56" i="8"/>
  <c r="CE56" i="8"/>
  <c r="CF56" i="8"/>
  <c r="CG56" i="8"/>
  <c r="CH56" i="8"/>
  <c r="CI56" i="8"/>
  <c r="CJ56" i="8"/>
  <c r="CK56" i="8"/>
  <c r="CL56" i="8"/>
  <c r="AX57" i="8"/>
  <c r="AY57" i="8"/>
  <c r="AZ57" i="8"/>
  <c r="BA57" i="8"/>
  <c r="BB57" i="8"/>
  <c r="BC57" i="8"/>
  <c r="BD57" i="8"/>
  <c r="BE57" i="8"/>
  <c r="BF57" i="8"/>
  <c r="BG57" i="8"/>
  <c r="BH57" i="8"/>
  <c r="BI57" i="8"/>
  <c r="BJ57" i="8"/>
  <c r="BK57" i="8"/>
  <c r="BL57" i="8"/>
  <c r="BM57" i="8"/>
  <c r="BN57" i="8"/>
  <c r="BO57" i="8"/>
  <c r="BP57" i="8"/>
  <c r="BQ57" i="8"/>
  <c r="BR57" i="8"/>
  <c r="BS57" i="8"/>
  <c r="BT57" i="8"/>
  <c r="BU57" i="8"/>
  <c r="BV57" i="8"/>
  <c r="BW57" i="8"/>
  <c r="BX57" i="8"/>
  <c r="BY57" i="8"/>
  <c r="BZ57" i="8"/>
  <c r="CA57" i="8"/>
  <c r="CB57" i="8"/>
  <c r="CC57" i="8"/>
  <c r="CD57" i="8"/>
  <c r="CE57" i="8"/>
  <c r="CF57" i="8"/>
  <c r="CG57" i="8"/>
  <c r="CH57" i="8"/>
  <c r="CI57" i="8"/>
  <c r="CJ57" i="8"/>
  <c r="CK57" i="8"/>
  <c r="CL57" i="8"/>
  <c r="AX58" i="8"/>
  <c r="AY58" i="8"/>
  <c r="AZ58" i="8"/>
  <c r="BA58" i="8"/>
  <c r="BB58" i="8"/>
  <c r="BC58" i="8"/>
  <c r="BD58" i="8"/>
  <c r="BE58" i="8"/>
  <c r="BF58" i="8"/>
  <c r="BG58" i="8"/>
  <c r="BH58" i="8"/>
  <c r="BI58" i="8"/>
  <c r="BJ58" i="8"/>
  <c r="BK58" i="8"/>
  <c r="BL58" i="8"/>
  <c r="BM58" i="8"/>
  <c r="BN58" i="8"/>
  <c r="BO58" i="8"/>
  <c r="BP58" i="8"/>
  <c r="BQ58" i="8"/>
  <c r="BR58" i="8"/>
  <c r="BS58" i="8"/>
  <c r="BT58" i="8"/>
  <c r="BU58" i="8"/>
  <c r="BV58" i="8"/>
  <c r="BW58" i="8"/>
  <c r="BX58" i="8"/>
  <c r="BY58" i="8"/>
  <c r="BZ58" i="8"/>
  <c r="CA58" i="8"/>
  <c r="CB58" i="8"/>
  <c r="CC58" i="8"/>
  <c r="CD58" i="8"/>
  <c r="CE58" i="8"/>
  <c r="CF58" i="8"/>
  <c r="CG58" i="8"/>
  <c r="CH58" i="8"/>
  <c r="CI58" i="8"/>
  <c r="CJ58" i="8"/>
  <c r="CK58" i="8"/>
  <c r="CL58" i="8"/>
  <c r="AX59" i="8"/>
  <c r="AY59" i="8"/>
  <c r="AZ59" i="8"/>
  <c r="BA59" i="8"/>
  <c r="BB59" i="8"/>
  <c r="BC59" i="8"/>
  <c r="BD59" i="8"/>
  <c r="BE59" i="8"/>
  <c r="BF59" i="8"/>
  <c r="BG59" i="8"/>
  <c r="BH59" i="8"/>
  <c r="BI59" i="8"/>
  <c r="BJ59" i="8"/>
  <c r="BK59" i="8"/>
  <c r="BL59" i="8"/>
  <c r="BM59" i="8"/>
  <c r="BN59" i="8"/>
  <c r="BO59" i="8"/>
  <c r="BP59" i="8"/>
  <c r="BQ59" i="8"/>
  <c r="BR59" i="8"/>
  <c r="BS59" i="8"/>
  <c r="BT59" i="8"/>
  <c r="BU59" i="8"/>
  <c r="BV59" i="8"/>
  <c r="BW59" i="8"/>
  <c r="BX59" i="8"/>
  <c r="BY59" i="8"/>
  <c r="BZ59" i="8"/>
  <c r="CA59" i="8"/>
  <c r="CB59" i="8"/>
  <c r="CC59" i="8"/>
  <c r="CD59" i="8"/>
  <c r="CE59" i="8"/>
  <c r="CF59" i="8"/>
  <c r="CG59" i="8"/>
  <c r="CH59" i="8"/>
  <c r="CI59" i="8"/>
  <c r="CJ59" i="8"/>
  <c r="CK59" i="8"/>
  <c r="CL59" i="8"/>
  <c r="AX60" i="8"/>
  <c r="AY60" i="8"/>
  <c r="AZ60" i="8"/>
  <c r="BA60" i="8"/>
  <c r="BB60" i="8"/>
  <c r="BC60" i="8"/>
  <c r="BD60" i="8"/>
  <c r="BE60" i="8"/>
  <c r="BF60" i="8"/>
  <c r="BG60" i="8"/>
  <c r="BH60" i="8"/>
  <c r="BI60" i="8"/>
  <c r="BJ60" i="8"/>
  <c r="BK60" i="8"/>
  <c r="BL60" i="8"/>
  <c r="BM60" i="8"/>
  <c r="BN60" i="8"/>
  <c r="BO60" i="8"/>
  <c r="BP60" i="8"/>
  <c r="BQ60" i="8"/>
  <c r="BR60" i="8"/>
  <c r="BS60" i="8"/>
  <c r="BT60" i="8"/>
  <c r="BU60" i="8"/>
  <c r="BV60" i="8"/>
  <c r="BW60" i="8"/>
  <c r="BX60" i="8"/>
  <c r="BY60" i="8"/>
  <c r="BZ60" i="8"/>
  <c r="CA60" i="8"/>
  <c r="CB60" i="8"/>
  <c r="CC60" i="8"/>
  <c r="CD60" i="8"/>
  <c r="CE60" i="8"/>
  <c r="CF60" i="8"/>
  <c r="CG60" i="8"/>
  <c r="CH60" i="8"/>
  <c r="CI60" i="8"/>
  <c r="CJ60" i="8"/>
  <c r="CK60" i="8"/>
  <c r="CL60" i="8"/>
  <c r="AX61" i="8"/>
  <c r="AY61" i="8"/>
  <c r="AZ61" i="8"/>
  <c r="BA61" i="8"/>
  <c r="BB61" i="8"/>
  <c r="BC61" i="8"/>
  <c r="BD61" i="8"/>
  <c r="BE61" i="8"/>
  <c r="BF61" i="8"/>
  <c r="BG61" i="8"/>
  <c r="BH61" i="8"/>
  <c r="BI61" i="8"/>
  <c r="BJ61" i="8"/>
  <c r="BK61" i="8"/>
  <c r="BL61" i="8"/>
  <c r="BM61" i="8"/>
  <c r="BN61" i="8"/>
  <c r="BO61" i="8"/>
  <c r="BP61" i="8"/>
  <c r="BQ61" i="8"/>
  <c r="BR61" i="8"/>
  <c r="BS61" i="8"/>
  <c r="BT61" i="8"/>
  <c r="BU61" i="8"/>
  <c r="BV61" i="8"/>
  <c r="BW61" i="8"/>
  <c r="BX61" i="8"/>
  <c r="BY61" i="8"/>
  <c r="BZ61" i="8"/>
  <c r="CA61" i="8"/>
  <c r="CB61" i="8"/>
  <c r="CC61" i="8"/>
  <c r="CD61" i="8"/>
  <c r="CE61" i="8"/>
  <c r="CF61" i="8"/>
  <c r="CG61" i="8"/>
  <c r="CH61" i="8"/>
  <c r="CI61" i="8"/>
  <c r="CJ61" i="8"/>
  <c r="CK61" i="8"/>
  <c r="CL61" i="8"/>
  <c r="AX62" i="8"/>
  <c r="AY62" i="8"/>
  <c r="AZ62" i="8"/>
  <c r="BA62" i="8"/>
  <c r="BB62" i="8"/>
  <c r="BC62" i="8"/>
  <c r="BD62" i="8"/>
  <c r="BE62" i="8"/>
  <c r="BF62" i="8"/>
  <c r="BG62" i="8"/>
  <c r="BH62" i="8"/>
  <c r="BI62" i="8"/>
  <c r="BJ62" i="8"/>
  <c r="BK62" i="8"/>
  <c r="BL62" i="8"/>
  <c r="BM62" i="8"/>
  <c r="BN62" i="8"/>
  <c r="BO62" i="8"/>
  <c r="BP62" i="8"/>
  <c r="BQ62" i="8"/>
  <c r="BR62" i="8"/>
  <c r="BS62" i="8"/>
  <c r="BT62" i="8"/>
  <c r="BU62" i="8"/>
  <c r="BV62" i="8"/>
  <c r="BW62" i="8"/>
  <c r="BX62" i="8"/>
  <c r="BY62" i="8"/>
  <c r="BZ62" i="8"/>
  <c r="CA62" i="8"/>
  <c r="CB62" i="8"/>
  <c r="CC62" i="8"/>
  <c r="CD62" i="8"/>
  <c r="CE62" i="8"/>
  <c r="CF62" i="8"/>
  <c r="CG62" i="8"/>
  <c r="CH62" i="8"/>
  <c r="CI62" i="8"/>
  <c r="CJ62" i="8"/>
  <c r="CK62" i="8"/>
  <c r="CL62" i="8"/>
  <c r="AX63" i="8"/>
  <c r="AY63" i="8"/>
  <c r="AZ63" i="8"/>
  <c r="BA63" i="8"/>
  <c r="BB63" i="8"/>
  <c r="BC63" i="8"/>
  <c r="BD63" i="8"/>
  <c r="BE63" i="8"/>
  <c r="BF63" i="8"/>
  <c r="BG63" i="8"/>
  <c r="BH63" i="8"/>
  <c r="BI63" i="8"/>
  <c r="BJ63" i="8"/>
  <c r="BK63" i="8"/>
  <c r="BL63" i="8"/>
  <c r="BM63" i="8"/>
  <c r="BN63" i="8"/>
  <c r="BO63" i="8"/>
  <c r="BP63" i="8"/>
  <c r="BQ63" i="8"/>
  <c r="BR63" i="8"/>
  <c r="BS63" i="8"/>
  <c r="BT63" i="8"/>
  <c r="BU63" i="8"/>
  <c r="BV63" i="8"/>
  <c r="BW63" i="8"/>
  <c r="BX63" i="8"/>
  <c r="BY63" i="8"/>
  <c r="BZ63" i="8"/>
  <c r="CA63" i="8"/>
  <c r="CB63" i="8"/>
  <c r="CC63" i="8"/>
  <c r="CD63" i="8"/>
  <c r="CE63" i="8"/>
  <c r="CF63" i="8"/>
  <c r="CG63" i="8"/>
  <c r="CH63" i="8"/>
  <c r="CI63" i="8"/>
  <c r="CJ63" i="8"/>
  <c r="CK63" i="8"/>
  <c r="CL63" i="8"/>
  <c r="AX64" i="8"/>
  <c r="AY64" i="8"/>
  <c r="AZ64" i="8"/>
  <c r="BA64" i="8"/>
  <c r="BB64" i="8"/>
  <c r="BC64" i="8"/>
  <c r="BD64" i="8"/>
  <c r="BE64" i="8"/>
  <c r="BF64" i="8"/>
  <c r="BG64" i="8"/>
  <c r="BH64" i="8"/>
  <c r="BI64" i="8"/>
  <c r="BJ64" i="8"/>
  <c r="BK64" i="8"/>
  <c r="BL64" i="8"/>
  <c r="BM64" i="8"/>
  <c r="BN64" i="8"/>
  <c r="BO64" i="8"/>
  <c r="BP64" i="8"/>
  <c r="BQ64" i="8"/>
  <c r="BR64" i="8"/>
  <c r="BS64" i="8"/>
  <c r="BT64" i="8"/>
  <c r="BU64" i="8"/>
  <c r="BV64" i="8"/>
  <c r="BW64" i="8"/>
  <c r="BX64" i="8"/>
  <c r="BY64" i="8"/>
  <c r="BZ64" i="8"/>
  <c r="CA64" i="8"/>
  <c r="CB64" i="8"/>
  <c r="CC64" i="8"/>
  <c r="CD64" i="8"/>
  <c r="CE64" i="8"/>
  <c r="CF64" i="8"/>
  <c r="CG64" i="8"/>
  <c r="CH64" i="8"/>
  <c r="CI64" i="8"/>
  <c r="CJ64" i="8"/>
  <c r="CK64" i="8"/>
  <c r="CL64" i="8"/>
  <c r="AX65" i="8"/>
  <c r="AY65" i="8"/>
  <c r="AZ65" i="8"/>
  <c r="BA65" i="8"/>
  <c r="BB65" i="8"/>
  <c r="BC65" i="8"/>
  <c r="BD65" i="8"/>
  <c r="BE65" i="8"/>
  <c r="BF65" i="8"/>
  <c r="BG65" i="8"/>
  <c r="BH65" i="8"/>
  <c r="BI65" i="8"/>
  <c r="BJ65" i="8"/>
  <c r="BK65" i="8"/>
  <c r="BL65" i="8"/>
  <c r="BM65" i="8"/>
  <c r="BN65" i="8"/>
  <c r="BO65" i="8"/>
  <c r="BP65" i="8"/>
  <c r="BQ65" i="8"/>
  <c r="BR65" i="8"/>
  <c r="BS65" i="8"/>
  <c r="BT65" i="8"/>
  <c r="BU65" i="8"/>
  <c r="BV65" i="8"/>
  <c r="BW65" i="8"/>
  <c r="BX65" i="8"/>
  <c r="BY65" i="8"/>
  <c r="BZ65" i="8"/>
  <c r="CA65" i="8"/>
  <c r="CB65" i="8"/>
  <c r="CC65" i="8"/>
  <c r="CD65" i="8"/>
  <c r="CE65" i="8"/>
  <c r="CF65" i="8"/>
  <c r="CG65" i="8"/>
  <c r="CH65" i="8"/>
  <c r="CI65" i="8"/>
  <c r="CJ65" i="8"/>
  <c r="CK65" i="8"/>
  <c r="CL65" i="8"/>
  <c r="AX66" i="8"/>
  <c r="AY66" i="8"/>
  <c r="AZ66" i="8"/>
  <c r="BA66" i="8"/>
  <c r="BB66" i="8"/>
  <c r="BC66" i="8"/>
  <c r="BD66" i="8"/>
  <c r="BE66" i="8"/>
  <c r="BF66" i="8"/>
  <c r="BG66" i="8"/>
  <c r="BH66" i="8"/>
  <c r="BI66" i="8"/>
  <c r="BJ66" i="8"/>
  <c r="BK66" i="8"/>
  <c r="BL66" i="8"/>
  <c r="BM66" i="8"/>
  <c r="BN66" i="8"/>
  <c r="BO66" i="8"/>
  <c r="BP66" i="8"/>
  <c r="BQ66" i="8"/>
  <c r="BR66" i="8"/>
  <c r="BS66" i="8"/>
  <c r="BT66" i="8"/>
  <c r="BU66" i="8"/>
  <c r="BV66" i="8"/>
  <c r="BW66" i="8"/>
  <c r="BX66" i="8"/>
  <c r="BY66" i="8"/>
  <c r="BZ66" i="8"/>
  <c r="CA66" i="8"/>
  <c r="CB66" i="8"/>
  <c r="CC66" i="8"/>
  <c r="CD66" i="8"/>
  <c r="CE66" i="8"/>
  <c r="CF66" i="8"/>
  <c r="CG66" i="8"/>
  <c r="CH66" i="8"/>
  <c r="CI66" i="8"/>
  <c r="CJ66" i="8"/>
  <c r="CK66" i="8"/>
  <c r="CL66" i="8"/>
  <c r="AX67" i="8"/>
  <c r="AY67" i="8"/>
  <c r="AZ67" i="8"/>
  <c r="BA67" i="8"/>
  <c r="BB67" i="8"/>
  <c r="BC67" i="8"/>
  <c r="BD67" i="8"/>
  <c r="BE67" i="8"/>
  <c r="BF67" i="8"/>
  <c r="BG67" i="8"/>
  <c r="BH67" i="8"/>
  <c r="BI67" i="8"/>
  <c r="BJ67" i="8"/>
  <c r="BK67" i="8"/>
  <c r="BL67" i="8"/>
  <c r="BM67" i="8"/>
  <c r="BN67" i="8"/>
  <c r="BO67" i="8"/>
  <c r="BP67" i="8"/>
  <c r="BQ67" i="8"/>
  <c r="BR67" i="8"/>
  <c r="BS67" i="8"/>
  <c r="BT67" i="8"/>
  <c r="BU67" i="8"/>
  <c r="BV67" i="8"/>
  <c r="BW67" i="8"/>
  <c r="BX67" i="8"/>
  <c r="BY67" i="8"/>
  <c r="BZ67" i="8"/>
  <c r="CA67" i="8"/>
  <c r="CB67" i="8"/>
  <c r="CC67" i="8"/>
  <c r="CD67" i="8"/>
  <c r="CE67" i="8"/>
  <c r="CF67" i="8"/>
  <c r="CG67" i="8"/>
  <c r="CH67" i="8"/>
  <c r="CI67" i="8"/>
  <c r="CJ67" i="8"/>
  <c r="CK67" i="8"/>
  <c r="CL67" i="8"/>
  <c r="AX68" i="8"/>
  <c r="AY68" i="8"/>
  <c r="AZ68" i="8"/>
  <c r="BA68" i="8"/>
  <c r="BB68" i="8"/>
  <c r="BC68" i="8"/>
  <c r="BD68" i="8"/>
  <c r="BE68" i="8"/>
  <c r="BF68" i="8"/>
  <c r="BG68" i="8"/>
  <c r="BH68" i="8"/>
  <c r="BI68" i="8"/>
  <c r="BJ68" i="8"/>
  <c r="BK68" i="8"/>
  <c r="BL68" i="8"/>
  <c r="BM68" i="8"/>
  <c r="BN68" i="8"/>
  <c r="BO68" i="8"/>
  <c r="BP68" i="8"/>
  <c r="BQ68" i="8"/>
  <c r="BR68" i="8"/>
  <c r="BS68" i="8"/>
  <c r="BT68" i="8"/>
  <c r="BU68" i="8"/>
  <c r="BV68" i="8"/>
  <c r="BW68" i="8"/>
  <c r="BX68" i="8"/>
  <c r="BY68" i="8"/>
  <c r="BZ68" i="8"/>
  <c r="CA68" i="8"/>
  <c r="CB68" i="8"/>
  <c r="CC68" i="8"/>
  <c r="CD68" i="8"/>
  <c r="CE68" i="8"/>
  <c r="CF68" i="8"/>
  <c r="CG68" i="8"/>
  <c r="CH68" i="8"/>
  <c r="CI68" i="8"/>
  <c r="CJ68" i="8"/>
  <c r="CK68" i="8"/>
  <c r="CL68" i="8"/>
  <c r="AX69" i="8"/>
  <c r="AY69" i="8"/>
  <c r="AZ69" i="8"/>
  <c r="BA69" i="8"/>
  <c r="BB69" i="8"/>
  <c r="BC69" i="8"/>
  <c r="BD69" i="8"/>
  <c r="BE69" i="8"/>
  <c r="BF69" i="8"/>
  <c r="BG69" i="8"/>
  <c r="BH69" i="8"/>
  <c r="BI69" i="8"/>
  <c r="BJ69" i="8"/>
  <c r="BK69" i="8"/>
  <c r="BL69" i="8"/>
  <c r="BM69" i="8"/>
  <c r="BN69" i="8"/>
  <c r="BO69" i="8"/>
  <c r="BP69" i="8"/>
  <c r="BQ69" i="8"/>
  <c r="BR69" i="8"/>
  <c r="BS69" i="8"/>
  <c r="BT69" i="8"/>
  <c r="BU69" i="8"/>
  <c r="BV69" i="8"/>
  <c r="BW69" i="8"/>
  <c r="BX69" i="8"/>
  <c r="BY69" i="8"/>
  <c r="BZ69" i="8"/>
  <c r="CA69" i="8"/>
  <c r="CB69" i="8"/>
  <c r="CC69" i="8"/>
  <c r="CD69" i="8"/>
  <c r="CE69" i="8"/>
  <c r="CF69" i="8"/>
  <c r="CG69" i="8"/>
  <c r="CH69" i="8"/>
  <c r="CI69" i="8"/>
  <c r="CJ69" i="8"/>
  <c r="CK69" i="8"/>
  <c r="CL69" i="8"/>
  <c r="AX70" i="8"/>
  <c r="AY70" i="8"/>
  <c r="AZ70" i="8"/>
  <c r="BA70" i="8"/>
  <c r="BB70" i="8"/>
  <c r="BC70" i="8"/>
  <c r="BD70" i="8"/>
  <c r="BE70" i="8"/>
  <c r="BF70" i="8"/>
  <c r="BG70" i="8"/>
  <c r="BH70" i="8"/>
  <c r="BI70" i="8"/>
  <c r="BJ70" i="8"/>
  <c r="BK70" i="8"/>
  <c r="BL70" i="8"/>
  <c r="BM70" i="8"/>
  <c r="BN70" i="8"/>
  <c r="BO70" i="8"/>
  <c r="BP70" i="8"/>
  <c r="BQ70" i="8"/>
  <c r="BR70" i="8"/>
  <c r="BS70" i="8"/>
  <c r="BT70" i="8"/>
  <c r="BU70" i="8"/>
  <c r="BV70" i="8"/>
  <c r="BW70" i="8"/>
  <c r="BX70" i="8"/>
  <c r="BY70" i="8"/>
  <c r="BZ70" i="8"/>
  <c r="CA70" i="8"/>
  <c r="CB70" i="8"/>
  <c r="CC70" i="8"/>
  <c r="CD70" i="8"/>
  <c r="CE70" i="8"/>
  <c r="CF70" i="8"/>
  <c r="CG70" i="8"/>
  <c r="CH70" i="8"/>
  <c r="CI70" i="8"/>
  <c r="CJ70" i="8"/>
  <c r="CK70" i="8"/>
  <c r="CL70" i="8"/>
  <c r="AX71" i="8"/>
  <c r="AY71" i="8"/>
  <c r="AZ71" i="8"/>
  <c r="BA71" i="8"/>
  <c r="BB71" i="8"/>
  <c r="BC71" i="8"/>
  <c r="BD71" i="8"/>
  <c r="BE71" i="8"/>
  <c r="BF71" i="8"/>
  <c r="BG71" i="8"/>
  <c r="BH71" i="8"/>
  <c r="BI71" i="8"/>
  <c r="BJ71" i="8"/>
  <c r="BK71" i="8"/>
  <c r="BL71" i="8"/>
  <c r="BM71" i="8"/>
  <c r="BN71" i="8"/>
  <c r="BO71" i="8"/>
  <c r="BP71" i="8"/>
  <c r="BQ71" i="8"/>
  <c r="BR71" i="8"/>
  <c r="BS71" i="8"/>
  <c r="BT71" i="8"/>
  <c r="BU71" i="8"/>
  <c r="BV71" i="8"/>
  <c r="BW71" i="8"/>
  <c r="BX71" i="8"/>
  <c r="BY71" i="8"/>
  <c r="BZ71" i="8"/>
  <c r="CA71" i="8"/>
  <c r="CB71" i="8"/>
  <c r="CC71" i="8"/>
  <c r="CD71" i="8"/>
  <c r="CE71" i="8"/>
  <c r="CF71" i="8"/>
  <c r="CG71" i="8"/>
  <c r="CH71" i="8"/>
  <c r="CI71" i="8"/>
  <c r="CJ71" i="8"/>
  <c r="CK71" i="8"/>
  <c r="CL71" i="8"/>
  <c r="AX72" i="8"/>
  <c r="AY72" i="8"/>
  <c r="AZ72" i="8"/>
  <c r="BA72" i="8"/>
  <c r="BB72" i="8"/>
  <c r="BC72" i="8"/>
  <c r="BD72" i="8"/>
  <c r="BE72" i="8"/>
  <c r="BF72" i="8"/>
  <c r="BG72" i="8"/>
  <c r="BH72" i="8"/>
  <c r="BI72" i="8"/>
  <c r="BJ72" i="8"/>
  <c r="BK72" i="8"/>
  <c r="BL72" i="8"/>
  <c r="BM72" i="8"/>
  <c r="BN72" i="8"/>
  <c r="BO72" i="8"/>
  <c r="BP72" i="8"/>
  <c r="BQ72" i="8"/>
  <c r="BR72" i="8"/>
  <c r="BS72" i="8"/>
  <c r="BT72" i="8"/>
  <c r="BU72" i="8"/>
  <c r="BV72" i="8"/>
  <c r="BW72" i="8"/>
  <c r="BX72" i="8"/>
  <c r="BY72" i="8"/>
  <c r="BZ72" i="8"/>
  <c r="CA72" i="8"/>
  <c r="CB72" i="8"/>
  <c r="CC72" i="8"/>
  <c r="CD72" i="8"/>
  <c r="CE72" i="8"/>
  <c r="CF72" i="8"/>
  <c r="CG72" i="8"/>
  <c r="CH72" i="8"/>
  <c r="CI72" i="8"/>
  <c r="CJ72" i="8"/>
  <c r="CK72" i="8"/>
  <c r="CL72" i="8"/>
  <c r="AX73" i="8"/>
  <c r="AY73" i="8"/>
  <c r="AZ73" i="8"/>
  <c r="BA73" i="8"/>
  <c r="BB73" i="8"/>
  <c r="BC73" i="8"/>
  <c r="BD73" i="8"/>
  <c r="BE73" i="8"/>
  <c r="BF73" i="8"/>
  <c r="BG73" i="8"/>
  <c r="BH73" i="8"/>
  <c r="BI73" i="8"/>
  <c r="BJ73" i="8"/>
  <c r="BK73" i="8"/>
  <c r="BL73" i="8"/>
  <c r="BM73" i="8"/>
  <c r="BN73" i="8"/>
  <c r="BO73" i="8"/>
  <c r="BP73" i="8"/>
  <c r="BQ73" i="8"/>
  <c r="BR73" i="8"/>
  <c r="BS73" i="8"/>
  <c r="BT73" i="8"/>
  <c r="BU73" i="8"/>
  <c r="BV73" i="8"/>
  <c r="BW73" i="8"/>
  <c r="BX73" i="8"/>
  <c r="BY73" i="8"/>
  <c r="BZ73" i="8"/>
  <c r="CA73" i="8"/>
  <c r="CB73" i="8"/>
  <c r="CC73" i="8"/>
  <c r="CD73" i="8"/>
  <c r="CE73" i="8"/>
  <c r="CF73" i="8"/>
  <c r="CG73" i="8"/>
  <c r="CH73" i="8"/>
  <c r="CI73" i="8"/>
  <c r="CJ73" i="8"/>
  <c r="CK73" i="8"/>
  <c r="CL73" i="8"/>
  <c r="AX74" i="8"/>
  <c r="AY74" i="8"/>
  <c r="AZ74" i="8"/>
  <c r="BA74" i="8"/>
  <c r="BB74" i="8"/>
  <c r="BC74" i="8"/>
  <c r="BD74" i="8"/>
  <c r="BE74" i="8"/>
  <c r="BF74" i="8"/>
  <c r="BG74" i="8"/>
  <c r="BH74" i="8"/>
  <c r="BI74" i="8"/>
  <c r="BJ74" i="8"/>
  <c r="BK74" i="8"/>
  <c r="BL74" i="8"/>
  <c r="BM74" i="8"/>
  <c r="BN74" i="8"/>
  <c r="BO74" i="8"/>
  <c r="BP74" i="8"/>
  <c r="BQ74" i="8"/>
  <c r="BR74" i="8"/>
  <c r="BS74" i="8"/>
  <c r="BT74" i="8"/>
  <c r="BU74" i="8"/>
  <c r="BV74" i="8"/>
  <c r="BW74" i="8"/>
  <c r="BX74" i="8"/>
  <c r="BY74" i="8"/>
  <c r="BZ74" i="8"/>
  <c r="CA74" i="8"/>
  <c r="CB74" i="8"/>
  <c r="CC74" i="8"/>
  <c r="CD74" i="8"/>
  <c r="CE74" i="8"/>
  <c r="CF74" i="8"/>
  <c r="CG74" i="8"/>
  <c r="CH74" i="8"/>
  <c r="CI74" i="8"/>
  <c r="CJ74" i="8"/>
  <c r="CK74" i="8"/>
  <c r="CL74" i="8"/>
  <c r="AX75" i="8"/>
  <c r="AY75" i="8"/>
  <c r="AZ75" i="8"/>
  <c r="BA75" i="8"/>
  <c r="BB75" i="8"/>
  <c r="BC75" i="8"/>
  <c r="BD75" i="8"/>
  <c r="BE75" i="8"/>
  <c r="BF75" i="8"/>
  <c r="BG75" i="8"/>
  <c r="BH75" i="8"/>
  <c r="BI75" i="8"/>
  <c r="BJ75" i="8"/>
  <c r="BK75" i="8"/>
  <c r="BL75" i="8"/>
  <c r="BM75" i="8"/>
  <c r="BN75" i="8"/>
  <c r="BO75" i="8"/>
  <c r="BP75" i="8"/>
  <c r="BQ75" i="8"/>
  <c r="BR75" i="8"/>
  <c r="BS75" i="8"/>
  <c r="BT75" i="8"/>
  <c r="BU75" i="8"/>
  <c r="BV75" i="8"/>
  <c r="BW75" i="8"/>
  <c r="BX75" i="8"/>
  <c r="BY75" i="8"/>
  <c r="BZ75" i="8"/>
  <c r="CA75" i="8"/>
  <c r="CB75" i="8"/>
  <c r="CC75" i="8"/>
  <c r="CD75" i="8"/>
  <c r="CE75" i="8"/>
  <c r="CF75" i="8"/>
  <c r="CG75" i="8"/>
  <c r="CH75" i="8"/>
  <c r="CI75" i="8"/>
  <c r="CJ75" i="8"/>
  <c r="CK75" i="8"/>
  <c r="CL75" i="8"/>
  <c r="AX76" i="8"/>
  <c r="AY76" i="8"/>
  <c r="AZ76" i="8"/>
  <c r="BA76" i="8"/>
  <c r="BB76" i="8"/>
  <c r="BC76" i="8"/>
  <c r="BD76" i="8"/>
  <c r="BE76" i="8"/>
  <c r="BF76" i="8"/>
  <c r="BG76" i="8"/>
  <c r="BH76" i="8"/>
  <c r="BI76" i="8"/>
  <c r="BJ76" i="8"/>
  <c r="BK76" i="8"/>
  <c r="BL76" i="8"/>
  <c r="BM76" i="8"/>
  <c r="BN76" i="8"/>
  <c r="BO76" i="8"/>
  <c r="BP76" i="8"/>
  <c r="BQ76" i="8"/>
  <c r="BR76" i="8"/>
  <c r="BS76" i="8"/>
  <c r="BT76" i="8"/>
  <c r="BU76" i="8"/>
  <c r="BV76" i="8"/>
  <c r="BW76" i="8"/>
  <c r="BX76" i="8"/>
  <c r="BY76" i="8"/>
  <c r="BZ76" i="8"/>
  <c r="CA76" i="8"/>
  <c r="CB76" i="8"/>
  <c r="CC76" i="8"/>
  <c r="CD76" i="8"/>
  <c r="CE76" i="8"/>
  <c r="CF76" i="8"/>
  <c r="CG76" i="8"/>
  <c r="CH76" i="8"/>
  <c r="CI76" i="8"/>
  <c r="CJ76" i="8"/>
  <c r="CK76" i="8"/>
  <c r="CL76" i="8"/>
  <c r="AX77" i="8"/>
  <c r="AY77" i="8"/>
  <c r="AZ77" i="8"/>
  <c r="BA77" i="8"/>
  <c r="BB77" i="8"/>
  <c r="BC77" i="8"/>
  <c r="BD77" i="8"/>
  <c r="BE77" i="8"/>
  <c r="BF77" i="8"/>
  <c r="BG77" i="8"/>
  <c r="BH77" i="8"/>
  <c r="BI77" i="8"/>
  <c r="BJ77" i="8"/>
  <c r="BK77" i="8"/>
  <c r="BL77" i="8"/>
  <c r="BM77" i="8"/>
  <c r="BN77" i="8"/>
  <c r="BO77" i="8"/>
  <c r="BP77" i="8"/>
  <c r="BQ77" i="8"/>
  <c r="BR77" i="8"/>
  <c r="BS77" i="8"/>
  <c r="BT77" i="8"/>
  <c r="BU77" i="8"/>
  <c r="BV77" i="8"/>
  <c r="BW77" i="8"/>
  <c r="BX77" i="8"/>
  <c r="BY77" i="8"/>
  <c r="BZ77" i="8"/>
  <c r="CA77" i="8"/>
  <c r="CB77" i="8"/>
  <c r="CC77" i="8"/>
  <c r="CD77" i="8"/>
  <c r="CE77" i="8"/>
  <c r="CF77" i="8"/>
  <c r="CG77" i="8"/>
  <c r="CH77" i="8"/>
  <c r="CI77" i="8"/>
  <c r="CJ77" i="8"/>
  <c r="CK77" i="8"/>
  <c r="CL77" i="8"/>
  <c r="AX78" i="8"/>
  <c r="AY78" i="8"/>
  <c r="AZ78" i="8"/>
  <c r="BA78" i="8"/>
  <c r="BB78" i="8"/>
  <c r="BC78" i="8"/>
  <c r="BD78" i="8"/>
  <c r="BE78" i="8"/>
  <c r="BF78" i="8"/>
  <c r="BG78" i="8"/>
  <c r="BH78" i="8"/>
  <c r="BI78" i="8"/>
  <c r="BJ78" i="8"/>
  <c r="BK78" i="8"/>
  <c r="BL78" i="8"/>
  <c r="BM78" i="8"/>
  <c r="BN78" i="8"/>
  <c r="BO78" i="8"/>
  <c r="BP78" i="8"/>
  <c r="BQ78" i="8"/>
  <c r="BR78" i="8"/>
  <c r="BS78" i="8"/>
  <c r="BT78" i="8"/>
  <c r="BU78" i="8"/>
  <c r="BV78" i="8"/>
  <c r="BW78" i="8"/>
  <c r="BX78" i="8"/>
  <c r="BY78" i="8"/>
  <c r="BZ78" i="8"/>
  <c r="CA78" i="8"/>
  <c r="CB78" i="8"/>
  <c r="CC78" i="8"/>
  <c r="CD78" i="8"/>
  <c r="CE78" i="8"/>
  <c r="CF78" i="8"/>
  <c r="CG78" i="8"/>
  <c r="CH78" i="8"/>
  <c r="CI78" i="8"/>
  <c r="CJ78" i="8"/>
  <c r="CK78" i="8"/>
  <c r="CL78" i="8"/>
  <c r="AX79" i="8"/>
  <c r="AY79" i="8"/>
  <c r="AZ79" i="8"/>
  <c r="BA79" i="8"/>
  <c r="BB79" i="8"/>
  <c r="BC79" i="8"/>
  <c r="BD79" i="8"/>
  <c r="BE79" i="8"/>
  <c r="BF79" i="8"/>
  <c r="BG79" i="8"/>
  <c r="BH79" i="8"/>
  <c r="BI79" i="8"/>
  <c r="BJ79" i="8"/>
  <c r="BK79" i="8"/>
  <c r="BL79" i="8"/>
  <c r="BM79" i="8"/>
  <c r="BN79" i="8"/>
  <c r="BO79" i="8"/>
  <c r="BP79" i="8"/>
  <c r="BQ79" i="8"/>
  <c r="BR79" i="8"/>
  <c r="BS79" i="8"/>
  <c r="BT79" i="8"/>
  <c r="BU79" i="8"/>
  <c r="BV79" i="8"/>
  <c r="BW79" i="8"/>
  <c r="BX79" i="8"/>
  <c r="BY79" i="8"/>
  <c r="BZ79" i="8"/>
  <c r="CA79" i="8"/>
  <c r="CB79" i="8"/>
  <c r="CC79" i="8"/>
  <c r="CD79" i="8"/>
  <c r="CE79" i="8"/>
  <c r="CF79" i="8"/>
  <c r="CG79" i="8"/>
  <c r="CH79" i="8"/>
  <c r="CI79" i="8"/>
  <c r="CJ79" i="8"/>
  <c r="CK79" i="8"/>
  <c r="CL79" i="8"/>
  <c r="AX80" i="8"/>
  <c r="AY80" i="8"/>
  <c r="AZ80" i="8"/>
  <c r="BA80" i="8"/>
  <c r="BB80" i="8"/>
  <c r="BC80" i="8"/>
  <c r="BD80" i="8"/>
  <c r="BE80" i="8"/>
  <c r="BF80" i="8"/>
  <c r="BG80" i="8"/>
  <c r="BH80" i="8"/>
  <c r="BI80" i="8"/>
  <c r="BJ80" i="8"/>
  <c r="BK80" i="8"/>
  <c r="BL80" i="8"/>
  <c r="BM80" i="8"/>
  <c r="BN80" i="8"/>
  <c r="BO80" i="8"/>
  <c r="BP80" i="8"/>
  <c r="BQ80" i="8"/>
  <c r="BR80" i="8"/>
  <c r="BS80" i="8"/>
  <c r="BT80" i="8"/>
  <c r="BU80" i="8"/>
  <c r="BV80" i="8"/>
  <c r="BW80" i="8"/>
  <c r="BX80" i="8"/>
  <c r="BY80" i="8"/>
  <c r="BZ80" i="8"/>
  <c r="CA80" i="8"/>
  <c r="CB80" i="8"/>
  <c r="CC80" i="8"/>
  <c r="CD80" i="8"/>
  <c r="CE80" i="8"/>
  <c r="CF80" i="8"/>
  <c r="CG80" i="8"/>
  <c r="CH80" i="8"/>
  <c r="CI80" i="8"/>
  <c r="CJ80" i="8"/>
  <c r="CK80" i="8"/>
  <c r="CL80" i="8"/>
  <c r="AX81" i="8"/>
  <c r="AY81" i="8"/>
  <c r="AZ81" i="8"/>
  <c r="BA81" i="8"/>
  <c r="BB81" i="8"/>
  <c r="BC81" i="8"/>
  <c r="BD81" i="8"/>
  <c r="BE81" i="8"/>
  <c r="BF81" i="8"/>
  <c r="BG81" i="8"/>
  <c r="BH81" i="8"/>
  <c r="BI81" i="8"/>
  <c r="BJ81" i="8"/>
  <c r="BK81" i="8"/>
  <c r="BL81" i="8"/>
  <c r="BM81" i="8"/>
  <c r="BN81" i="8"/>
  <c r="BO81" i="8"/>
  <c r="BP81" i="8"/>
  <c r="BQ81" i="8"/>
  <c r="BR81" i="8"/>
  <c r="BS81" i="8"/>
  <c r="BT81" i="8"/>
  <c r="BU81" i="8"/>
  <c r="BV81" i="8"/>
  <c r="BW81" i="8"/>
  <c r="BX81" i="8"/>
  <c r="BY81" i="8"/>
  <c r="BZ81" i="8"/>
  <c r="CA81" i="8"/>
  <c r="CB81" i="8"/>
  <c r="CC81" i="8"/>
  <c r="CD81" i="8"/>
  <c r="CE81" i="8"/>
  <c r="CF81" i="8"/>
  <c r="CG81" i="8"/>
  <c r="CH81" i="8"/>
  <c r="CI81" i="8"/>
  <c r="CJ81" i="8"/>
  <c r="CK81" i="8"/>
  <c r="CL81" i="8"/>
  <c r="AX82" i="8"/>
  <c r="AY82" i="8"/>
  <c r="AZ82" i="8"/>
  <c r="BA82" i="8"/>
  <c r="BB82" i="8"/>
  <c r="BC82" i="8"/>
  <c r="BD82" i="8"/>
  <c r="BE82" i="8"/>
  <c r="BF82" i="8"/>
  <c r="BG82" i="8"/>
  <c r="BH82" i="8"/>
  <c r="BI82" i="8"/>
  <c r="BJ82" i="8"/>
  <c r="BK82" i="8"/>
  <c r="BL82" i="8"/>
  <c r="BM82" i="8"/>
  <c r="BN82" i="8"/>
  <c r="BO82" i="8"/>
  <c r="BP82" i="8"/>
  <c r="BQ82" i="8"/>
  <c r="BR82" i="8"/>
  <c r="BS82" i="8"/>
  <c r="BT82" i="8"/>
  <c r="BU82" i="8"/>
  <c r="BV82" i="8"/>
  <c r="BW82" i="8"/>
  <c r="BX82" i="8"/>
  <c r="BY82" i="8"/>
  <c r="BZ82" i="8"/>
  <c r="CA82" i="8"/>
  <c r="CB82" i="8"/>
  <c r="CC82" i="8"/>
  <c r="CD82" i="8"/>
  <c r="CE82" i="8"/>
  <c r="CF82" i="8"/>
  <c r="CG82" i="8"/>
  <c r="CH82" i="8"/>
  <c r="CI82" i="8"/>
  <c r="CJ82" i="8"/>
  <c r="CK82" i="8"/>
  <c r="CL82" i="8"/>
  <c r="AX83" i="8"/>
  <c r="AY83" i="8"/>
  <c r="AZ83" i="8"/>
  <c r="BA83" i="8"/>
  <c r="BB83" i="8"/>
  <c r="BC83" i="8"/>
  <c r="BD83" i="8"/>
  <c r="BE83" i="8"/>
  <c r="BF83" i="8"/>
  <c r="BG83" i="8"/>
  <c r="BH83" i="8"/>
  <c r="BI83" i="8"/>
  <c r="BJ83" i="8"/>
  <c r="BK83" i="8"/>
  <c r="BL83" i="8"/>
  <c r="BM83" i="8"/>
  <c r="BN83" i="8"/>
  <c r="BO83" i="8"/>
  <c r="BP83" i="8"/>
  <c r="BQ83" i="8"/>
  <c r="BR83" i="8"/>
  <c r="BS83" i="8"/>
  <c r="BT83" i="8"/>
  <c r="BU83" i="8"/>
  <c r="BV83" i="8"/>
  <c r="BW83" i="8"/>
  <c r="BX83" i="8"/>
  <c r="BY83" i="8"/>
  <c r="BZ83" i="8"/>
  <c r="CA83" i="8"/>
  <c r="CB83" i="8"/>
  <c r="CC83" i="8"/>
  <c r="CD83" i="8"/>
  <c r="CE83" i="8"/>
  <c r="CF83" i="8"/>
  <c r="CG83" i="8"/>
  <c r="CH83" i="8"/>
  <c r="CI83" i="8"/>
  <c r="CJ83" i="8"/>
  <c r="CK83" i="8"/>
  <c r="CL83" i="8"/>
  <c r="AX84" i="8"/>
  <c r="AY84" i="8"/>
  <c r="AZ84" i="8"/>
  <c r="BA84" i="8"/>
  <c r="BB84" i="8"/>
  <c r="BC84" i="8"/>
  <c r="BD84" i="8"/>
  <c r="BE84" i="8"/>
  <c r="BF84" i="8"/>
  <c r="BG84" i="8"/>
  <c r="BH84" i="8"/>
  <c r="BI84" i="8"/>
  <c r="BJ84" i="8"/>
  <c r="BK84" i="8"/>
  <c r="BL84" i="8"/>
  <c r="BM84" i="8"/>
  <c r="BN84" i="8"/>
  <c r="BO84" i="8"/>
  <c r="BP84" i="8"/>
  <c r="BQ84" i="8"/>
  <c r="BR84" i="8"/>
  <c r="BS84" i="8"/>
  <c r="BT84" i="8"/>
  <c r="BU84" i="8"/>
  <c r="BV84" i="8"/>
  <c r="BW84" i="8"/>
  <c r="BX84" i="8"/>
  <c r="BY84" i="8"/>
  <c r="BZ84" i="8"/>
  <c r="CA84" i="8"/>
  <c r="CB84" i="8"/>
  <c r="CC84" i="8"/>
  <c r="CD84" i="8"/>
  <c r="CE84" i="8"/>
  <c r="CF84" i="8"/>
  <c r="CG84" i="8"/>
  <c r="CH84" i="8"/>
  <c r="CI84" i="8"/>
  <c r="CJ84" i="8"/>
  <c r="CK84" i="8"/>
  <c r="CL84" i="8"/>
  <c r="AX85" i="8"/>
  <c r="AY85" i="8"/>
  <c r="AZ85" i="8"/>
  <c r="BA85" i="8"/>
  <c r="BB85" i="8"/>
  <c r="BC85" i="8"/>
  <c r="BD85" i="8"/>
  <c r="BE85" i="8"/>
  <c r="BF85" i="8"/>
  <c r="BG85" i="8"/>
  <c r="BH85" i="8"/>
  <c r="BI85" i="8"/>
  <c r="BJ85" i="8"/>
  <c r="BK85" i="8"/>
  <c r="BL85" i="8"/>
  <c r="BM85" i="8"/>
  <c r="BN85" i="8"/>
  <c r="BO85" i="8"/>
  <c r="BP85" i="8"/>
  <c r="BQ85" i="8"/>
  <c r="BR85" i="8"/>
  <c r="BS85" i="8"/>
  <c r="BT85" i="8"/>
  <c r="BU85" i="8"/>
  <c r="BV85" i="8"/>
  <c r="BW85" i="8"/>
  <c r="BX85" i="8"/>
  <c r="BY85" i="8"/>
  <c r="BZ85" i="8"/>
  <c r="CA85" i="8"/>
  <c r="CB85" i="8"/>
  <c r="CC85" i="8"/>
  <c r="CD85" i="8"/>
  <c r="CE85" i="8"/>
  <c r="CF85" i="8"/>
  <c r="CG85" i="8"/>
  <c r="CH85" i="8"/>
  <c r="CI85" i="8"/>
  <c r="CJ85" i="8"/>
  <c r="CK85" i="8"/>
  <c r="CL85" i="8"/>
  <c r="AX86" i="8"/>
  <c r="AY86" i="8"/>
  <c r="AZ86" i="8"/>
  <c r="BA86" i="8"/>
  <c r="BB86" i="8"/>
  <c r="BC86" i="8"/>
  <c r="BD86" i="8"/>
  <c r="BE86" i="8"/>
  <c r="BF86" i="8"/>
  <c r="BG86" i="8"/>
  <c r="BH86" i="8"/>
  <c r="BI86" i="8"/>
  <c r="BJ86" i="8"/>
  <c r="BK86" i="8"/>
  <c r="BL86" i="8"/>
  <c r="BM86" i="8"/>
  <c r="BN86" i="8"/>
  <c r="BO86" i="8"/>
  <c r="BP86" i="8"/>
  <c r="BQ86" i="8"/>
  <c r="BR86" i="8"/>
  <c r="BS86" i="8"/>
  <c r="BT86" i="8"/>
  <c r="BU86" i="8"/>
  <c r="BV86" i="8"/>
  <c r="BW86" i="8"/>
  <c r="BX86" i="8"/>
  <c r="BY86" i="8"/>
  <c r="BZ86" i="8"/>
  <c r="CA86" i="8"/>
  <c r="CB86" i="8"/>
  <c r="CC86" i="8"/>
  <c r="CD86" i="8"/>
  <c r="CE86" i="8"/>
  <c r="CF86" i="8"/>
  <c r="CG86" i="8"/>
  <c r="CH86" i="8"/>
  <c r="CI86" i="8"/>
  <c r="CJ86" i="8"/>
  <c r="CK86" i="8"/>
  <c r="CL86" i="8"/>
  <c r="AX87" i="8"/>
  <c r="AY87" i="8"/>
  <c r="AZ87" i="8"/>
  <c r="BA87" i="8"/>
  <c r="BB87" i="8"/>
  <c r="BC87" i="8"/>
  <c r="BD87" i="8"/>
  <c r="BE87" i="8"/>
  <c r="BF87" i="8"/>
  <c r="BG87" i="8"/>
  <c r="BH87" i="8"/>
  <c r="BI87" i="8"/>
  <c r="BJ87" i="8"/>
  <c r="BK87" i="8"/>
  <c r="BL87" i="8"/>
  <c r="BM87" i="8"/>
  <c r="BN87" i="8"/>
  <c r="BO87" i="8"/>
  <c r="BP87" i="8"/>
  <c r="BQ87" i="8"/>
  <c r="BR87" i="8"/>
  <c r="BS87" i="8"/>
  <c r="BT87" i="8"/>
  <c r="BU87" i="8"/>
  <c r="BV87" i="8"/>
  <c r="BW87" i="8"/>
  <c r="BX87" i="8"/>
  <c r="BY87" i="8"/>
  <c r="BZ87" i="8"/>
  <c r="CA87" i="8"/>
  <c r="CB87" i="8"/>
  <c r="CC87" i="8"/>
  <c r="CD87" i="8"/>
  <c r="CE87" i="8"/>
  <c r="CF87" i="8"/>
  <c r="CG87" i="8"/>
  <c r="CH87" i="8"/>
  <c r="CI87" i="8"/>
  <c r="CJ87" i="8"/>
  <c r="CK87" i="8"/>
  <c r="CL87" i="8"/>
  <c r="AX88" i="8"/>
  <c r="AY88" i="8"/>
  <c r="AZ88" i="8"/>
  <c r="BA88" i="8"/>
  <c r="BB88" i="8"/>
  <c r="BC88" i="8"/>
  <c r="BD88" i="8"/>
  <c r="BE88" i="8"/>
  <c r="BF88" i="8"/>
  <c r="BG88" i="8"/>
  <c r="BH88" i="8"/>
  <c r="BI88" i="8"/>
  <c r="BJ88" i="8"/>
  <c r="BK88" i="8"/>
  <c r="BL88" i="8"/>
  <c r="BM88" i="8"/>
  <c r="BN88" i="8"/>
  <c r="BO88" i="8"/>
  <c r="BP88" i="8"/>
  <c r="BQ88" i="8"/>
  <c r="BR88" i="8"/>
  <c r="BS88" i="8"/>
  <c r="BT88" i="8"/>
  <c r="BU88" i="8"/>
  <c r="BV88" i="8"/>
  <c r="BW88" i="8"/>
  <c r="BX88" i="8"/>
  <c r="BY88" i="8"/>
  <c r="BZ88" i="8"/>
  <c r="CA88" i="8"/>
  <c r="CB88" i="8"/>
  <c r="CC88" i="8"/>
  <c r="CD88" i="8"/>
  <c r="CE88" i="8"/>
  <c r="CF88" i="8"/>
  <c r="CG88" i="8"/>
  <c r="CH88" i="8"/>
  <c r="CI88" i="8"/>
  <c r="CJ88" i="8"/>
  <c r="CK88" i="8"/>
  <c r="CL88" i="8"/>
  <c r="AX89" i="8"/>
  <c r="AY89" i="8"/>
  <c r="AZ89" i="8"/>
  <c r="BA89" i="8"/>
  <c r="BB89" i="8"/>
  <c r="BC89" i="8"/>
  <c r="BD89" i="8"/>
  <c r="BE89" i="8"/>
  <c r="BF89" i="8"/>
  <c r="BG89" i="8"/>
  <c r="BH89" i="8"/>
  <c r="BI89" i="8"/>
  <c r="BJ89" i="8"/>
  <c r="BK89" i="8"/>
  <c r="BL89" i="8"/>
  <c r="BM89" i="8"/>
  <c r="BN89" i="8"/>
  <c r="BO89" i="8"/>
  <c r="BP89" i="8"/>
  <c r="BQ89" i="8"/>
  <c r="BR89" i="8"/>
  <c r="BS89" i="8"/>
  <c r="BT89" i="8"/>
  <c r="BU89" i="8"/>
  <c r="BV89" i="8"/>
  <c r="BW89" i="8"/>
  <c r="BX89" i="8"/>
  <c r="BY89" i="8"/>
  <c r="BZ89" i="8"/>
  <c r="CA89" i="8"/>
  <c r="CB89" i="8"/>
  <c r="CC89" i="8"/>
  <c r="CD89" i="8"/>
  <c r="CE89" i="8"/>
  <c r="CF89" i="8"/>
  <c r="CG89" i="8"/>
  <c r="CH89" i="8"/>
  <c r="CI89" i="8"/>
  <c r="CJ89" i="8"/>
  <c r="CK89" i="8"/>
  <c r="CL89" i="8"/>
  <c r="AX90" i="8"/>
  <c r="AY90" i="8"/>
  <c r="AZ90" i="8"/>
  <c r="BA90" i="8"/>
  <c r="BB90" i="8"/>
  <c r="BC90" i="8"/>
  <c r="BD90" i="8"/>
  <c r="BE90" i="8"/>
  <c r="BF90" i="8"/>
  <c r="BG90" i="8"/>
  <c r="BH90" i="8"/>
  <c r="BI90" i="8"/>
  <c r="BJ90" i="8"/>
  <c r="BK90" i="8"/>
  <c r="BL90" i="8"/>
  <c r="BM90" i="8"/>
  <c r="BN90" i="8"/>
  <c r="BO90" i="8"/>
  <c r="BP90" i="8"/>
  <c r="BQ90" i="8"/>
  <c r="BR90" i="8"/>
  <c r="BS90" i="8"/>
  <c r="BT90" i="8"/>
  <c r="BU90" i="8"/>
  <c r="BV90" i="8"/>
  <c r="BW90" i="8"/>
  <c r="BX90" i="8"/>
  <c r="BY90" i="8"/>
  <c r="BZ90" i="8"/>
  <c r="CA90" i="8"/>
  <c r="CB90" i="8"/>
  <c r="CC90" i="8"/>
  <c r="CD90" i="8"/>
  <c r="CE90" i="8"/>
  <c r="CF90" i="8"/>
  <c r="CG90" i="8"/>
  <c r="CH90" i="8"/>
  <c r="CI90" i="8"/>
  <c r="CJ90" i="8"/>
  <c r="CK90" i="8"/>
  <c r="CL90" i="8"/>
  <c r="AX91" i="8"/>
  <c r="AY91" i="8"/>
  <c r="AZ91" i="8"/>
  <c r="BA91" i="8"/>
  <c r="BB91" i="8"/>
  <c r="BC91" i="8"/>
  <c r="BD91" i="8"/>
  <c r="BE91" i="8"/>
  <c r="BF91" i="8"/>
  <c r="BG91" i="8"/>
  <c r="BH91" i="8"/>
  <c r="BI91" i="8"/>
  <c r="BJ91" i="8"/>
  <c r="BK91" i="8"/>
  <c r="BL91" i="8"/>
  <c r="BM91" i="8"/>
  <c r="BN91" i="8"/>
  <c r="BO91" i="8"/>
  <c r="BP91" i="8"/>
  <c r="BQ91" i="8"/>
  <c r="BR91" i="8"/>
  <c r="BS91" i="8"/>
  <c r="BT91" i="8"/>
  <c r="BU91" i="8"/>
  <c r="BV91" i="8"/>
  <c r="BW91" i="8"/>
  <c r="BX91" i="8"/>
  <c r="BY91" i="8"/>
  <c r="BZ91" i="8"/>
  <c r="CA91" i="8"/>
  <c r="CB91" i="8"/>
  <c r="CC91" i="8"/>
  <c r="CD91" i="8"/>
  <c r="CE91" i="8"/>
  <c r="CF91" i="8"/>
  <c r="CG91" i="8"/>
  <c r="CH91" i="8"/>
  <c r="CI91" i="8"/>
  <c r="CJ91" i="8"/>
  <c r="CK91" i="8"/>
  <c r="CL91" i="8"/>
  <c r="AX92" i="8"/>
  <c r="AY92" i="8"/>
  <c r="AZ92" i="8"/>
  <c r="BA92" i="8"/>
  <c r="BB92" i="8"/>
  <c r="BC92" i="8"/>
  <c r="BD92" i="8"/>
  <c r="BE92" i="8"/>
  <c r="BF92" i="8"/>
  <c r="BG92" i="8"/>
  <c r="BH92" i="8"/>
  <c r="BI92" i="8"/>
  <c r="BJ92" i="8"/>
  <c r="BK92" i="8"/>
  <c r="BL92" i="8"/>
  <c r="BM92" i="8"/>
  <c r="BN92" i="8"/>
  <c r="BO92" i="8"/>
  <c r="BP92" i="8"/>
  <c r="BQ92" i="8"/>
  <c r="BR92" i="8"/>
  <c r="BS92" i="8"/>
  <c r="BT92" i="8"/>
  <c r="BU92" i="8"/>
  <c r="BV92" i="8"/>
  <c r="BW92" i="8"/>
  <c r="BX92" i="8"/>
  <c r="BY92" i="8"/>
  <c r="BZ92" i="8"/>
  <c r="CA92" i="8"/>
  <c r="CB92" i="8"/>
  <c r="CC92" i="8"/>
  <c r="CD92" i="8"/>
  <c r="CE92" i="8"/>
  <c r="CF92" i="8"/>
  <c r="CG92" i="8"/>
  <c r="CH92" i="8"/>
  <c r="CI92" i="8"/>
  <c r="CJ92" i="8"/>
  <c r="CK92" i="8"/>
  <c r="CL92" i="8"/>
  <c r="AX93" i="8"/>
  <c r="AY93" i="8"/>
  <c r="AZ93" i="8"/>
  <c r="BA93" i="8"/>
  <c r="BB93" i="8"/>
  <c r="BC93" i="8"/>
  <c r="BD93" i="8"/>
  <c r="BE93" i="8"/>
  <c r="BF93" i="8"/>
  <c r="BG93" i="8"/>
  <c r="BH93" i="8"/>
  <c r="BI93" i="8"/>
  <c r="BJ93" i="8"/>
  <c r="BK93" i="8"/>
  <c r="BL93" i="8"/>
  <c r="BM93" i="8"/>
  <c r="BN93" i="8"/>
  <c r="BO93" i="8"/>
  <c r="BP93" i="8"/>
  <c r="BQ93" i="8"/>
  <c r="BR93" i="8"/>
  <c r="BS93" i="8"/>
  <c r="BT93" i="8"/>
  <c r="BU93" i="8"/>
  <c r="BV93" i="8"/>
  <c r="BW93" i="8"/>
  <c r="BX93" i="8"/>
  <c r="BY93" i="8"/>
  <c r="BZ93" i="8"/>
  <c r="CA93" i="8"/>
  <c r="CB93" i="8"/>
  <c r="CC93" i="8"/>
  <c r="CD93" i="8"/>
  <c r="CE93" i="8"/>
  <c r="CF93" i="8"/>
  <c r="CG93" i="8"/>
  <c r="CH93" i="8"/>
  <c r="CI93" i="8"/>
  <c r="CJ93" i="8"/>
  <c r="CK93" i="8"/>
  <c r="CL93" i="8"/>
  <c r="AX94" i="8"/>
  <c r="AY94" i="8"/>
  <c r="AZ94" i="8"/>
  <c r="BA94" i="8"/>
  <c r="BB94" i="8"/>
  <c r="BC94" i="8"/>
  <c r="BD94" i="8"/>
  <c r="BE94" i="8"/>
  <c r="BF94" i="8"/>
  <c r="BG94" i="8"/>
  <c r="BH94" i="8"/>
  <c r="BI94" i="8"/>
  <c r="BJ94" i="8"/>
  <c r="BK94" i="8"/>
  <c r="BL94" i="8"/>
  <c r="BM94" i="8"/>
  <c r="BN94" i="8"/>
  <c r="BO94" i="8"/>
  <c r="BP94" i="8"/>
  <c r="BQ94" i="8"/>
  <c r="BR94" i="8"/>
  <c r="BS94" i="8"/>
  <c r="BT94" i="8"/>
  <c r="BU94" i="8"/>
  <c r="BV94" i="8"/>
  <c r="BW94" i="8"/>
  <c r="BX94" i="8"/>
  <c r="BY94" i="8"/>
  <c r="BZ94" i="8"/>
  <c r="CA94" i="8"/>
  <c r="CB94" i="8"/>
  <c r="CC94" i="8"/>
  <c r="CD94" i="8"/>
  <c r="CE94" i="8"/>
  <c r="CF94" i="8"/>
  <c r="CG94" i="8"/>
  <c r="CH94" i="8"/>
  <c r="CI94" i="8"/>
  <c r="CJ94" i="8"/>
  <c r="CK94" i="8"/>
  <c r="CL94" i="8"/>
  <c r="AX95" i="8"/>
  <c r="AY95" i="8"/>
  <c r="AZ95" i="8"/>
  <c r="BA95" i="8"/>
  <c r="BB95" i="8"/>
  <c r="BC95" i="8"/>
  <c r="BD95" i="8"/>
  <c r="BE95" i="8"/>
  <c r="BF95" i="8"/>
  <c r="BG95" i="8"/>
  <c r="BH95" i="8"/>
  <c r="BI95" i="8"/>
  <c r="BJ95" i="8"/>
  <c r="BK95" i="8"/>
  <c r="BL95" i="8"/>
  <c r="BM95" i="8"/>
  <c r="BN95" i="8"/>
  <c r="BO95" i="8"/>
  <c r="BP95" i="8"/>
  <c r="BQ95" i="8"/>
  <c r="BR95" i="8"/>
  <c r="BS95" i="8"/>
  <c r="BT95" i="8"/>
  <c r="BU95" i="8"/>
  <c r="BV95" i="8"/>
  <c r="BW95" i="8"/>
  <c r="BX95" i="8"/>
  <c r="BY95" i="8"/>
  <c r="BZ95" i="8"/>
  <c r="CA95" i="8"/>
  <c r="CB95" i="8"/>
  <c r="CC95" i="8"/>
  <c r="CD95" i="8"/>
  <c r="CE95" i="8"/>
  <c r="CF95" i="8"/>
  <c r="CG95" i="8"/>
  <c r="CH95" i="8"/>
  <c r="CI95" i="8"/>
  <c r="CJ95" i="8"/>
  <c r="CK95" i="8"/>
  <c r="CL95" i="8"/>
  <c r="AX96" i="8"/>
  <c r="AY96" i="8"/>
  <c r="AZ96" i="8"/>
  <c r="BA96" i="8"/>
  <c r="BB96" i="8"/>
  <c r="BC96" i="8"/>
  <c r="BD96" i="8"/>
  <c r="BE96" i="8"/>
  <c r="BF96" i="8"/>
  <c r="BG96" i="8"/>
  <c r="BH96" i="8"/>
  <c r="BI96" i="8"/>
  <c r="BJ96" i="8"/>
  <c r="BK96" i="8"/>
  <c r="BL96" i="8"/>
  <c r="BM96" i="8"/>
  <c r="BN96" i="8"/>
  <c r="BO96" i="8"/>
  <c r="BP96" i="8"/>
  <c r="BQ96" i="8"/>
  <c r="BR96" i="8"/>
  <c r="BS96" i="8"/>
  <c r="BT96" i="8"/>
  <c r="BU96" i="8"/>
  <c r="BV96" i="8"/>
  <c r="BW96" i="8"/>
  <c r="BX96" i="8"/>
  <c r="BY96" i="8"/>
  <c r="BZ96" i="8"/>
  <c r="CA96" i="8"/>
  <c r="CB96" i="8"/>
  <c r="CC96" i="8"/>
  <c r="CD96" i="8"/>
  <c r="CE96" i="8"/>
  <c r="CF96" i="8"/>
  <c r="CG96" i="8"/>
  <c r="CH96" i="8"/>
  <c r="CI96" i="8"/>
  <c r="CJ96" i="8"/>
  <c r="CK96" i="8"/>
  <c r="CL96" i="8"/>
  <c r="AX97" i="8"/>
  <c r="AY97" i="8"/>
  <c r="AZ97" i="8"/>
  <c r="BA97" i="8"/>
  <c r="BB97" i="8"/>
  <c r="BC97" i="8"/>
  <c r="BD97" i="8"/>
  <c r="BE97" i="8"/>
  <c r="BF97" i="8"/>
  <c r="BG97" i="8"/>
  <c r="BH97" i="8"/>
  <c r="BI97" i="8"/>
  <c r="BJ97" i="8"/>
  <c r="BK97" i="8"/>
  <c r="BL97" i="8"/>
  <c r="BM97" i="8"/>
  <c r="BN97" i="8"/>
  <c r="BO97" i="8"/>
  <c r="BP97" i="8"/>
  <c r="BQ97" i="8"/>
  <c r="BR97" i="8"/>
  <c r="BS97" i="8"/>
  <c r="BT97" i="8"/>
  <c r="BU97" i="8"/>
  <c r="BV97" i="8"/>
  <c r="BW97" i="8"/>
  <c r="BX97" i="8"/>
  <c r="BY97" i="8"/>
  <c r="BZ97" i="8"/>
  <c r="CA97" i="8"/>
  <c r="CB97" i="8"/>
  <c r="CC97" i="8"/>
  <c r="CD97" i="8"/>
  <c r="CE97" i="8"/>
  <c r="CF97" i="8"/>
  <c r="CG97" i="8"/>
  <c r="CH97" i="8"/>
  <c r="CI97" i="8"/>
  <c r="CJ97" i="8"/>
  <c r="CK97" i="8"/>
  <c r="CL97" i="8"/>
  <c r="AX98" i="8"/>
  <c r="AY98" i="8"/>
  <c r="AZ98" i="8"/>
  <c r="BA98" i="8"/>
  <c r="BB98" i="8"/>
  <c r="BC98" i="8"/>
  <c r="BD98" i="8"/>
  <c r="BE98" i="8"/>
  <c r="BF98" i="8"/>
  <c r="BG98" i="8"/>
  <c r="BH98" i="8"/>
  <c r="BI98" i="8"/>
  <c r="BJ98" i="8"/>
  <c r="BK98" i="8"/>
  <c r="BL98" i="8"/>
  <c r="BM98" i="8"/>
  <c r="BN98" i="8"/>
  <c r="BO98" i="8"/>
  <c r="BP98" i="8"/>
  <c r="BQ98" i="8"/>
  <c r="BR98" i="8"/>
  <c r="BS98" i="8"/>
  <c r="BT98" i="8"/>
  <c r="BU98" i="8"/>
  <c r="BV98" i="8"/>
  <c r="BW98" i="8"/>
  <c r="BX98" i="8"/>
  <c r="BY98" i="8"/>
  <c r="BZ98" i="8"/>
  <c r="CA98" i="8"/>
  <c r="CB98" i="8"/>
  <c r="CC98" i="8"/>
  <c r="CD98" i="8"/>
  <c r="CE98" i="8"/>
  <c r="CF98" i="8"/>
  <c r="CG98" i="8"/>
  <c r="CH98" i="8"/>
  <c r="CI98" i="8"/>
  <c r="CJ98" i="8"/>
  <c r="CK98" i="8"/>
  <c r="CL98" i="8"/>
  <c r="AX99" i="8"/>
  <c r="AY99" i="8"/>
  <c r="AZ99" i="8"/>
  <c r="BA99" i="8"/>
  <c r="BB99" i="8"/>
  <c r="BC99" i="8"/>
  <c r="BD99" i="8"/>
  <c r="BE99" i="8"/>
  <c r="BF99" i="8"/>
  <c r="BG99" i="8"/>
  <c r="BH99" i="8"/>
  <c r="BI99" i="8"/>
  <c r="BJ99" i="8"/>
  <c r="BK99" i="8"/>
  <c r="BL99" i="8"/>
  <c r="BM99" i="8"/>
  <c r="BN99" i="8"/>
  <c r="BO99" i="8"/>
  <c r="BP99" i="8"/>
  <c r="BQ99" i="8"/>
  <c r="BR99" i="8"/>
  <c r="BS99" i="8"/>
  <c r="BT99" i="8"/>
  <c r="BU99" i="8"/>
  <c r="BV99" i="8"/>
  <c r="BW99" i="8"/>
  <c r="BX99" i="8"/>
  <c r="BY99" i="8"/>
  <c r="BZ99" i="8"/>
  <c r="CA99" i="8"/>
  <c r="CB99" i="8"/>
  <c r="CC99" i="8"/>
  <c r="CD99" i="8"/>
  <c r="CE99" i="8"/>
  <c r="CF99" i="8"/>
  <c r="CG99" i="8"/>
  <c r="CH99" i="8"/>
  <c r="CI99" i="8"/>
  <c r="CJ99" i="8"/>
  <c r="CK99" i="8"/>
  <c r="CL99" i="8"/>
  <c r="AX100" i="8"/>
  <c r="AY100" i="8"/>
  <c r="AZ100" i="8"/>
  <c r="BA100" i="8"/>
  <c r="BB100" i="8"/>
  <c r="BC100" i="8"/>
  <c r="BD100" i="8"/>
  <c r="BE100" i="8"/>
  <c r="BF100" i="8"/>
  <c r="BG100" i="8"/>
  <c r="BH100" i="8"/>
  <c r="BI100" i="8"/>
  <c r="BJ100" i="8"/>
  <c r="BK100" i="8"/>
  <c r="BL100" i="8"/>
  <c r="BM100" i="8"/>
  <c r="BN100" i="8"/>
  <c r="BO100" i="8"/>
  <c r="BP100" i="8"/>
  <c r="BQ100" i="8"/>
  <c r="BR100" i="8"/>
  <c r="BS100" i="8"/>
  <c r="BT100" i="8"/>
  <c r="BU100" i="8"/>
  <c r="BV100" i="8"/>
  <c r="BW100" i="8"/>
  <c r="BX100" i="8"/>
  <c r="BY100" i="8"/>
  <c r="BZ100" i="8"/>
  <c r="CA100" i="8"/>
  <c r="CB100" i="8"/>
  <c r="CC100" i="8"/>
  <c r="CD100" i="8"/>
  <c r="CE100" i="8"/>
  <c r="CF100" i="8"/>
  <c r="CG100" i="8"/>
  <c r="CH100" i="8"/>
  <c r="CI100" i="8"/>
  <c r="CJ100" i="8"/>
  <c r="CK100" i="8"/>
  <c r="CL100" i="8"/>
  <c r="AX101" i="8"/>
  <c r="AY101" i="8"/>
  <c r="AZ101" i="8"/>
  <c r="BA101" i="8"/>
  <c r="BB101" i="8"/>
  <c r="BC101" i="8"/>
  <c r="BD101" i="8"/>
  <c r="BE101" i="8"/>
  <c r="BF101" i="8"/>
  <c r="BG101" i="8"/>
  <c r="BH101" i="8"/>
  <c r="BI101" i="8"/>
  <c r="BJ101" i="8"/>
  <c r="BK101" i="8"/>
  <c r="BL101" i="8"/>
  <c r="BM101" i="8"/>
  <c r="BN101" i="8"/>
  <c r="BO101" i="8"/>
  <c r="BP101" i="8"/>
  <c r="BQ101" i="8"/>
  <c r="BR101" i="8"/>
  <c r="BS101" i="8"/>
  <c r="BT101" i="8"/>
  <c r="BU101" i="8"/>
  <c r="BV101" i="8"/>
  <c r="BW101" i="8"/>
  <c r="BX101" i="8"/>
  <c r="BY101" i="8"/>
  <c r="BZ101" i="8"/>
  <c r="CA101" i="8"/>
  <c r="CB101" i="8"/>
  <c r="CC101" i="8"/>
  <c r="CD101" i="8"/>
  <c r="CE101" i="8"/>
  <c r="CF101" i="8"/>
  <c r="CG101" i="8"/>
  <c r="CH101" i="8"/>
  <c r="CI101" i="8"/>
  <c r="CJ101" i="8"/>
  <c r="CK101" i="8"/>
  <c r="CL101" i="8"/>
  <c r="AX102" i="8"/>
  <c r="AY102" i="8"/>
  <c r="AZ102" i="8"/>
  <c r="BA102" i="8"/>
  <c r="BB102" i="8"/>
  <c r="BC102" i="8"/>
  <c r="BD102" i="8"/>
  <c r="BE102" i="8"/>
  <c r="BF102" i="8"/>
  <c r="BG102" i="8"/>
  <c r="BH102" i="8"/>
  <c r="BI102" i="8"/>
  <c r="BJ102" i="8"/>
  <c r="BK102" i="8"/>
  <c r="BL102" i="8"/>
  <c r="BM102" i="8"/>
  <c r="BN102" i="8"/>
  <c r="BO102" i="8"/>
  <c r="BP102" i="8"/>
  <c r="BQ102" i="8"/>
  <c r="BR102" i="8"/>
  <c r="BS102" i="8"/>
  <c r="BT102" i="8"/>
  <c r="BU102" i="8"/>
  <c r="BV102" i="8"/>
  <c r="BW102" i="8"/>
  <c r="BX102" i="8"/>
  <c r="BY102" i="8"/>
  <c r="BZ102" i="8"/>
  <c r="CA102" i="8"/>
  <c r="CB102" i="8"/>
  <c r="CC102" i="8"/>
  <c r="CD102" i="8"/>
  <c r="CE102" i="8"/>
  <c r="CF102" i="8"/>
  <c r="CG102" i="8"/>
  <c r="CH102" i="8"/>
  <c r="CI102" i="8"/>
  <c r="CJ102" i="8"/>
  <c r="CK102" i="8"/>
  <c r="CL102" i="8"/>
  <c r="AX103" i="8"/>
  <c r="AY103" i="8"/>
  <c r="AZ103" i="8"/>
  <c r="BA103" i="8"/>
  <c r="BB103" i="8"/>
  <c r="BC103" i="8"/>
  <c r="BD103" i="8"/>
  <c r="BE103" i="8"/>
  <c r="BF103" i="8"/>
  <c r="BG103" i="8"/>
  <c r="BH103" i="8"/>
  <c r="BI103" i="8"/>
  <c r="BJ103" i="8"/>
  <c r="BK103" i="8"/>
  <c r="BL103" i="8"/>
  <c r="BM103" i="8"/>
  <c r="BN103" i="8"/>
  <c r="BO103" i="8"/>
  <c r="BP103" i="8"/>
  <c r="BQ103" i="8"/>
  <c r="BR103" i="8"/>
  <c r="BS103" i="8"/>
  <c r="BT103" i="8"/>
  <c r="BU103" i="8"/>
  <c r="BV103" i="8"/>
  <c r="BW103" i="8"/>
  <c r="BX103" i="8"/>
  <c r="BY103" i="8"/>
  <c r="BZ103" i="8"/>
  <c r="CA103" i="8"/>
  <c r="CB103" i="8"/>
  <c r="CC103" i="8"/>
  <c r="CD103" i="8"/>
  <c r="CE103" i="8"/>
  <c r="CF103" i="8"/>
  <c r="CG103" i="8"/>
  <c r="CH103" i="8"/>
  <c r="CI103" i="8"/>
  <c r="CJ103" i="8"/>
  <c r="CK103" i="8"/>
  <c r="CL103" i="8"/>
  <c r="AX104" i="8"/>
  <c r="AY104" i="8"/>
  <c r="AZ104" i="8"/>
  <c r="BA104" i="8"/>
  <c r="BB104" i="8"/>
  <c r="BC104" i="8"/>
  <c r="BD104" i="8"/>
  <c r="BE104" i="8"/>
  <c r="BF104" i="8"/>
  <c r="BG104" i="8"/>
  <c r="BH104" i="8"/>
  <c r="BI104" i="8"/>
  <c r="BJ104" i="8"/>
  <c r="BK104" i="8"/>
  <c r="BL104" i="8"/>
  <c r="BM104" i="8"/>
  <c r="BN104" i="8"/>
  <c r="BO104" i="8"/>
  <c r="BP104" i="8"/>
  <c r="BQ104" i="8"/>
  <c r="BR104" i="8"/>
  <c r="BS104" i="8"/>
  <c r="BT104" i="8"/>
  <c r="BU104" i="8"/>
  <c r="BV104" i="8"/>
  <c r="BW104" i="8"/>
  <c r="BX104" i="8"/>
  <c r="BY104" i="8"/>
  <c r="BZ104" i="8"/>
  <c r="CA104" i="8"/>
  <c r="CB104" i="8"/>
  <c r="CC104" i="8"/>
  <c r="CD104" i="8"/>
  <c r="CE104" i="8"/>
  <c r="CF104" i="8"/>
  <c r="CG104" i="8"/>
  <c r="CH104" i="8"/>
  <c r="CI104" i="8"/>
  <c r="CJ104" i="8"/>
  <c r="CK104" i="8"/>
  <c r="CL104" i="8"/>
  <c r="AX105" i="8"/>
  <c r="AY105" i="8"/>
  <c r="AZ105" i="8"/>
  <c r="BA105" i="8"/>
  <c r="BB105" i="8"/>
  <c r="BC105" i="8"/>
  <c r="BD105" i="8"/>
  <c r="BE105" i="8"/>
  <c r="BF105" i="8"/>
  <c r="BG105" i="8"/>
  <c r="BH105" i="8"/>
  <c r="BI105" i="8"/>
  <c r="BJ105" i="8"/>
  <c r="BK105" i="8"/>
  <c r="BL105" i="8"/>
  <c r="BM105" i="8"/>
  <c r="BN105" i="8"/>
  <c r="BO105" i="8"/>
  <c r="BP105" i="8"/>
  <c r="BQ105" i="8"/>
  <c r="BR105" i="8"/>
  <c r="BS105" i="8"/>
  <c r="BT105" i="8"/>
  <c r="BU105" i="8"/>
  <c r="BV105" i="8"/>
  <c r="BW105" i="8"/>
  <c r="BX105" i="8"/>
  <c r="BY105" i="8"/>
  <c r="BZ105" i="8"/>
  <c r="CA105" i="8"/>
  <c r="CB105" i="8"/>
  <c r="CC105" i="8"/>
  <c r="CD105" i="8"/>
  <c r="CE105" i="8"/>
  <c r="CF105" i="8"/>
  <c r="CG105" i="8"/>
  <c r="CH105" i="8"/>
  <c r="CI105" i="8"/>
  <c r="CJ105" i="8"/>
  <c r="CK105" i="8"/>
  <c r="CL105" i="8"/>
  <c r="AX106" i="8"/>
  <c r="AY106" i="8"/>
  <c r="AZ106" i="8"/>
  <c r="BA106" i="8"/>
  <c r="BB106" i="8"/>
  <c r="BC106" i="8"/>
  <c r="BD106" i="8"/>
  <c r="BE106" i="8"/>
  <c r="BF106" i="8"/>
  <c r="BG106" i="8"/>
  <c r="BH106" i="8"/>
  <c r="BI106" i="8"/>
  <c r="BJ106" i="8"/>
  <c r="BK106" i="8"/>
  <c r="BL106" i="8"/>
  <c r="BM106" i="8"/>
  <c r="BN106" i="8"/>
  <c r="BO106" i="8"/>
  <c r="BP106" i="8"/>
  <c r="BQ106" i="8"/>
  <c r="BR106" i="8"/>
  <c r="BS106" i="8"/>
  <c r="BT106" i="8"/>
  <c r="BU106" i="8"/>
  <c r="BV106" i="8"/>
  <c r="BW106" i="8"/>
  <c r="BX106" i="8"/>
  <c r="BY106" i="8"/>
  <c r="BZ106" i="8"/>
  <c r="CA106" i="8"/>
  <c r="CB106" i="8"/>
  <c r="CC106" i="8"/>
  <c r="CD106" i="8"/>
  <c r="CE106" i="8"/>
  <c r="CF106" i="8"/>
  <c r="CG106" i="8"/>
  <c r="CH106" i="8"/>
  <c r="CI106" i="8"/>
  <c r="CJ106" i="8"/>
  <c r="CK106" i="8"/>
  <c r="CL106" i="8"/>
  <c r="AX107" i="8"/>
  <c r="AY107" i="8"/>
  <c r="AZ107" i="8"/>
  <c r="BA107" i="8"/>
  <c r="BB107" i="8"/>
  <c r="BC107" i="8"/>
  <c r="BD107" i="8"/>
  <c r="BE107" i="8"/>
  <c r="BF107" i="8"/>
  <c r="BG107" i="8"/>
  <c r="BH107" i="8"/>
  <c r="BI107" i="8"/>
  <c r="BJ107" i="8"/>
  <c r="BK107" i="8"/>
  <c r="BL107" i="8"/>
  <c r="BM107" i="8"/>
  <c r="BN107" i="8"/>
  <c r="BO107" i="8"/>
  <c r="BP107" i="8"/>
  <c r="BQ107" i="8"/>
  <c r="BR107" i="8"/>
  <c r="BS107" i="8"/>
  <c r="BT107" i="8"/>
  <c r="BU107" i="8"/>
  <c r="BV107" i="8"/>
  <c r="BW107" i="8"/>
  <c r="BX107" i="8"/>
  <c r="BY107" i="8"/>
  <c r="BZ107" i="8"/>
  <c r="CA107" i="8"/>
  <c r="CB107" i="8"/>
  <c r="CC107" i="8"/>
  <c r="CD107" i="8"/>
  <c r="CE107" i="8"/>
  <c r="CF107" i="8"/>
  <c r="CG107" i="8"/>
  <c r="CH107" i="8"/>
  <c r="CI107" i="8"/>
  <c r="CJ107" i="8"/>
  <c r="CK107" i="8"/>
  <c r="CL107" i="8"/>
  <c r="AY2" i="8"/>
  <c r="AZ2" i="8"/>
  <c r="BA2" i="8"/>
  <c r="BB2" i="8"/>
  <c r="BC2" i="8"/>
  <c r="BD2" i="8"/>
  <c r="BE2" i="8"/>
  <c r="BF2" i="8"/>
  <c r="BG2" i="8"/>
  <c r="BH2" i="8"/>
  <c r="BI2" i="8"/>
  <c r="BJ2" i="8"/>
  <c r="BK2" i="8"/>
  <c r="BL2" i="8"/>
  <c r="BM2" i="8"/>
  <c r="BN2" i="8"/>
  <c r="BO2" i="8"/>
  <c r="BP2" i="8"/>
  <c r="BQ2" i="8"/>
  <c r="BR2" i="8"/>
  <c r="BS2" i="8"/>
  <c r="BT2" i="8"/>
  <c r="BU2" i="8"/>
  <c r="BV2" i="8"/>
  <c r="BW2" i="8"/>
  <c r="BX2" i="8"/>
  <c r="BY2" i="8"/>
  <c r="BZ2" i="8"/>
  <c r="CA2" i="8"/>
  <c r="CB2" i="8"/>
  <c r="CC2" i="8"/>
  <c r="CD2" i="8"/>
  <c r="CE2" i="8"/>
  <c r="CF2" i="8"/>
  <c r="CG2" i="8"/>
  <c r="CH2" i="8"/>
  <c r="CI2" i="8"/>
  <c r="CJ2" i="8"/>
  <c r="CK2" i="8"/>
  <c r="CL2" i="8"/>
  <c r="AX2" i="8"/>
  <c r="AX3" i="7"/>
  <c r="AY3" i="7"/>
  <c r="AZ3" i="7"/>
  <c r="BA3" i="7"/>
  <c r="BB3" i="7"/>
  <c r="BC3" i="7"/>
  <c r="BD3" i="7"/>
  <c r="BE3" i="7"/>
  <c r="BF3" i="7"/>
  <c r="BG3" i="7"/>
  <c r="BH3" i="7"/>
  <c r="BI3" i="7"/>
  <c r="BJ3" i="7"/>
  <c r="BK3" i="7"/>
  <c r="BL3" i="7"/>
  <c r="BM3" i="7"/>
  <c r="BN3" i="7"/>
  <c r="BO3" i="7"/>
  <c r="BP3" i="7"/>
  <c r="BQ3" i="7"/>
  <c r="BR3" i="7"/>
  <c r="BS3" i="7"/>
  <c r="BT3" i="7"/>
  <c r="BU3" i="7"/>
  <c r="BV3" i="7"/>
  <c r="BW3" i="7"/>
  <c r="BX3" i="7"/>
  <c r="BY3" i="7"/>
  <c r="BZ3" i="7"/>
  <c r="CA3" i="7"/>
  <c r="CB3" i="7"/>
  <c r="CC3" i="7"/>
  <c r="CD3" i="7"/>
  <c r="CE3" i="7"/>
  <c r="CF3" i="7"/>
  <c r="CG3" i="7"/>
  <c r="CH3" i="7"/>
  <c r="CI3" i="7"/>
  <c r="CJ3" i="7"/>
  <c r="CK3" i="7"/>
  <c r="CL3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N4" i="7"/>
  <c r="BO4" i="7"/>
  <c r="BP4" i="7"/>
  <c r="BQ4" i="7"/>
  <c r="BR4" i="7"/>
  <c r="BS4" i="7"/>
  <c r="BT4" i="7"/>
  <c r="BU4" i="7"/>
  <c r="BV4" i="7"/>
  <c r="BW4" i="7"/>
  <c r="BX4" i="7"/>
  <c r="BY4" i="7"/>
  <c r="BZ4" i="7"/>
  <c r="CA4" i="7"/>
  <c r="CB4" i="7"/>
  <c r="CC4" i="7"/>
  <c r="CD4" i="7"/>
  <c r="CE4" i="7"/>
  <c r="CF4" i="7"/>
  <c r="CG4" i="7"/>
  <c r="CH4" i="7"/>
  <c r="CI4" i="7"/>
  <c r="CJ4" i="7"/>
  <c r="CK4" i="7"/>
  <c r="CL4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BR5" i="7"/>
  <c r="BS5" i="7"/>
  <c r="BT5" i="7"/>
  <c r="BU5" i="7"/>
  <c r="BV5" i="7"/>
  <c r="BW5" i="7"/>
  <c r="BX5" i="7"/>
  <c r="BY5" i="7"/>
  <c r="BZ5" i="7"/>
  <c r="CA5" i="7"/>
  <c r="CB5" i="7"/>
  <c r="CC5" i="7"/>
  <c r="CD5" i="7"/>
  <c r="CE5" i="7"/>
  <c r="CF5" i="7"/>
  <c r="CG5" i="7"/>
  <c r="CH5" i="7"/>
  <c r="CI5" i="7"/>
  <c r="CJ5" i="7"/>
  <c r="CK5" i="7"/>
  <c r="CL5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BL6" i="7"/>
  <c r="BM6" i="7"/>
  <c r="BN6" i="7"/>
  <c r="BO6" i="7"/>
  <c r="BP6" i="7"/>
  <c r="BQ6" i="7"/>
  <c r="BR6" i="7"/>
  <c r="BS6" i="7"/>
  <c r="BT6" i="7"/>
  <c r="BU6" i="7"/>
  <c r="BV6" i="7"/>
  <c r="BW6" i="7"/>
  <c r="BX6" i="7"/>
  <c r="BY6" i="7"/>
  <c r="BZ6" i="7"/>
  <c r="CA6" i="7"/>
  <c r="CB6" i="7"/>
  <c r="CC6" i="7"/>
  <c r="CD6" i="7"/>
  <c r="CE6" i="7"/>
  <c r="CF6" i="7"/>
  <c r="CG6" i="7"/>
  <c r="CH6" i="7"/>
  <c r="CI6" i="7"/>
  <c r="CJ6" i="7"/>
  <c r="CK6" i="7"/>
  <c r="CL6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BR7" i="7"/>
  <c r="BS7" i="7"/>
  <c r="BT7" i="7"/>
  <c r="BU7" i="7"/>
  <c r="BV7" i="7"/>
  <c r="BW7" i="7"/>
  <c r="BX7" i="7"/>
  <c r="BY7" i="7"/>
  <c r="BZ7" i="7"/>
  <c r="CA7" i="7"/>
  <c r="CB7" i="7"/>
  <c r="CC7" i="7"/>
  <c r="CD7" i="7"/>
  <c r="CE7" i="7"/>
  <c r="CF7" i="7"/>
  <c r="CG7" i="7"/>
  <c r="CH7" i="7"/>
  <c r="CI7" i="7"/>
  <c r="CJ7" i="7"/>
  <c r="CK7" i="7"/>
  <c r="CL7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BL8" i="7"/>
  <c r="BM8" i="7"/>
  <c r="BN8" i="7"/>
  <c r="BO8" i="7"/>
  <c r="BP8" i="7"/>
  <c r="BQ8" i="7"/>
  <c r="BR8" i="7"/>
  <c r="BS8" i="7"/>
  <c r="BT8" i="7"/>
  <c r="BU8" i="7"/>
  <c r="BV8" i="7"/>
  <c r="BW8" i="7"/>
  <c r="BX8" i="7"/>
  <c r="BY8" i="7"/>
  <c r="BZ8" i="7"/>
  <c r="CA8" i="7"/>
  <c r="CB8" i="7"/>
  <c r="CC8" i="7"/>
  <c r="CD8" i="7"/>
  <c r="CE8" i="7"/>
  <c r="CF8" i="7"/>
  <c r="CG8" i="7"/>
  <c r="CH8" i="7"/>
  <c r="CI8" i="7"/>
  <c r="CJ8" i="7"/>
  <c r="CK8" i="7"/>
  <c r="CL8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BL9" i="7"/>
  <c r="BM9" i="7"/>
  <c r="BN9" i="7"/>
  <c r="BO9" i="7"/>
  <c r="BP9" i="7"/>
  <c r="BQ9" i="7"/>
  <c r="BR9" i="7"/>
  <c r="BS9" i="7"/>
  <c r="BT9" i="7"/>
  <c r="BU9" i="7"/>
  <c r="BV9" i="7"/>
  <c r="BW9" i="7"/>
  <c r="BX9" i="7"/>
  <c r="BY9" i="7"/>
  <c r="BZ9" i="7"/>
  <c r="CA9" i="7"/>
  <c r="CB9" i="7"/>
  <c r="CC9" i="7"/>
  <c r="CD9" i="7"/>
  <c r="CE9" i="7"/>
  <c r="CF9" i="7"/>
  <c r="CG9" i="7"/>
  <c r="CH9" i="7"/>
  <c r="CI9" i="7"/>
  <c r="CJ9" i="7"/>
  <c r="CK9" i="7"/>
  <c r="CL9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BR10" i="7"/>
  <c r="BS10" i="7"/>
  <c r="BT10" i="7"/>
  <c r="BU10" i="7"/>
  <c r="BV10" i="7"/>
  <c r="BW10" i="7"/>
  <c r="BX10" i="7"/>
  <c r="BY10" i="7"/>
  <c r="BZ10" i="7"/>
  <c r="CA10" i="7"/>
  <c r="CB10" i="7"/>
  <c r="CC10" i="7"/>
  <c r="CD10" i="7"/>
  <c r="CE10" i="7"/>
  <c r="CF10" i="7"/>
  <c r="CG10" i="7"/>
  <c r="CH10" i="7"/>
  <c r="CI10" i="7"/>
  <c r="CJ10" i="7"/>
  <c r="CK10" i="7"/>
  <c r="CL10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BL11" i="7"/>
  <c r="BM11" i="7"/>
  <c r="BN11" i="7"/>
  <c r="BO11" i="7"/>
  <c r="BP11" i="7"/>
  <c r="BQ11" i="7"/>
  <c r="BR11" i="7"/>
  <c r="BS11" i="7"/>
  <c r="BT11" i="7"/>
  <c r="BU11" i="7"/>
  <c r="BV11" i="7"/>
  <c r="BW11" i="7"/>
  <c r="BX11" i="7"/>
  <c r="BY11" i="7"/>
  <c r="BZ11" i="7"/>
  <c r="CA11" i="7"/>
  <c r="CB11" i="7"/>
  <c r="CC11" i="7"/>
  <c r="CD11" i="7"/>
  <c r="CE11" i="7"/>
  <c r="CF11" i="7"/>
  <c r="CG11" i="7"/>
  <c r="CH11" i="7"/>
  <c r="CI11" i="7"/>
  <c r="CJ11" i="7"/>
  <c r="CK11" i="7"/>
  <c r="CL11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BL12" i="7"/>
  <c r="BM12" i="7"/>
  <c r="BN12" i="7"/>
  <c r="BO12" i="7"/>
  <c r="BP12" i="7"/>
  <c r="BQ12" i="7"/>
  <c r="BR12" i="7"/>
  <c r="BS12" i="7"/>
  <c r="BT12" i="7"/>
  <c r="BU12" i="7"/>
  <c r="BV12" i="7"/>
  <c r="BW12" i="7"/>
  <c r="BX12" i="7"/>
  <c r="BY12" i="7"/>
  <c r="BZ12" i="7"/>
  <c r="CA12" i="7"/>
  <c r="CB12" i="7"/>
  <c r="CC12" i="7"/>
  <c r="CD12" i="7"/>
  <c r="CE12" i="7"/>
  <c r="CF12" i="7"/>
  <c r="CG12" i="7"/>
  <c r="CH12" i="7"/>
  <c r="CI12" i="7"/>
  <c r="CJ12" i="7"/>
  <c r="CK12" i="7"/>
  <c r="CL12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BL13" i="7"/>
  <c r="BM13" i="7"/>
  <c r="BN13" i="7"/>
  <c r="BO13" i="7"/>
  <c r="BP13" i="7"/>
  <c r="BQ13" i="7"/>
  <c r="BR13" i="7"/>
  <c r="BS13" i="7"/>
  <c r="BT13" i="7"/>
  <c r="BU13" i="7"/>
  <c r="BV13" i="7"/>
  <c r="BW13" i="7"/>
  <c r="BX13" i="7"/>
  <c r="BY13" i="7"/>
  <c r="BZ13" i="7"/>
  <c r="CA13" i="7"/>
  <c r="CB13" i="7"/>
  <c r="CC13" i="7"/>
  <c r="CD13" i="7"/>
  <c r="CE13" i="7"/>
  <c r="CF13" i="7"/>
  <c r="CG13" i="7"/>
  <c r="CH13" i="7"/>
  <c r="CI13" i="7"/>
  <c r="CJ13" i="7"/>
  <c r="CK13" i="7"/>
  <c r="CL13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BL14" i="7"/>
  <c r="BM14" i="7"/>
  <c r="BN14" i="7"/>
  <c r="BO14" i="7"/>
  <c r="BP14" i="7"/>
  <c r="BQ14" i="7"/>
  <c r="BR14" i="7"/>
  <c r="BS14" i="7"/>
  <c r="BT14" i="7"/>
  <c r="BU14" i="7"/>
  <c r="BV14" i="7"/>
  <c r="BW14" i="7"/>
  <c r="BX14" i="7"/>
  <c r="BY14" i="7"/>
  <c r="BZ14" i="7"/>
  <c r="CA14" i="7"/>
  <c r="CB14" i="7"/>
  <c r="CC14" i="7"/>
  <c r="CD14" i="7"/>
  <c r="CE14" i="7"/>
  <c r="CF14" i="7"/>
  <c r="CG14" i="7"/>
  <c r="CH14" i="7"/>
  <c r="CI14" i="7"/>
  <c r="CJ14" i="7"/>
  <c r="CK14" i="7"/>
  <c r="CL14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BL15" i="7"/>
  <c r="BM15" i="7"/>
  <c r="BN15" i="7"/>
  <c r="BO15" i="7"/>
  <c r="BP15" i="7"/>
  <c r="BQ15" i="7"/>
  <c r="BR15" i="7"/>
  <c r="BS15" i="7"/>
  <c r="BT15" i="7"/>
  <c r="BU15" i="7"/>
  <c r="BV15" i="7"/>
  <c r="BW15" i="7"/>
  <c r="BX15" i="7"/>
  <c r="BY15" i="7"/>
  <c r="BZ15" i="7"/>
  <c r="CA15" i="7"/>
  <c r="CB15" i="7"/>
  <c r="CC15" i="7"/>
  <c r="CD15" i="7"/>
  <c r="CE15" i="7"/>
  <c r="CF15" i="7"/>
  <c r="CG15" i="7"/>
  <c r="CH15" i="7"/>
  <c r="CI15" i="7"/>
  <c r="CJ15" i="7"/>
  <c r="CK15" i="7"/>
  <c r="CL15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BL16" i="7"/>
  <c r="BM16" i="7"/>
  <c r="BN16" i="7"/>
  <c r="BO16" i="7"/>
  <c r="BP16" i="7"/>
  <c r="BQ16" i="7"/>
  <c r="BR16" i="7"/>
  <c r="BS16" i="7"/>
  <c r="BT16" i="7"/>
  <c r="BU16" i="7"/>
  <c r="BV16" i="7"/>
  <c r="BW16" i="7"/>
  <c r="BX16" i="7"/>
  <c r="BY16" i="7"/>
  <c r="BZ16" i="7"/>
  <c r="CA16" i="7"/>
  <c r="CB16" i="7"/>
  <c r="CC16" i="7"/>
  <c r="CD16" i="7"/>
  <c r="CE16" i="7"/>
  <c r="CF16" i="7"/>
  <c r="CG16" i="7"/>
  <c r="CH16" i="7"/>
  <c r="CI16" i="7"/>
  <c r="CJ16" i="7"/>
  <c r="CK16" i="7"/>
  <c r="CL16" i="7"/>
  <c r="AX17" i="7"/>
  <c r="AY17" i="7"/>
  <c r="AZ17" i="7"/>
  <c r="BA17" i="7"/>
  <c r="BB17" i="7"/>
  <c r="BC17" i="7"/>
  <c r="BD17" i="7"/>
  <c r="BE17" i="7"/>
  <c r="BF17" i="7"/>
  <c r="BG17" i="7"/>
  <c r="BH17" i="7"/>
  <c r="BI17" i="7"/>
  <c r="BJ17" i="7"/>
  <c r="BK17" i="7"/>
  <c r="BL17" i="7"/>
  <c r="BM17" i="7"/>
  <c r="BN17" i="7"/>
  <c r="BO17" i="7"/>
  <c r="BP17" i="7"/>
  <c r="BQ17" i="7"/>
  <c r="BR17" i="7"/>
  <c r="BS17" i="7"/>
  <c r="BT17" i="7"/>
  <c r="BU17" i="7"/>
  <c r="BV17" i="7"/>
  <c r="BW17" i="7"/>
  <c r="BX17" i="7"/>
  <c r="BY17" i="7"/>
  <c r="BZ17" i="7"/>
  <c r="CA17" i="7"/>
  <c r="CB17" i="7"/>
  <c r="CC17" i="7"/>
  <c r="CD17" i="7"/>
  <c r="CE17" i="7"/>
  <c r="CF17" i="7"/>
  <c r="CG17" i="7"/>
  <c r="CH17" i="7"/>
  <c r="CI17" i="7"/>
  <c r="CJ17" i="7"/>
  <c r="CK17" i="7"/>
  <c r="CL17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BL18" i="7"/>
  <c r="BM18" i="7"/>
  <c r="BN18" i="7"/>
  <c r="BO18" i="7"/>
  <c r="BP18" i="7"/>
  <c r="BQ18" i="7"/>
  <c r="BR18" i="7"/>
  <c r="BS18" i="7"/>
  <c r="BT18" i="7"/>
  <c r="BU18" i="7"/>
  <c r="BV18" i="7"/>
  <c r="BW18" i="7"/>
  <c r="BX18" i="7"/>
  <c r="BY18" i="7"/>
  <c r="BZ18" i="7"/>
  <c r="CA18" i="7"/>
  <c r="CB18" i="7"/>
  <c r="CC18" i="7"/>
  <c r="CD18" i="7"/>
  <c r="CE18" i="7"/>
  <c r="CF18" i="7"/>
  <c r="CG18" i="7"/>
  <c r="CH18" i="7"/>
  <c r="CI18" i="7"/>
  <c r="CJ18" i="7"/>
  <c r="CK18" i="7"/>
  <c r="CL18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BL19" i="7"/>
  <c r="BM19" i="7"/>
  <c r="BN19" i="7"/>
  <c r="BO19" i="7"/>
  <c r="BP19" i="7"/>
  <c r="BQ19" i="7"/>
  <c r="BR19" i="7"/>
  <c r="BS19" i="7"/>
  <c r="BT19" i="7"/>
  <c r="BU19" i="7"/>
  <c r="BV19" i="7"/>
  <c r="BW19" i="7"/>
  <c r="BX19" i="7"/>
  <c r="BY19" i="7"/>
  <c r="BZ19" i="7"/>
  <c r="CA19" i="7"/>
  <c r="CB19" i="7"/>
  <c r="CC19" i="7"/>
  <c r="CD19" i="7"/>
  <c r="CE19" i="7"/>
  <c r="CF19" i="7"/>
  <c r="CG19" i="7"/>
  <c r="CH19" i="7"/>
  <c r="CI19" i="7"/>
  <c r="CJ19" i="7"/>
  <c r="CK19" i="7"/>
  <c r="CL19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BL20" i="7"/>
  <c r="BM20" i="7"/>
  <c r="BN20" i="7"/>
  <c r="BO20" i="7"/>
  <c r="BP20" i="7"/>
  <c r="BQ20" i="7"/>
  <c r="BR20" i="7"/>
  <c r="BS20" i="7"/>
  <c r="BT20" i="7"/>
  <c r="BU20" i="7"/>
  <c r="BV20" i="7"/>
  <c r="BW20" i="7"/>
  <c r="BX20" i="7"/>
  <c r="BY20" i="7"/>
  <c r="BZ20" i="7"/>
  <c r="CA20" i="7"/>
  <c r="CB20" i="7"/>
  <c r="CC20" i="7"/>
  <c r="CD20" i="7"/>
  <c r="CE20" i="7"/>
  <c r="CF20" i="7"/>
  <c r="CG20" i="7"/>
  <c r="CH20" i="7"/>
  <c r="CI20" i="7"/>
  <c r="CJ20" i="7"/>
  <c r="CK20" i="7"/>
  <c r="CL20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BL21" i="7"/>
  <c r="BM21" i="7"/>
  <c r="BN21" i="7"/>
  <c r="BO21" i="7"/>
  <c r="BP21" i="7"/>
  <c r="BQ21" i="7"/>
  <c r="BR21" i="7"/>
  <c r="BS21" i="7"/>
  <c r="BT21" i="7"/>
  <c r="BU21" i="7"/>
  <c r="BV21" i="7"/>
  <c r="BW21" i="7"/>
  <c r="BX21" i="7"/>
  <c r="BY21" i="7"/>
  <c r="BZ21" i="7"/>
  <c r="CA21" i="7"/>
  <c r="CB21" i="7"/>
  <c r="CC21" i="7"/>
  <c r="CD21" i="7"/>
  <c r="CE21" i="7"/>
  <c r="CF21" i="7"/>
  <c r="CG21" i="7"/>
  <c r="CH21" i="7"/>
  <c r="CI21" i="7"/>
  <c r="CJ21" i="7"/>
  <c r="CK21" i="7"/>
  <c r="CL21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BL22" i="7"/>
  <c r="BM22" i="7"/>
  <c r="BN22" i="7"/>
  <c r="BO22" i="7"/>
  <c r="BP22" i="7"/>
  <c r="BQ22" i="7"/>
  <c r="BR22" i="7"/>
  <c r="BS22" i="7"/>
  <c r="BT22" i="7"/>
  <c r="BU22" i="7"/>
  <c r="BV22" i="7"/>
  <c r="BW22" i="7"/>
  <c r="BX22" i="7"/>
  <c r="BY22" i="7"/>
  <c r="BZ22" i="7"/>
  <c r="CA22" i="7"/>
  <c r="CB22" i="7"/>
  <c r="CC22" i="7"/>
  <c r="CD22" i="7"/>
  <c r="CE22" i="7"/>
  <c r="CF22" i="7"/>
  <c r="CG22" i="7"/>
  <c r="CH22" i="7"/>
  <c r="CI22" i="7"/>
  <c r="CJ22" i="7"/>
  <c r="CK22" i="7"/>
  <c r="CL22" i="7"/>
  <c r="AX23" i="7"/>
  <c r="AY23" i="7"/>
  <c r="AZ23" i="7"/>
  <c r="BA23" i="7"/>
  <c r="BB23" i="7"/>
  <c r="BC23" i="7"/>
  <c r="BD23" i="7"/>
  <c r="BE23" i="7"/>
  <c r="BF23" i="7"/>
  <c r="BG23" i="7"/>
  <c r="BH23" i="7"/>
  <c r="BI23" i="7"/>
  <c r="BJ23" i="7"/>
  <c r="BK23" i="7"/>
  <c r="BL23" i="7"/>
  <c r="BM23" i="7"/>
  <c r="BN23" i="7"/>
  <c r="BO23" i="7"/>
  <c r="BP23" i="7"/>
  <c r="BQ23" i="7"/>
  <c r="BR23" i="7"/>
  <c r="BS23" i="7"/>
  <c r="BT23" i="7"/>
  <c r="BU23" i="7"/>
  <c r="BV23" i="7"/>
  <c r="BW23" i="7"/>
  <c r="BX23" i="7"/>
  <c r="BY23" i="7"/>
  <c r="BZ23" i="7"/>
  <c r="CA23" i="7"/>
  <c r="CB23" i="7"/>
  <c r="CC23" i="7"/>
  <c r="CD23" i="7"/>
  <c r="CE23" i="7"/>
  <c r="CF23" i="7"/>
  <c r="CG23" i="7"/>
  <c r="CH23" i="7"/>
  <c r="CI23" i="7"/>
  <c r="CJ23" i="7"/>
  <c r="CK23" i="7"/>
  <c r="CL23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BL24" i="7"/>
  <c r="BM24" i="7"/>
  <c r="BN24" i="7"/>
  <c r="BO24" i="7"/>
  <c r="BP24" i="7"/>
  <c r="BQ24" i="7"/>
  <c r="BR24" i="7"/>
  <c r="BS24" i="7"/>
  <c r="BT24" i="7"/>
  <c r="BU24" i="7"/>
  <c r="BV24" i="7"/>
  <c r="BW24" i="7"/>
  <c r="BX24" i="7"/>
  <c r="BY24" i="7"/>
  <c r="BZ24" i="7"/>
  <c r="CA24" i="7"/>
  <c r="CB24" i="7"/>
  <c r="CC24" i="7"/>
  <c r="CD24" i="7"/>
  <c r="CE24" i="7"/>
  <c r="CF24" i="7"/>
  <c r="CG24" i="7"/>
  <c r="CH24" i="7"/>
  <c r="CI24" i="7"/>
  <c r="CJ24" i="7"/>
  <c r="CK24" i="7"/>
  <c r="CL24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BL25" i="7"/>
  <c r="BM25" i="7"/>
  <c r="BN25" i="7"/>
  <c r="BO25" i="7"/>
  <c r="BP25" i="7"/>
  <c r="BQ25" i="7"/>
  <c r="BR25" i="7"/>
  <c r="BS25" i="7"/>
  <c r="BT25" i="7"/>
  <c r="BU25" i="7"/>
  <c r="BV25" i="7"/>
  <c r="BW25" i="7"/>
  <c r="BX25" i="7"/>
  <c r="BY25" i="7"/>
  <c r="BZ25" i="7"/>
  <c r="CA25" i="7"/>
  <c r="CB25" i="7"/>
  <c r="CC25" i="7"/>
  <c r="CD25" i="7"/>
  <c r="CE25" i="7"/>
  <c r="CF25" i="7"/>
  <c r="CG25" i="7"/>
  <c r="CH25" i="7"/>
  <c r="CI25" i="7"/>
  <c r="CJ25" i="7"/>
  <c r="CK25" i="7"/>
  <c r="CL25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BL26" i="7"/>
  <c r="BM26" i="7"/>
  <c r="BN26" i="7"/>
  <c r="BO26" i="7"/>
  <c r="BP26" i="7"/>
  <c r="BQ26" i="7"/>
  <c r="BR26" i="7"/>
  <c r="BS26" i="7"/>
  <c r="BT26" i="7"/>
  <c r="BU26" i="7"/>
  <c r="BV26" i="7"/>
  <c r="BW26" i="7"/>
  <c r="BX26" i="7"/>
  <c r="BY26" i="7"/>
  <c r="BZ26" i="7"/>
  <c r="CA26" i="7"/>
  <c r="CB26" i="7"/>
  <c r="CC26" i="7"/>
  <c r="CD26" i="7"/>
  <c r="CE26" i="7"/>
  <c r="CF26" i="7"/>
  <c r="CG26" i="7"/>
  <c r="CH26" i="7"/>
  <c r="CI26" i="7"/>
  <c r="CJ26" i="7"/>
  <c r="CK26" i="7"/>
  <c r="CL26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BL27" i="7"/>
  <c r="BM27" i="7"/>
  <c r="BN27" i="7"/>
  <c r="BO27" i="7"/>
  <c r="BP27" i="7"/>
  <c r="BQ27" i="7"/>
  <c r="BR27" i="7"/>
  <c r="BS27" i="7"/>
  <c r="BT27" i="7"/>
  <c r="BU27" i="7"/>
  <c r="BV27" i="7"/>
  <c r="BW27" i="7"/>
  <c r="BX27" i="7"/>
  <c r="BY27" i="7"/>
  <c r="BZ27" i="7"/>
  <c r="CA27" i="7"/>
  <c r="CB27" i="7"/>
  <c r="CC27" i="7"/>
  <c r="CD27" i="7"/>
  <c r="CE27" i="7"/>
  <c r="CF27" i="7"/>
  <c r="CG27" i="7"/>
  <c r="CH27" i="7"/>
  <c r="CI27" i="7"/>
  <c r="CJ27" i="7"/>
  <c r="CK27" i="7"/>
  <c r="CL27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BR28" i="7"/>
  <c r="BS28" i="7"/>
  <c r="BT28" i="7"/>
  <c r="BU28" i="7"/>
  <c r="BV28" i="7"/>
  <c r="BW28" i="7"/>
  <c r="BX28" i="7"/>
  <c r="BY28" i="7"/>
  <c r="BZ28" i="7"/>
  <c r="CA28" i="7"/>
  <c r="CB28" i="7"/>
  <c r="CC28" i="7"/>
  <c r="CD28" i="7"/>
  <c r="CE28" i="7"/>
  <c r="CF28" i="7"/>
  <c r="CG28" i="7"/>
  <c r="CH28" i="7"/>
  <c r="CI28" i="7"/>
  <c r="CJ28" i="7"/>
  <c r="CK28" i="7"/>
  <c r="CL28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BL29" i="7"/>
  <c r="BM29" i="7"/>
  <c r="BN29" i="7"/>
  <c r="BO29" i="7"/>
  <c r="BP29" i="7"/>
  <c r="BQ29" i="7"/>
  <c r="BR29" i="7"/>
  <c r="BS29" i="7"/>
  <c r="BT29" i="7"/>
  <c r="BU29" i="7"/>
  <c r="BV29" i="7"/>
  <c r="BW29" i="7"/>
  <c r="BX29" i="7"/>
  <c r="BY29" i="7"/>
  <c r="BZ29" i="7"/>
  <c r="CA29" i="7"/>
  <c r="CB29" i="7"/>
  <c r="CC29" i="7"/>
  <c r="CD29" i="7"/>
  <c r="CE29" i="7"/>
  <c r="CF29" i="7"/>
  <c r="CG29" i="7"/>
  <c r="CH29" i="7"/>
  <c r="CI29" i="7"/>
  <c r="CJ29" i="7"/>
  <c r="CK29" i="7"/>
  <c r="CL29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BL30" i="7"/>
  <c r="BM30" i="7"/>
  <c r="BN30" i="7"/>
  <c r="BO30" i="7"/>
  <c r="BP30" i="7"/>
  <c r="BQ30" i="7"/>
  <c r="BR30" i="7"/>
  <c r="BS30" i="7"/>
  <c r="BT30" i="7"/>
  <c r="BU30" i="7"/>
  <c r="BV30" i="7"/>
  <c r="BW30" i="7"/>
  <c r="BX30" i="7"/>
  <c r="BY30" i="7"/>
  <c r="BZ30" i="7"/>
  <c r="CA30" i="7"/>
  <c r="CB30" i="7"/>
  <c r="CC30" i="7"/>
  <c r="CD30" i="7"/>
  <c r="CE30" i="7"/>
  <c r="CF30" i="7"/>
  <c r="CG30" i="7"/>
  <c r="CH30" i="7"/>
  <c r="CI30" i="7"/>
  <c r="CJ30" i="7"/>
  <c r="CK30" i="7"/>
  <c r="CL30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BL31" i="7"/>
  <c r="BM31" i="7"/>
  <c r="BN31" i="7"/>
  <c r="BO31" i="7"/>
  <c r="BP31" i="7"/>
  <c r="BQ31" i="7"/>
  <c r="BR31" i="7"/>
  <c r="BS31" i="7"/>
  <c r="BT31" i="7"/>
  <c r="BU31" i="7"/>
  <c r="BV31" i="7"/>
  <c r="BW31" i="7"/>
  <c r="BX31" i="7"/>
  <c r="BY31" i="7"/>
  <c r="BZ31" i="7"/>
  <c r="CA31" i="7"/>
  <c r="CB31" i="7"/>
  <c r="CC31" i="7"/>
  <c r="CD31" i="7"/>
  <c r="CE31" i="7"/>
  <c r="CF31" i="7"/>
  <c r="CG31" i="7"/>
  <c r="CH31" i="7"/>
  <c r="CI31" i="7"/>
  <c r="CJ31" i="7"/>
  <c r="CK31" i="7"/>
  <c r="CL31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BL32" i="7"/>
  <c r="BM32" i="7"/>
  <c r="BN32" i="7"/>
  <c r="BO32" i="7"/>
  <c r="BP32" i="7"/>
  <c r="BQ32" i="7"/>
  <c r="BR32" i="7"/>
  <c r="BS32" i="7"/>
  <c r="BT32" i="7"/>
  <c r="BU32" i="7"/>
  <c r="BV32" i="7"/>
  <c r="BW32" i="7"/>
  <c r="BX32" i="7"/>
  <c r="BY32" i="7"/>
  <c r="BZ32" i="7"/>
  <c r="CA32" i="7"/>
  <c r="CB32" i="7"/>
  <c r="CC32" i="7"/>
  <c r="CD32" i="7"/>
  <c r="CE32" i="7"/>
  <c r="CF32" i="7"/>
  <c r="CG32" i="7"/>
  <c r="CH32" i="7"/>
  <c r="CI32" i="7"/>
  <c r="CJ32" i="7"/>
  <c r="CK32" i="7"/>
  <c r="CL32" i="7"/>
  <c r="AX33" i="7"/>
  <c r="AY33" i="7"/>
  <c r="AZ33" i="7"/>
  <c r="BA33" i="7"/>
  <c r="BB33" i="7"/>
  <c r="BC33" i="7"/>
  <c r="BD33" i="7"/>
  <c r="BE33" i="7"/>
  <c r="BF33" i="7"/>
  <c r="BG33" i="7"/>
  <c r="BH33" i="7"/>
  <c r="BI33" i="7"/>
  <c r="BJ33" i="7"/>
  <c r="BK33" i="7"/>
  <c r="BL33" i="7"/>
  <c r="BM33" i="7"/>
  <c r="BN33" i="7"/>
  <c r="BO33" i="7"/>
  <c r="BP33" i="7"/>
  <c r="BQ33" i="7"/>
  <c r="BR33" i="7"/>
  <c r="BS33" i="7"/>
  <c r="BT33" i="7"/>
  <c r="BU33" i="7"/>
  <c r="BV33" i="7"/>
  <c r="BW33" i="7"/>
  <c r="BX33" i="7"/>
  <c r="BY33" i="7"/>
  <c r="BZ33" i="7"/>
  <c r="CA33" i="7"/>
  <c r="CB33" i="7"/>
  <c r="CC33" i="7"/>
  <c r="CD33" i="7"/>
  <c r="CE33" i="7"/>
  <c r="CF33" i="7"/>
  <c r="CG33" i="7"/>
  <c r="CH33" i="7"/>
  <c r="CI33" i="7"/>
  <c r="CJ33" i="7"/>
  <c r="CK33" i="7"/>
  <c r="CL33" i="7"/>
  <c r="AX34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BK34" i="7"/>
  <c r="BL34" i="7"/>
  <c r="BM34" i="7"/>
  <c r="BN34" i="7"/>
  <c r="BO34" i="7"/>
  <c r="BP34" i="7"/>
  <c r="BQ34" i="7"/>
  <c r="BR34" i="7"/>
  <c r="BS34" i="7"/>
  <c r="BT34" i="7"/>
  <c r="BU34" i="7"/>
  <c r="BV34" i="7"/>
  <c r="BW34" i="7"/>
  <c r="BX34" i="7"/>
  <c r="BY34" i="7"/>
  <c r="BZ34" i="7"/>
  <c r="CA34" i="7"/>
  <c r="CB34" i="7"/>
  <c r="CC34" i="7"/>
  <c r="CD34" i="7"/>
  <c r="CE34" i="7"/>
  <c r="CF34" i="7"/>
  <c r="CG34" i="7"/>
  <c r="CH34" i="7"/>
  <c r="CI34" i="7"/>
  <c r="CJ34" i="7"/>
  <c r="CK34" i="7"/>
  <c r="CL34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BL35" i="7"/>
  <c r="BM35" i="7"/>
  <c r="BN35" i="7"/>
  <c r="BO35" i="7"/>
  <c r="BP35" i="7"/>
  <c r="BQ35" i="7"/>
  <c r="BR35" i="7"/>
  <c r="BS35" i="7"/>
  <c r="BT35" i="7"/>
  <c r="BU35" i="7"/>
  <c r="BV35" i="7"/>
  <c r="BW35" i="7"/>
  <c r="BX35" i="7"/>
  <c r="BY35" i="7"/>
  <c r="BZ35" i="7"/>
  <c r="CA35" i="7"/>
  <c r="CB35" i="7"/>
  <c r="CC35" i="7"/>
  <c r="CD35" i="7"/>
  <c r="CE35" i="7"/>
  <c r="CF35" i="7"/>
  <c r="CG35" i="7"/>
  <c r="CH35" i="7"/>
  <c r="CI35" i="7"/>
  <c r="CJ35" i="7"/>
  <c r="CK35" i="7"/>
  <c r="CL35" i="7"/>
  <c r="AX36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BK36" i="7"/>
  <c r="BL36" i="7"/>
  <c r="BM36" i="7"/>
  <c r="BN36" i="7"/>
  <c r="BO36" i="7"/>
  <c r="BP36" i="7"/>
  <c r="BQ36" i="7"/>
  <c r="BR36" i="7"/>
  <c r="BS36" i="7"/>
  <c r="BT36" i="7"/>
  <c r="BU36" i="7"/>
  <c r="BV36" i="7"/>
  <c r="BW36" i="7"/>
  <c r="BX36" i="7"/>
  <c r="BY36" i="7"/>
  <c r="BZ36" i="7"/>
  <c r="CA36" i="7"/>
  <c r="CB36" i="7"/>
  <c r="CC36" i="7"/>
  <c r="CD36" i="7"/>
  <c r="CE36" i="7"/>
  <c r="CF36" i="7"/>
  <c r="CG36" i="7"/>
  <c r="CH36" i="7"/>
  <c r="CI36" i="7"/>
  <c r="CJ36" i="7"/>
  <c r="CK36" i="7"/>
  <c r="CL36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K37" i="7"/>
  <c r="BL37" i="7"/>
  <c r="BM37" i="7"/>
  <c r="BN37" i="7"/>
  <c r="BO37" i="7"/>
  <c r="BP37" i="7"/>
  <c r="BQ37" i="7"/>
  <c r="BR37" i="7"/>
  <c r="BS37" i="7"/>
  <c r="BT37" i="7"/>
  <c r="BU37" i="7"/>
  <c r="BV37" i="7"/>
  <c r="BW37" i="7"/>
  <c r="BX37" i="7"/>
  <c r="BY37" i="7"/>
  <c r="BZ37" i="7"/>
  <c r="CA37" i="7"/>
  <c r="CB37" i="7"/>
  <c r="CC37" i="7"/>
  <c r="CD37" i="7"/>
  <c r="CE37" i="7"/>
  <c r="CF37" i="7"/>
  <c r="CG37" i="7"/>
  <c r="CH37" i="7"/>
  <c r="CI37" i="7"/>
  <c r="CJ37" i="7"/>
  <c r="CK37" i="7"/>
  <c r="CL37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J38" i="7"/>
  <c r="BK38" i="7"/>
  <c r="BL38" i="7"/>
  <c r="BM38" i="7"/>
  <c r="BN38" i="7"/>
  <c r="BO38" i="7"/>
  <c r="BP38" i="7"/>
  <c r="BQ38" i="7"/>
  <c r="BR38" i="7"/>
  <c r="BS38" i="7"/>
  <c r="BT38" i="7"/>
  <c r="BU38" i="7"/>
  <c r="BV38" i="7"/>
  <c r="BW38" i="7"/>
  <c r="BX38" i="7"/>
  <c r="BY38" i="7"/>
  <c r="BZ38" i="7"/>
  <c r="CA38" i="7"/>
  <c r="CB38" i="7"/>
  <c r="CC38" i="7"/>
  <c r="CD38" i="7"/>
  <c r="CE38" i="7"/>
  <c r="CF38" i="7"/>
  <c r="CG38" i="7"/>
  <c r="CH38" i="7"/>
  <c r="CI38" i="7"/>
  <c r="CJ38" i="7"/>
  <c r="CK38" i="7"/>
  <c r="CL38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K39" i="7"/>
  <c r="BL39" i="7"/>
  <c r="BM39" i="7"/>
  <c r="BN39" i="7"/>
  <c r="BO39" i="7"/>
  <c r="BP39" i="7"/>
  <c r="BQ39" i="7"/>
  <c r="BR39" i="7"/>
  <c r="BS39" i="7"/>
  <c r="BT39" i="7"/>
  <c r="BU39" i="7"/>
  <c r="BV39" i="7"/>
  <c r="BW39" i="7"/>
  <c r="BX39" i="7"/>
  <c r="BY39" i="7"/>
  <c r="BZ39" i="7"/>
  <c r="CA39" i="7"/>
  <c r="CB39" i="7"/>
  <c r="CC39" i="7"/>
  <c r="CD39" i="7"/>
  <c r="CE39" i="7"/>
  <c r="CF39" i="7"/>
  <c r="CG39" i="7"/>
  <c r="CH39" i="7"/>
  <c r="CI39" i="7"/>
  <c r="CJ39" i="7"/>
  <c r="CK39" i="7"/>
  <c r="CL39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J40" i="7"/>
  <c r="BK40" i="7"/>
  <c r="BL40" i="7"/>
  <c r="BM40" i="7"/>
  <c r="BN40" i="7"/>
  <c r="BO40" i="7"/>
  <c r="BP40" i="7"/>
  <c r="BQ40" i="7"/>
  <c r="BR40" i="7"/>
  <c r="BS40" i="7"/>
  <c r="BT40" i="7"/>
  <c r="BU40" i="7"/>
  <c r="BV40" i="7"/>
  <c r="BW40" i="7"/>
  <c r="BX40" i="7"/>
  <c r="BY40" i="7"/>
  <c r="BZ40" i="7"/>
  <c r="CA40" i="7"/>
  <c r="CB40" i="7"/>
  <c r="CC40" i="7"/>
  <c r="CD40" i="7"/>
  <c r="CE40" i="7"/>
  <c r="CF40" i="7"/>
  <c r="CG40" i="7"/>
  <c r="CH40" i="7"/>
  <c r="CI40" i="7"/>
  <c r="CJ40" i="7"/>
  <c r="CK40" i="7"/>
  <c r="CL40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J41" i="7"/>
  <c r="BK41" i="7"/>
  <c r="BL41" i="7"/>
  <c r="BM41" i="7"/>
  <c r="BN41" i="7"/>
  <c r="BO41" i="7"/>
  <c r="BP41" i="7"/>
  <c r="BQ41" i="7"/>
  <c r="BR41" i="7"/>
  <c r="BS41" i="7"/>
  <c r="BT41" i="7"/>
  <c r="BU41" i="7"/>
  <c r="BV41" i="7"/>
  <c r="BW41" i="7"/>
  <c r="BX41" i="7"/>
  <c r="BY41" i="7"/>
  <c r="BZ41" i="7"/>
  <c r="CA41" i="7"/>
  <c r="CB41" i="7"/>
  <c r="CC41" i="7"/>
  <c r="CD41" i="7"/>
  <c r="CE41" i="7"/>
  <c r="CF41" i="7"/>
  <c r="CG41" i="7"/>
  <c r="CH41" i="7"/>
  <c r="CI41" i="7"/>
  <c r="CJ41" i="7"/>
  <c r="CK41" i="7"/>
  <c r="CL41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J42" i="7"/>
  <c r="BK42" i="7"/>
  <c r="BL42" i="7"/>
  <c r="BM42" i="7"/>
  <c r="BN42" i="7"/>
  <c r="BO42" i="7"/>
  <c r="BP42" i="7"/>
  <c r="BQ42" i="7"/>
  <c r="BR42" i="7"/>
  <c r="BS42" i="7"/>
  <c r="BT42" i="7"/>
  <c r="BU42" i="7"/>
  <c r="BV42" i="7"/>
  <c r="BW42" i="7"/>
  <c r="BX42" i="7"/>
  <c r="BY42" i="7"/>
  <c r="BZ42" i="7"/>
  <c r="CA42" i="7"/>
  <c r="CB42" i="7"/>
  <c r="CC42" i="7"/>
  <c r="CD42" i="7"/>
  <c r="CE42" i="7"/>
  <c r="CF42" i="7"/>
  <c r="CG42" i="7"/>
  <c r="CH42" i="7"/>
  <c r="CI42" i="7"/>
  <c r="CJ42" i="7"/>
  <c r="CK42" i="7"/>
  <c r="CL42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J43" i="7"/>
  <c r="BK43" i="7"/>
  <c r="BL43" i="7"/>
  <c r="BM43" i="7"/>
  <c r="BN43" i="7"/>
  <c r="BO43" i="7"/>
  <c r="BP43" i="7"/>
  <c r="BQ43" i="7"/>
  <c r="BR43" i="7"/>
  <c r="BS43" i="7"/>
  <c r="BT43" i="7"/>
  <c r="BU43" i="7"/>
  <c r="BV43" i="7"/>
  <c r="BW43" i="7"/>
  <c r="BX43" i="7"/>
  <c r="BY43" i="7"/>
  <c r="BZ43" i="7"/>
  <c r="CA43" i="7"/>
  <c r="CB43" i="7"/>
  <c r="CC43" i="7"/>
  <c r="CD43" i="7"/>
  <c r="CE43" i="7"/>
  <c r="CF43" i="7"/>
  <c r="CG43" i="7"/>
  <c r="CH43" i="7"/>
  <c r="CI43" i="7"/>
  <c r="CJ43" i="7"/>
  <c r="CK43" i="7"/>
  <c r="CL43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J44" i="7"/>
  <c r="BK44" i="7"/>
  <c r="BL44" i="7"/>
  <c r="BM44" i="7"/>
  <c r="BN44" i="7"/>
  <c r="BO44" i="7"/>
  <c r="BP44" i="7"/>
  <c r="BQ44" i="7"/>
  <c r="BR44" i="7"/>
  <c r="BS44" i="7"/>
  <c r="BT44" i="7"/>
  <c r="BU44" i="7"/>
  <c r="BV44" i="7"/>
  <c r="BW44" i="7"/>
  <c r="BX44" i="7"/>
  <c r="BY44" i="7"/>
  <c r="BZ44" i="7"/>
  <c r="CA44" i="7"/>
  <c r="CB44" i="7"/>
  <c r="CC44" i="7"/>
  <c r="CD44" i="7"/>
  <c r="CE44" i="7"/>
  <c r="CF44" i="7"/>
  <c r="CG44" i="7"/>
  <c r="CH44" i="7"/>
  <c r="CI44" i="7"/>
  <c r="CJ44" i="7"/>
  <c r="CK44" i="7"/>
  <c r="CL44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J45" i="7"/>
  <c r="BK45" i="7"/>
  <c r="BL45" i="7"/>
  <c r="BM45" i="7"/>
  <c r="BN45" i="7"/>
  <c r="BO45" i="7"/>
  <c r="BP45" i="7"/>
  <c r="BQ45" i="7"/>
  <c r="BR45" i="7"/>
  <c r="BS45" i="7"/>
  <c r="BT45" i="7"/>
  <c r="BU45" i="7"/>
  <c r="BV45" i="7"/>
  <c r="BW45" i="7"/>
  <c r="BX45" i="7"/>
  <c r="BY45" i="7"/>
  <c r="BZ45" i="7"/>
  <c r="CA45" i="7"/>
  <c r="CB45" i="7"/>
  <c r="CC45" i="7"/>
  <c r="CD45" i="7"/>
  <c r="CE45" i="7"/>
  <c r="CF45" i="7"/>
  <c r="CG45" i="7"/>
  <c r="CH45" i="7"/>
  <c r="CI45" i="7"/>
  <c r="CJ45" i="7"/>
  <c r="CK45" i="7"/>
  <c r="CL45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J46" i="7"/>
  <c r="BK46" i="7"/>
  <c r="BL46" i="7"/>
  <c r="BM46" i="7"/>
  <c r="BN46" i="7"/>
  <c r="BO46" i="7"/>
  <c r="BP46" i="7"/>
  <c r="BQ46" i="7"/>
  <c r="BR46" i="7"/>
  <c r="BS46" i="7"/>
  <c r="BT46" i="7"/>
  <c r="BU46" i="7"/>
  <c r="BV46" i="7"/>
  <c r="BW46" i="7"/>
  <c r="BX46" i="7"/>
  <c r="BY46" i="7"/>
  <c r="BZ46" i="7"/>
  <c r="CA46" i="7"/>
  <c r="CB46" i="7"/>
  <c r="CC46" i="7"/>
  <c r="CD46" i="7"/>
  <c r="CE46" i="7"/>
  <c r="CF46" i="7"/>
  <c r="CG46" i="7"/>
  <c r="CH46" i="7"/>
  <c r="CI46" i="7"/>
  <c r="CJ46" i="7"/>
  <c r="CK46" i="7"/>
  <c r="CL46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J47" i="7"/>
  <c r="BK47" i="7"/>
  <c r="BL47" i="7"/>
  <c r="BM47" i="7"/>
  <c r="BN47" i="7"/>
  <c r="BO47" i="7"/>
  <c r="BP47" i="7"/>
  <c r="BQ47" i="7"/>
  <c r="BR47" i="7"/>
  <c r="BS47" i="7"/>
  <c r="BT47" i="7"/>
  <c r="BU47" i="7"/>
  <c r="BV47" i="7"/>
  <c r="BW47" i="7"/>
  <c r="BX47" i="7"/>
  <c r="BY47" i="7"/>
  <c r="BZ47" i="7"/>
  <c r="CA47" i="7"/>
  <c r="CB47" i="7"/>
  <c r="CC47" i="7"/>
  <c r="CD47" i="7"/>
  <c r="CE47" i="7"/>
  <c r="CF47" i="7"/>
  <c r="CG47" i="7"/>
  <c r="CH47" i="7"/>
  <c r="CI47" i="7"/>
  <c r="CJ47" i="7"/>
  <c r="CK47" i="7"/>
  <c r="CL47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J48" i="7"/>
  <c r="BK48" i="7"/>
  <c r="BL48" i="7"/>
  <c r="BM48" i="7"/>
  <c r="BN48" i="7"/>
  <c r="BO48" i="7"/>
  <c r="BP48" i="7"/>
  <c r="BQ48" i="7"/>
  <c r="BR48" i="7"/>
  <c r="BS48" i="7"/>
  <c r="BT48" i="7"/>
  <c r="BU48" i="7"/>
  <c r="BV48" i="7"/>
  <c r="BW48" i="7"/>
  <c r="BX48" i="7"/>
  <c r="BY48" i="7"/>
  <c r="BZ48" i="7"/>
  <c r="CA48" i="7"/>
  <c r="CB48" i="7"/>
  <c r="CC48" i="7"/>
  <c r="CD48" i="7"/>
  <c r="CE48" i="7"/>
  <c r="CF48" i="7"/>
  <c r="CG48" i="7"/>
  <c r="CH48" i="7"/>
  <c r="CI48" i="7"/>
  <c r="CJ48" i="7"/>
  <c r="CK48" i="7"/>
  <c r="CL48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J49" i="7"/>
  <c r="BK49" i="7"/>
  <c r="BL49" i="7"/>
  <c r="BM49" i="7"/>
  <c r="BN49" i="7"/>
  <c r="BO49" i="7"/>
  <c r="BP49" i="7"/>
  <c r="BQ49" i="7"/>
  <c r="BR49" i="7"/>
  <c r="BS49" i="7"/>
  <c r="BT49" i="7"/>
  <c r="BU49" i="7"/>
  <c r="BV49" i="7"/>
  <c r="BW49" i="7"/>
  <c r="BX49" i="7"/>
  <c r="BY49" i="7"/>
  <c r="BZ49" i="7"/>
  <c r="CA49" i="7"/>
  <c r="CB49" i="7"/>
  <c r="CC49" i="7"/>
  <c r="CD49" i="7"/>
  <c r="CE49" i="7"/>
  <c r="CF49" i="7"/>
  <c r="CG49" i="7"/>
  <c r="CH49" i="7"/>
  <c r="CI49" i="7"/>
  <c r="CJ49" i="7"/>
  <c r="CK49" i="7"/>
  <c r="CL49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J50" i="7"/>
  <c r="BK50" i="7"/>
  <c r="BL50" i="7"/>
  <c r="BM50" i="7"/>
  <c r="BN50" i="7"/>
  <c r="BO50" i="7"/>
  <c r="BP50" i="7"/>
  <c r="BQ50" i="7"/>
  <c r="BR50" i="7"/>
  <c r="BS50" i="7"/>
  <c r="BT50" i="7"/>
  <c r="BU50" i="7"/>
  <c r="BV50" i="7"/>
  <c r="BW50" i="7"/>
  <c r="BX50" i="7"/>
  <c r="BY50" i="7"/>
  <c r="BZ50" i="7"/>
  <c r="CA50" i="7"/>
  <c r="CB50" i="7"/>
  <c r="CC50" i="7"/>
  <c r="CD50" i="7"/>
  <c r="CE50" i="7"/>
  <c r="CF50" i="7"/>
  <c r="CG50" i="7"/>
  <c r="CH50" i="7"/>
  <c r="CI50" i="7"/>
  <c r="CJ50" i="7"/>
  <c r="CK50" i="7"/>
  <c r="CL50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J51" i="7"/>
  <c r="BK51" i="7"/>
  <c r="BL51" i="7"/>
  <c r="BM51" i="7"/>
  <c r="BN51" i="7"/>
  <c r="BO51" i="7"/>
  <c r="BP51" i="7"/>
  <c r="BQ51" i="7"/>
  <c r="BR51" i="7"/>
  <c r="BS51" i="7"/>
  <c r="BT51" i="7"/>
  <c r="BU51" i="7"/>
  <c r="BV51" i="7"/>
  <c r="BW51" i="7"/>
  <c r="BX51" i="7"/>
  <c r="BY51" i="7"/>
  <c r="BZ51" i="7"/>
  <c r="CA51" i="7"/>
  <c r="CB51" i="7"/>
  <c r="CC51" i="7"/>
  <c r="CD51" i="7"/>
  <c r="CE51" i="7"/>
  <c r="CF51" i="7"/>
  <c r="CG51" i="7"/>
  <c r="CH51" i="7"/>
  <c r="CI51" i="7"/>
  <c r="CJ51" i="7"/>
  <c r="CK51" i="7"/>
  <c r="CL51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J52" i="7"/>
  <c r="BK52" i="7"/>
  <c r="BL52" i="7"/>
  <c r="BM52" i="7"/>
  <c r="BN52" i="7"/>
  <c r="BO52" i="7"/>
  <c r="BP52" i="7"/>
  <c r="BQ52" i="7"/>
  <c r="BR52" i="7"/>
  <c r="BS52" i="7"/>
  <c r="BT52" i="7"/>
  <c r="BU52" i="7"/>
  <c r="BV52" i="7"/>
  <c r="BW52" i="7"/>
  <c r="BX52" i="7"/>
  <c r="BY52" i="7"/>
  <c r="BZ52" i="7"/>
  <c r="CA52" i="7"/>
  <c r="CB52" i="7"/>
  <c r="CC52" i="7"/>
  <c r="CD52" i="7"/>
  <c r="CE52" i="7"/>
  <c r="CF52" i="7"/>
  <c r="CG52" i="7"/>
  <c r="CH52" i="7"/>
  <c r="CI52" i="7"/>
  <c r="CJ52" i="7"/>
  <c r="CK52" i="7"/>
  <c r="CL52" i="7"/>
  <c r="AX53" i="7"/>
  <c r="AY53" i="7"/>
  <c r="AZ53" i="7"/>
  <c r="BA53" i="7"/>
  <c r="BB53" i="7"/>
  <c r="BC53" i="7"/>
  <c r="BD53" i="7"/>
  <c r="BE53" i="7"/>
  <c r="BF53" i="7"/>
  <c r="BG53" i="7"/>
  <c r="BH53" i="7"/>
  <c r="BI53" i="7"/>
  <c r="BJ53" i="7"/>
  <c r="BK53" i="7"/>
  <c r="BL53" i="7"/>
  <c r="BM53" i="7"/>
  <c r="BN53" i="7"/>
  <c r="BO53" i="7"/>
  <c r="BP53" i="7"/>
  <c r="BQ53" i="7"/>
  <c r="BR53" i="7"/>
  <c r="BS53" i="7"/>
  <c r="BT53" i="7"/>
  <c r="BU53" i="7"/>
  <c r="BV53" i="7"/>
  <c r="BW53" i="7"/>
  <c r="BX53" i="7"/>
  <c r="BY53" i="7"/>
  <c r="BZ53" i="7"/>
  <c r="CA53" i="7"/>
  <c r="CB53" i="7"/>
  <c r="CC53" i="7"/>
  <c r="CD53" i="7"/>
  <c r="CE53" i="7"/>
  <c r="CF53" i="7"/>
  <c r="CG53" i="7"/>
  <c r="CH53" i="7"/>
  <c r="CI53" i="7"/>
  <c r="CJ53" i="7"/>
  <c r="CK53" i="7"/>
  <c r="CL53" i="7"/>
  <c r="AX54" i="7"/>
  <c r="AY54" i="7"/>
  <c r="AZ54" i="7"/>
  <c r="BA54" i="7"/>
  <c r="BB54" i="7"/>
  <c r="BC54" i="7"/>
  <c r="BD54" i="7"/>
  <c r="BE54" i="7"/>
  <c r="BF54" i="7"/>
  <c r="BG54" i="7"/>
  <c r="BH54" i="7"/>
  <c r="BI54" i="7"/>
  <c r="BJ54" i="7"/>
  <c r="BK54" i="7"/>
  <c r="BL54" i="7"/>
  <c r="BM54" i="7"/>
  <c r="BN54" i="7"/>
  <c r="BO54" i="7"/>
  <c r="BP54" i="7"/>
  <c r="BQ54" i="7"/>
  <c r="BR54" i="7"/>
  <c r="BS54" i="7"/>
  <c r="BT54" i="7"/>
  <c r="BU54" i="7"/>
  <c r="BV54" i="7"/>
  <c r="BW54" i="7"/>
  <c r="BX54" i="7"/>
  <c r="BY54" i="7"/>
  <c r="BZ54" i="7"/>
  <c r="CA54" i="7"/>
  <c r="CB54" i="7"/>
  <c r="CC54" i="7"/>
  <c r="CD54" i="7"/>
  <c r="CE54" i="7"/>
  <c r="CF54" i="7"/>
  <c r="CG54" i="7"/>
  <c r="CH54" i="7"/>
  <c r="CI54" i="7"/>
  <c r="CJ54" i="7"/>
  <c r="CK54" i="7"/>
  <c r="CL54" i="7"/>
  <c r="AX55" i="7"/>
  <c r="AY55" i="7"/>
  <c r="AZ55" i="7"/>
  <c r="BA55" i="7"/>
  <c r="BB55" i="7"/>
  <c r="BC55" i="7"/>
  <c r="BD55" i="7"/>
  <c r="BE55" i="7"/>
  <c r="BF55" i="7"/>
  <c r="BG55" i="7"/>
  <c r="BH55" i="7"/>
  <c r="BI55" i="7"/>
  <c r="BJ55" i="7"/>
  <c r="BK55" i="7"/>
  <c r="BL55" i="7"/>
  <c r="BM55" i="7"/>
  <c r="BN55" i="7"/>
  <c r="BO55" i="7"/>
  <c r="BP55" i="7"/>
  <c r="BQ55" i="7"/>
  <c r="BR55" i="7"/>
  <c r="BS55" i="7"/>
  <c r="BT55" i="7"/>
  <c r="BU55" i="7"/>
  <c r="BV55" i="7"/>
  <c r="BW55" i="7"/>
  <c r="BX55" i="7"/>
  <c r="BY55" i="7"/>
  <c r="BZ55" i="7"/>
  <c r="CA55" i="7"/>
  <c r="CB55" i="7"/>
  <c r="CC55" i="7"/>
  <c r="CD55" i="7"/>
  <c r="CE55" i="7"/>
  <c r="CF55" i="7"/>
  <c r="CG55" i="7"/>
  <c r="CH55" i="7"/>
  <c r="CI55" i="7"/>
  <c r="CJ55" i="7"/>
  <c r="CK55" i="7"/>
  <c r="CL55" i="7"/>
  <c r="AX56" i="7"/>
  <c r="AY56" i="7"/>
  <c r="AZ56" i="7"/>
  <c r="BA56" i="7"/>
  <c r="BB56" i="7"/>
  <c r="BC56" i="7"/>
  <c r="BD56" i="7"/>
  <c r="BE56" i="7"/>
  <c r="BF56" i="7"/>
  <c r="BG56" i="7"/>
  <c r="BH56" i="7"/>
  <c r="BI56" i="7"/>
  <c r="BJ56" i="7"/>
  <c r="BK56" i="7"/>
  <c r="BL56" i="7"/>
  <c r="BM56" i="7"/>
  <c r="BN56" i="7"/>
  <c r="BO56" i="7"/>
  <c r="BP56" i="7"/>
  <c r="BQ56" i="7"/>
  <c r="BR56" i="7"/>
  <c r="BS56" i="7"/>
  <c r="BT56" i="7"/>
  <c r="BU56" i="7"/>
  <c r="BV56" i="7"/>
  <c r="BW56" i="7"/>
  <c r="BX56" i="7"/>
  <c r="BY56" i="7"/>
  <c r="BZ56" i="7"/>
  <c r="CA56" i="7"/>
  <c r="CB56" i="7"/>
  <c r="CC56" i="7"/>
  <c r="CD56" i="7"/>
  <c r="CE56" i="7"/>
  <c r="CF56" i="7"/>
  <c r="CG56" i="7"/>
  <c r="CH56" i="7"/>
  <c r="CI56" i="7"/>
  <c r="CJ56" i="7"/>
  <c r="CK56" i="7"/>
  <c r="CL56" i="7"/>
  <c r="AX57" i="7"/>
  <c r="AY57" i="7"/>
  <c r="AZ57" i="7"/>
  <c r="BA57" i="7"/>
  <c r="BB57" i="7"/>
  <c r="BC57" i="7"/>
  <c r="BD57" i="7"/>
  <c r="BE57" i="7"/>
  <c r="BF57" i="7"/>
  <c r="BG57" i="7"/>
  <c r="BH57" i="7"/>
  <c r="BI57" i="7"/>
  <c r="BJ57" i="7"/>
  <c r="BK57" i="7"/>
  <c r="BL57" i="7"/>
  <c r="BM57" i="7"/>
  <c r="BN57" i="7"/>
  <c r="BO57" i="7"/>
  <c r="BP57" i="7"/>
  <c r="BQ57" i="7"/>
  <c r="BR57" i="7"/>
  <c r="BS57" i="7"/>
  <c r="BT57" i="7"/>
  <c r="BU57" i="7"/>
  <c r="BV57" i="7"/>
  <c r="BW57" i="7"/>
  <c r="BX57" i="7"/>
  <c r="BY57" i="7"/>
  <c r="BZ57" i="7"/>
  <c r="CA57" i="7"/>
  <c r="CB57" i="7"/>
  <c r="CC57" i="7"/>
  <c r="CD57" i="7"/>
  <c r="CE57" i="7"/>
  <c r="CF57" i="7"/>
  <c r="CG57" i="7"/>
  <c r="CH57" i="7"/>
  <c r="CI57" i="7"/>
  <c r="CJ57" i="7"/>
  <c r="CK57" i="7"/>
  <c r="CL57" i="7"/>
  <c r="AX58" i="7"/>
  <c r="AY58" i="7"/>
  <c r="AZ58" i="7"/>
  <c r="BA58" i="7"/>
  <c r="BB58" i="7"/>
  <c r="BC58" i="7"/>
  <c r="BD58" i="7"/>
  <c r="BE58" i="7"/>
  <c r="BF58" i="7"/>
  <c r="BG58" i="7"/>
  <c r="BH58" i="7"/>
  <c r="BI58" i="7"/>
  <c r="BJ58" i="7"/>
  <c r="BK58" i="7"/>
  <c r="BL58" i="7"/>
  <c r="BM58" i="7"/>
  <c r="BN58" i="7"/>
  <c r="BO58" i="7"/>
  <c r="BP58" i="7"/>
  <c r="BQ58" i="7"/>
  <c r="BR58" i="7"/>
  <c r="BS58" i="7"/>
  <c r="BT58" i="7"/>
  <c r="BU58" i="7"/>
  <c r="BV58" i="7"/>
  <c r="BW58" i="7"/>
  <c r="BX58" i="7"/>
  <c r="BY58" i="7"/>
  <c r="BZ58" i="7"/>
  <c r="CA58" i="7"/>
  <c r="CB58" i="7"/>
  <c r="CC58" i="7"/>
  <c r="CD58" i="7"/>
  <c r="CE58" i="7"/>
  <c r="CF58" i="7"/>
  <c r="CG58" i="7"/>
  <c r="CH58" i="7"/>
  <c r="CI58" i="7"/>
  <c r="CJ58" i="7"/>
  <c r="CK58" i="7"/>
  <c r="CL58" i="7"/>
  <c r="AX59" i="7"/>
  <c r="AY59" i="7"/>
  <c r="AZ59" i="7"/>
  <c r="BA59" i="7"/>
  <c r="BB59" i="7"/>
  <c r="BC59" i="7"/>
  <c r="BD59" i="7"/>
  <c r="BE59" i="7"/>
  <c r="BF59" i="7"/>
  <c r="BG59" i="7"/>
  <c r="BH59" i="7"/>
  <c r="BI59" i="7"/>
  <c r="BJ59" i="7"/>
  <c r="BK59" i="7"/>
  <c r="BL59" i="7"/>
  <c r="BM59" i="7"/>
  <c r="BN59" i="7"/>
  <c r="BO59" i="7"/>
  <c r="BP59" i="7"/>
  <c r="BQ59" i="7"/>
  <c r="BR59" i="7"/>
  <c r="BS59" i="7"/>
  <c r="BT59" i="7"/>
  <c r="BU59" i="7"/>
  <c r="BV59" i="7"/>
  <c r="BW59" i="7"/>
  <c r="BX59" i="7"/>
  <c r="BY59" i="7"/>
  <c r="BZ59" i="7"/>
  <c r="CA59" i="7"/>
  <c r="CB59" i="7"/>
  <c r="CC59" i="7"/>
  <c r="CD59" i="7"/>
  <c r="CE59" i="7"/>
  <c r="CF59" i="7"/>
  <c r="CG59" i="7"/>
  <c r="CH59" i="7"/>
  <c r="CI59" i="7"/>
  <c r="CJ59" i="7"/>
  <c r="CK59" i="7"/>
  <c r="CL59" i="7"/>
  <c r="AX60" i="7"/>
  <c r="AY60" i="7"/>
  <c r="AZ60" i="7"/>
  <c r="BA60" i="7"/>
  <c r="BB60" i="7"/>
  <c r="BC60" i="7"/>
  <c r="BD60" i="7"/>
  <c r="BE60" i="7"/>
  <c r="BF60" i="7"/>
  <c r="BG60" i="7"/>
  <c r="BH60" i="7"/>
  <c r="BI60" i="7"/>
  <c r="BJ60" i="7"/>
  <c r="BK60" i="7"/>
  <c r="BL60" i="7"/>
  <c r="BM60" i="7"/>
  <c r="BN60" i="7"/>
  <c r="BO60" i="7"/>
  <c r="BP60" i="7"/>
  <c r="BQ60" i="7"/>
  <c r="BR60" i="7"/>
  <c r="BS60" i="7"/>
  <c r="BT60" i="7"/>
  <c r="BU60" i="7"/>
  <c r="BV60" i="7"/>
  <c r="BW60" i="7"/>
  <c r="BX60" i="7"/>
  <c r="BY60" i="7"/>
  <c r="BZ60" i="7"/>
  <c r="CA60" i="7"/>
  <c r="CB60" i="7"/>
  <c r="CC60" i="7"/>
  <c r="CD60" i="7"/>
  <c r="CE60" i="7"/>
  <c r="CF60" i="7"/>
  <c r="CG60" i="7"/>
  <c r="CH60" i="7"/>
  <c r="CI60" i="7"/>
  <c r="CJ60" i="7"/>
  <c r="CK60" i="7"/>
  <c r="CL60" i="7"/>
  <c r="AX61" i="7"/>
  <c r="AY61" i="7"/>
  <c r="AZ61" i="7"/>
  <c r="BA61" i="7"/>
  <c r="BB61" i="7"/>
  <c r="BC61" i="7"/>
  <c r="BD61" i="7"/>
  <c r="BE61" i="7"/>
  <c r="BF61" i="7"/>
  <c r="BG61" i="7"/>
  <c r="BH61" i="7"/>
  <c r="BI61" i="7"/>
  <c r="BJ61" i="7"/>
  <c r="BK61" i="7"/>
  <c r="BL61" i="7"/>
  <c r="BM61" i="7"/>
  <c r="BN61" i="7"/>
  <c r="BO61" i="7"/>
  <c r="BP61" i="7"/>
  <c r="BQ61" i="7"/>
  <c r="BR61" i="7"/>
  <c r="BS61" i="7"/>
  <c r="BT61" i="7"/>
  <c r="BU61" i="7"/>
  <c r="BV61" i="7"/>
  <c r="BW61" i="7"/>
  <c r="BX61" i="7"/>
  <c r="BY61" i="7"/>
  <c r="BZ61" i="7"/>
  <c r="CA61" i="7"/>
  <c r="CB61" i="7"/>
  <c r="CC61" i="7"/>
  <c r="CD61" i="7"/>
  <c r="CE61" i="7"/>
  <c r="CF61" i="7"/>
  <c r="CG61" i="7"/>
  <c r="CH61" i="7"/>
  <c r="CI61" i="7"/>
  <c r="CJ61" i="7"/>
  <c r="CK61" i="7"/>
  <c r="CL61" i="7"/>
  <c r="AX62" i="7"/>
  <c r="AY62" i="7"/>
  <c r="AZ62" i="7"/>
  <c r="BA62" i="7"/>
  <c r="BB62" i="7"/>
  <c r="BC62" i="7"/>
  <c r="BD62" i="7"/>
  <c r="BE62" i="7"/>
  <c r="BF62" i="7"/>
  <c r="BG62" i="7"/>
  <c r="BH62" i="7"/>
  <c r="BI62" i="7"/>
  <c r="BJ62" i="7"/>
  <c r="BK62" i="7"/>
  <c r="BL62" i="7"/>
  <c r="BM62" i="7"/>
  <c r="BN62" i="7"/>
  <c r="BO62" i="7"/>
  <c r="BP62" i="7"/>
  <c r="BQ62" i="7"/>
  <c r="BR62" i="7"/>
  <c r="BS62" i="7"/>
  <c r="BT62" i="7"/>
  <c r="BU62" i="7"/>
  <c r="BV62" i="7"/>
  <c r="BW62" i="7"/>
  <c r="BX62" i="7"/>
  <c r="BY62" i="7"/>
  <c r="BZ62" i="7"/>
  <c r="CA62" i="7"/>
  <c r="CB62" i="7"/>
  <c r="CC62" i="7"/>
  <c r="CD62" i="7"/>
  <c r="CE62" i="7"/>
  <c r="CF62" i="7"/>
  <c r="CG62" i="7"/>
  <c r="CH62" i="7"/>
  <c r="CI62" i="7"/>
  <c r="CJ62" i="7"/>
  <c r="CK62" i="7"/>
  <c r="CL62" i="7"/>
  <c r="AX63" i="7"/>
  <c r="AY63" i="7"/>
  <c r="AZ63" i="7"/>
  <c r="BA63" i="7"/>
  <c r="BB63" i="7"/>
  <c r="BC63" i="7"/>
  <c r="BD63" i="7"/>
  <c r="BE63" i="7"/>
  <c r="BF63" i="7"/>
  <c r="BG63" i="7"/>
  <c r="BH63" i="7"/>
  <c r="BI63" i="7"/>
  <c r="BJ63" i="7"/>
  <c r="BK63" i="7"/>
  <c r="BL63" i="7"/>
  <c r="BM63" i="7"/>
  <c r="BN63" i="7"/>
  <c r="BO63" i="7"/>
  <c r="BP63" i="7"/>
  <c r="BQ63" i="7"/>
  <c r="BR63" i="7"/>
  <c r="BS63" i="7"/>
  <c r="BT63" i="7"/>
  <c r="BU63" i="7"/>
  <c r="BV63" i="7"/>
  <c r="BW63" i="7"/>
  <c r="BX63" i="7"/>
  <c r="BY63" i="7"/>
  <c r="BZ63" i="7"/>
  <c r="CA63" i="7"/>
  <c r="CB63" i="7"/>
  <c r="CC63" i="7"/>
  <c r="CD63" i="7"/>
  <c r="CE63" i="7"/>
  <c r="CF63" i="7"/>
  <c r="CG63" i="7"/>
  <c r="CH63" i="7"/>
  <c r="CI63" i="7"/>
  <c r="CJ63" i="7"/>
  <c r="CK63" i="7"/>
  <c r="CL63" i="7"/>
  <c r="AX64" i="7"/>
  <c r="AY64" i="7"/>
  <c r="AZ64" i="7"/>
  <c r="BA64" i="7"/>
  <c r="BB64" i="7"/>
  <c r="BC64" i="7"/>
  <c r="BD64" i="7"/>
  <c r="BE64" i="7"/>
  <c r="BF64" i="7"/>
  <c r="BG64" i="7"/>
  <c r="BH64" i="7"/>
  <c r="BI64" i="7"/>
  <c r="BJ64" i="7"/>
  <c r="BK64" i="7"/>
  <c r="BL64" i="7"/>
  <c r="BM64" i="7"/>
  <c r="BN64" i="7"/>
  <c r="BO64" i="7"/>
  <c r="BP64" i="7"/>
  <c r="BQ64" i="7"/>
  <c r="BR64" i="7"/>
  <c r="BS64" i="7"/>
  <c r="BT64" i="7"/>
  <c r="BU64" i="7"/>
  <c r="BV64" i="7"/>
  <c r="BW64" i="7"/>
  <c r="BX64" i="7"/>
  <c r="BY64" i="7"/>
  <c r="BZ64" i="7"/>
  <c r="CA64" i="7"/>
  <c r="CB64" i="7"/>
  <c r="CC64" i="7"/>
  <c r="CD64" i="7"/>
  <c r="CE64" i="7"/>
  <c r="CF64" i="7"/>
  <c r="CG64" i="7"/>
  <c r="CH64" i="7"/>
  <c r="CI64" i="7"/>
  <c r="CJ64" i="7"/>
  <c r="CK64" i="7"/>
  <c r="CL64" i="7"/>
  <c r="AX65" i="7"/>
  <c r="AY65" i="7"/>
  <c r="AZ65" i="7"/>
  <c r="BA65" i="7"/>
  <c r="BB65" i="7"/>
  <c r="BC65" i="7"/>
  <c r="BD65" i="7"/>
  <c r="BE65" i="7"/>
  <c r="BF65" i="7"/>
  <c r="BG65" i="7"/>
  <c r="BH65" i="7"/>
  <c r="BI65" i="7"/>
  <c r="BJ65" i="7"/>
  <c r="BK65" i="7"/>
  <c r="BL65" i="7"/>
  <c r="BM65" i="7"/>
  <c r="BN65" i="7"/>
  <c r="BO65" i="7"/>
  <c r="BP65" i="7"/>
  <c r="BQ65" i="7"/>
  <c r="BR65" i="7"/>
  <c r="BS65" i="7"/>
  <c r="BT65" i="7"/>
  <c r="BU65" i="7"/>
  <c r="BV65" i="7"/>
  <c r="BW65" i="7"/>
  <c r="BX65" i="7"/>
  <c r="BY65" i="7"/>
  <c r="BZ65" i="7"/>
  <c r="CA65" i="7"/>
  <c r="CB65" i="7"/>
  <c r="CC65" i="7"/>
  <c r="CD65" i="7"/>
  <c r="CE65" i="7"/>
  <c r="CF65" i="7"/>
  <c r="CG65" i="7"/>
  <c r="CH65" i="7"/>
  <c r="CI65" i="7"/>
  <c r="CJ65" i="7"/>
  <c r="CK65" i="7"/>
  <c r="CL65" i="7"/>
  <c r="AX66" i="7"/>
  <c r="AY66" i="7"/>
  <c r="AZ66" i="7"/>
  <c r="BA66" i="7"/>
  <c r="BB66" i="7"/>
  <c r="BC66" i="7"/>
  <c r="BD66" i="7"/>
  <c r="BE66" i="7"/>
  <c r="BF66" i="7"/>
  <c r="BG66" i="7"/>
  <c r="BH66" i="7"/>
  <c r="BI66" i="7"/>
  <c r="BJ66" i="7"/>
  <c r="BK66" i="7"/>
  <c r="BL66" i="7"/>
  <c r="BM66" i="7"/>
  <c r="BN66" i="7"/>
  <c r="BO66" i="7"/>
  <c r="BP66" i="7"/>
  <c r="BQ66" i="7"/>
  <c r="BR66" i="7"/>
  <c r="BS66" i="7"/>
  <c r="BT66" i="7"/>
  <c r="BU66" i="7"/>
  <c r="BV66" i="7"/>
  <c r="BW66" i="7"/>
  <c r="BX66" i="7"/>
  <c r="BY66" i="7"/>
  <c r="BZ66" i="7"/>
  <c r="CA66" i="7"/>
  <c r="CB66" i="7"/>
  <c r="CC66" i="7"/>
  <c r="CD66" i="7"/>
  <c r="CE66" i="7"/>
  <c r="CF66" i="7"/>
  <c r="CG66" i="7"/>
  <c r="CH66" i="7"/>
  <c r="CI66" i="7"/>
  <c r="CJ66" i="7"/>
  <c r="CK66" i="7"/>
  <c r="CL66" i="7"/>
  <c r="AX67" i="7"/>
  <c r="AY67" i="7"/>
  <c r="AZ67" i="7"/>
  <c r="BA67" i="7"/>
  <c r="BB67" i="7"/>
  <c r="BC67" i="7"/>
  <c r="BD67" i="7"/>
  <c r="BE67" i="7"/>
  <c r="BF67" i="7"/>
  <c r="BG67" i="7"/>
  <c r="BH67" i="7"/>
  <c r="BI67" i="7"/>
  <c r="BJ67" i="7"/>
  <c r="BK67" i="7"/>
  <c r="BL67" i="7"/>
  <c r="BM67" i="7"/>
  <c r="BN67" i="7"/>
  <c r="BO67" i="7"/>
  <c r="BP67" i="7"/>
  <c r="BQ67" i="7"/>
  <c r="BR67" i="7"/>
  <c r="BS67" i="7"/>
  <c r="BT67" i="7"/>
  <c r="BU67" i="7"/>
  <c r="BV67" i="7"/>
  <c r="BW67" i="7"/>
  <c r="BX67" i="7"/>
  <c r="BY67" i="7"/>
  <c r="BZ67" i="7"/>
  <c r="CA67" i="7"/>
  <c r="CB67" i="7"/>
  <c r="CC67" i="7"/>
  <c r="CD67" i="7"/>
  <c r="CE67" i="7"/>
  <c r="CF67" i="7"/>
  <c r="CG67" i="7"/>
  <c r="CH67" i="7"/>
  <c r="CI67" i="7"/>
  <c r="CJ67" i="7"/>
  <c r="CK67" i="7"/>
  <c r="CL67" i="7"/>
  <c r="AX68" i="7"/>
  <c r="AY68" i="7"/>
  <c r="AZ68" i="7"/>
  <c r="BA68" i="7"/>
  <c r="BB68" i="7"/>
  <c r="BC68" i="7"/>
  <c r="BD68" i="7"/>
  <c r="BE68" i="7"/>
  <c r="BF68" i="7"/>
  <c r="BG68" i="7"/>
  <c r="BH68" i="7"/>
  <c r="BI68" i="7"/>
  <c r="BJ68" i="7"/>
  <c r="BK68" i="7"/>
  <c r="BL68" i="7"/>
  <c r="BM68" i="7"/>
  <c r="BN68" i="7"/>
  <c r="BO68" i="7"/>
  <c r="BP68" i="7"/>
  <c r="BQ68" i="7"/>
  <c r="BR68" i="7"/>
  <c r="BS68" i="7"/>
  <c r="BT68" i="7"/>
  <c r="BU68" i="7"/>
  <c r="BV68" i="7"/>
  <c r="BW68" i="7"/>
  <c r="BX68" i="7"/>
  <c r="BY68" i="7"/>
  <c r="BZ68" i="7"/>
  <c r="CA68" i="7"/>
  <c r="CB68" i="7"/>
  <c r="CC68" i="7"/>
  <c r="CD68" i="7"/>
  <c r="CE68" i="7"/>
  <c r="CF68" i="7"/>
  <c r="CG68" i="7"/>
  <c r="CH68" i="7"/>
  <c r="CI68" i="7"/>
  <c r="CJ68" i="7"/>
  <c r="CK68" i="7"/>
  <c r="CL68" i="7"/>
  <c r="AX69" i="7"/>
  <c r="AY69" i="7"/>
  <c r="AZ69" i="7"/>
  <c r="BA69" i="7"/>
  <c r="BB69" i="7"/>
  <c r="BC69" i="7"/>
  <c r="BD69" i="7"/>
  <c r="BE69" i="7"/>
  <c r="BF69" i="7"/>
  <c r="BG69" i="7"/>
  <c r="BH69" i="7"/>
  <c r="BI69" i="7"/>
  <c r="BJ69" i="7"/>
  <c r="BK69" i="7"/>
  <c r="BL69" i="7"/>
  <c r="BM69" i="7"/>
  <c r="BN69" i="7"/>
  <c r="BO69" i="7"/>
  <c r="BP69" i="7"/>
  <c r="BQ69" i="7"/>
  <c r="BR69" i="7"/>
  <c r="BS69" i="7"/>
  <c r="BT69" i="7"/>
  <c r="BU69" i="7"/>
  <c r="BV69" i="7"/>
  <c r="BW69" i="7"/>
  <c r="BX69" i="7"/>
  <c r="BY69" i="7"/>
  <c r="BZ69" i="7"/>
  <c r="CA69" i="7"/>
  <c r="CB69" i="7"/>
  <c r="CC69" i="7"/>
  <c r="CD69" i="7"/>
  <c r="CE69" i="7"/>
  <c r="CF69" i="7"/>
  <c r="CG69" i="7"/>
  <c r="CH69" i="7"/>
  <c r="CI69" i="7"/>
  <c r="CJ69" i="7"/>
  <c r="CK69" i="7"/>
  <c r="CL69" i="7"/>
  <c r="AX70" i="7"/>
  <c r="AY70" i="7"/>
  <c r="AZ70" i="7"/>
  <c r="BA70" i="7"/>
  <c r="BB70" i="7"/>
  <c r="BC70" i="7"/>
  <c r="BD70" i="7"/>
  <c r="BE70" i="7"/>
  <c r="BF70" i="7"/>
  <c r="BG70" i="7"/>
  <c r="BH70" i="7"/>
  <c r="BI70" i="7"/>
  <c r="BJ70" i="7"/>
  <c r="BK70" i="7"/>
  <c r="BL70" i="7"/>
  <c r="BM70" i="7"/>
  <c r="BN70" i="7"/>
  <c r="BO70" i="7"/>
  <c r="BP70" i="7"/>
  <c r="BQ70" i="7"/>
  <c r="BR70" i="7"/>
  <c r="BS70" i="7"/>
  <c r="BT70" i="7"/>
  <c r="BU70" i="7"/>
  <c r="BV70" i="7"/>
  <c r="BW70" i="7"/>
  <c r="BX70" i="7"/>
  <c r="BY70" i="7"/>
  <c r="BZ70" i="7"/>
  <c r="CA70" i="7"/>
  <c r="CB70" i="7"/>
  <c r="CC70" i="7"/>
  <c r="CD70" i="7"/>
  <c r="CE70" i="7"/>
  <c r="CF70" i="7"/>
  <c r="CG70" i="7"/>
  <c r="CH70" i="7"/>
  <c r="CI70" i="7"/>
  <c r="CJ70" i="7"/>
  <c r="CK70" i="7"/>
  <c r="CL70" i="7"/>
  <c r="AX71" i="7"/>
  <c r="AY71" i="7"/>
  <c r="AZ71" i="7"/>
  <c r="BA71" i="7"/>
  <c r="BB71" i="7"/>
  <c r="BC71" i="7"/>
  <c r="BD71" i="7"/>
  <c r="BE71" i="7"/>
  <c r="BF71" i="7"/>
  <c r="BG71" i="7"/>
  <c r="BH71" i="7"/>
  <c r="BI71" i="7"/>
  <c r="BJ71" i="7"/>
  <c r="BK71" i="7"/>
  <c r="BL71" i="7"/>
  <c r="BM71" i="7"/>
  <c r="BN71" i="7"/>
  <c r="BO71" i="7"/>
  <c r="BP71" i="7"/>
  <c r="BQ71" i="7"/>
  <c r="BR71" i="7"/>
  <c r="BS71" i="7"/>
  <c r="BT71" i="7"/>
  <c r="BU71" i="7"/>
  <c r="BV71" i="7"/>
  <c r="BW71" i="7"/>
  <c r="BX71" i="7"/>
  <c r="BY71" i="7"/>
  <c r="BZ71" i="7"/>
  <c r="CA71" i="7"/>
  <c r="CB71" i="7"/>
  <c r="CC71" i="7"/>
  <c r="CD71" i="7"/>
  <c r="CE71" i="7"/>
  <c r="CF71" i="7"/>
  <c r="CG71" i="7"/>
  <c r="CH71" i="7"/>
  <c r="CI71" i="7"/>
  <c r="CJ71" i="7"/>
  <c r="CK71" i="7"/>
  <c r="CL71" i="7"/>
  <c r="AX72" i="7"/>
  <c r="AY72" i="7"/>
  <c r="AZ72" i="7"/>
  <c r="BA72" i="7"/>
  <c r="BB72" i="7"/>
  <c r="BC72" i="7"/>
  <c r="BD72" i="7"/>
  <c r="BE72" i="7"/>
  <c r="BF72" i="7"/>
  <c r="BG72" i="7"/>
  <c r="BH72" i="7"/>
  <c r="BI72" i="7"/>
  <c r="BJ72" i="7"/>
  <c r="BK72" i="7"/>
  <c r="BL72" i="7"/>
  <c r="BM72" i="7"/>
  <c r="BN72" i="7"/>
  <c r="BO72" i="7"/>
  <c r="BP72" i="7"/>
  <c r="BQ72" i="7"/>
  <c r="BR72" i="7"/>
  <c r="BS72" i="7"/>
  <c r="BT72" i="7"/>
  <c r="BU72" i="7"/>
  <c r="BV72" i="7"/>
  <c r="BW72" i="7"/>
  <c r="BX72" i="7"/>
  <c r="BY72" i="7"/>
  <c r="BZ72" i="7"/>
  <c r="CA72" i="7"/>
  <c r="CB72" i="7"/>
  <c r="CC72" i="7"/>
  <c r="CD72" i="7"/>
  <c r="CE72" i="7"/>
  <c r="CF72" i="7"/>
  <c r="CG72" i="7"/>
  <c r="CH72" i="7"/>
  <c r="CI72" i="7"/>
  <c r="CJ72" i="7"/>
  <c r="CK72" i="7"/>
  <c r="CL72" i="7"/>
  <c r="AX73" i="7"/>
  <c r="AY73" i="7"/>
  <c r="AZ73" i="7"/>
  <c r="BA73" i="7"/>
  <c r="BB73" i="7"/>
  <c r="BC73" i="7"/>
  <c r="BD73" i="7"/>
  <c r="BE73" i="7"/>
  <c r="BF73" i="7"/>
  <c r="BG73" i="7"/>
  <c r="BH73" i="7"/>
  <c r="BI73" i="7"/>
  <c r="BJ73" i="7"/>
  <c r="BK73" i="7"/>
  <c r="BL73" i="7"/>
  <c r="BM73" i="7"/>
  <c r="BN73" i="7"/>
  <c r="BO73" i="7"/>
  <c r="BP73" i="7"/>
  <c r="BQ73" i="7"/>
  <c r="BR73" i="7"/>
  <c r="BS73" i="7"/>
  <c r="BT73" i="7"/>
  <c r="BU73" i="7"/>
  <c r="BV73" i="7"/>
  <c r="BW73" i="7"/>
  <c r="BX73" i="7"/>
  <c r="BY73" i="7"/>
  <c r="BZ73" i="7"/>
  <c r="CA73" i="7"/>
  <c r="CB73" i="7"/>
  <c r="CC73" i="7"/>
  <c r="CD73" i="7"/>
  <c r="CE73" i="7"/>
  <c r="CF73" i="7"/>
  <c r="CG73" i="7"/>
  <c r="CH73" i="7"/>
  <c r="CI73" i="7"/>
  <c r="CJ73" i="7"/>
  <c r="CK73" i="7"/>
  <c r="CL73" i="7"/>
  <c r="AX74" i="7"/>
  <c r="AY74" i="7"/>
  <c r="AZ74" i="7"/>
  <c r="BA74" i="7"/>
  <c r="BB74" i="7"/>
  <c r="BC74" i="7"/>
  <c r="BD74" i="7"/>
  <c r="BE74" i="7"/>
  <c r="BF74" i="7"/>
  <c r="BG74" i="7"/>
  <c r="BH74" i="7"/>
  <c r="BI74" i="7"/>
  <c r="BJ74" i="7"/>
  <c r="BK74" i="7"/>
  <c r="BL74" i="7"/>
  <c r="BM74" i="7"/>
  <c r="BN74" i="7"/>
  <c r="BO74" i="7"/>
  <c r="BP74" i="7"/>
  <c r="BQ74" i="7"/>
  <c r="BR74" i="7"/>
  <c r="BS74" i="7"/>
  <c r="BT74" i="7"/>
  <c r="BU74" i="7"/>
  <c r="BV74" i="7"/>
  <c r="BW74" i="7"/>
  <c r="BX74" i="7"/>
  <c r="BY74" i="7"/>
  <c r="BZ74" i="7"/>
  <c r="CA74" i="7"/>
  <c r="CB74" i="7"/>
  <c r="CC74" i="7"/>
  <c r="CD74" i="7"/>
  <c r="CE74" i="7"/>
  <c r="CF74" i="7"/>
  <c r="CG74" i="7"/>
  <c r="CH74" i="7"/>
  <c r="CI74" i="7"/>
  <c r="CJ74" i="7"/>
  <c r="CK74" i="7"/>
  <c r="CL74" i="7"/>
  <c r="AX75" i="7"/>
  <c r="AY75" i="7"/>
  <c r="AZ75" i="7"/>
  <c r="BA75" i="7"/>
  <c r="BB75" i="7"/>
  <c r="BC75" i="7"/>
  <c r="BD75" i="7"/>
  <c r="BE75" i="7"/>
  <c r="BF75" i="7"/>
  <c r="BG75" i="7"/>
  <c r="BH75" i="7"/>
  <c r="BI75" i="7"/>
  <c r="BJ75" i="7"/>
  <c r="BK75" i="7"/>
  <c r="BL75" i="7"/>
  <c r="BM75" i="7"/>
  <c r="BN75" i="7"/>
  <c r="BO75" i="7"/>
  <c r="BP75" i="7"/>
  <c r="BQ75" i="7"/>
  <c r="BR75" i="7"/>
  <c r="BS75" i="7"/>
  <c r="BT75" i="7"/>
  <c r="BU75" i="7"/>
  <c r="BV75" i="7"/>
  <c r="BW75" i="7"/>
  <c r="BX75" i="7"/>
  <c r="BY75" i="7"/>
  <c r="BZ75" i="7"/>
  <c r="CA75" i="7"/>
  <c r="CB75" i="7"/>
  <c r="CC75" i="7"/>
  <c r="CD75" i="7"/>
  <c r="CE75" i="7"/>
  <c r="CF75" i="7"/>
  <c r="CG75" i="7"/>
  <c r="CH75" i="7"/>
  <c r="CI75" i="7"/>
  <c r="CJ75" i="7"/>
  <c r="CK75" i="7"/>
  <c r="CL75" i="7"/>
  <c r="AX76" i="7"/>
  <c r="AY76" i="7"/>
  <c r="AZ76" i="7"/>
  <c r="BA76" i="7"/>
  <c r="BB76" i="7"/>
  <c r="BC76" i="7"/>
  <c r="BD76" i="7"/>
  <c r="BE76" i="7"/>
  <c r="BF76" i="7"/>
  <c r="BG76" i="7"/>
  <c r="BH76" i="7"/>
  <c r="BI76" i="7"/>
  <c r="BJ76" i="7"/>
  <c r="BK76" i="7"/>
  <c r="BL76" i="7"/>
  <c r="BM76" i="7"/>
  <c r="BN76" i="7"/>
  <c r="BO76" i="7"/>
  <c r="BP76" i="7"/>
  <c r="BQ76" i="7"/>
  <c r="BR76" i="7"/>
  <c r="BS76" i="7"/>
  <c r="BT76" i="7"/>
  <c r="BU76" i="7"/>
  <c r="BV76" i="7"/>
  <c r="BW76" i="7"/>
  <c r="BX76" i="7"/>
  <c r="BY76" i="7"/>
  <c r="BZ76" i="7"/>
  <c r="CA76" i="7"/>
  <c r="CB76" i="7"/>
  <c r="CC76" i="7"/>
  <c r="CD76" i="7"/>
  <c r="CE76" i="7"/>
  <c r="CF76" i="7"/>
  <c r="CG76" i="7"/>
  <c r="CH76" i="7"/>
  <c r="CI76" i="7"/>
  <c r="CJ76" i="7"/>
  <c r="CK76" i="7"/>
  <c r="CL76" i="7"/>
  <c r="AX77" i="7"/>
  <c r="AY77" i="7"/>
  <c r="AZ77" i="7"/>
  <c r="BA77" i="7"/>
  <c r="BB77" i="7"/>
  <c r="BC77" i="7"/>
  <c r="BD77" i="7"/>
  <c r="BE77" i="7"/>
  <c r="BF77" i="7"/>
  <c r="BG77" i="7"/>
  <c r="BH77" i="7"/>
  <c r="BI77" i="7"/>
  <c r="BJ77" i="7"/>
  <c r="BK77" i="7"/>
  <c r="BL77" i="7"/>
  <c r="BM77" i="7"/>
  <c r="BN77" i="7"/>
  <c r="BO77" i="7"/>
  <c r="BP77" i="7"/>
  <c r="BQ77" i="7"/>
  <c r="BR77" i="7"/>
  <c r="BS77" i="7"/>
  <c r="BT77" i="7"/>
  <c r="BU77" i="7"/>
  <c r="BV77" i="7"/>
  <c r="BW77" i="7"/>
  <c r="BX77" i="7"/>
  <c r="BY77" i="7"/>
  <c r="BZ77" i="7"/>
  <c r="CA77" i="7"/>
  <c r="CB77" i="7"/>
  <c r="CC77" i="7"/>
  <c r="CD77" i="7"/>
  <c r="CE77" i="7"/>
  <c r="CF77" i="7"/>
  <c r="CG77" i="7"/>
  <c r="CH77" i="7"/>
  <c r="CI77" i="7"/>
  <c r="CJ77" i="7"/>
  <c r="CK77" i="7"/>
  <c r="CL77" i="7"/>
  <c r="AX78" i="7"/>
  <c r="AY78" i="7"/>
  <c r="AZ78" i="7"/>
  <c r="BA78" i="7"/>
  <c r="BB78" i="7"/>
  <c r="BC78" i="7"/>
  <c r="BD78" i="7"/>
  <c r="BE78" i="7"/>
  <c r="BF78" i="7"/>
  <c r="BG78" i="7"/>
  <c r="BH78" i="7"/>
  <c r="BI78" i="7"/>
  <c r="BJ78" i="7"/>
  <c r="BK78" i="7"/>
  <c r="BL78" i="7"/>
  <c r="BM78" i="7"/>
  <c r="BN78" i="7"/>
  <c r="BO78" i="7"/>
  <c r="BP78" i="7"/>
  <c r="BQ78" i="7"/>
  <c r="BR78" i="7"/>
  <c r="BS78" i="7"/>
  <c r="BT78" i="7"/>
  <c r="BU78" i="7"/>
  <c r="BV78" i="7"/>
  <c r="BW78" i="7"/>
  <c r="BX78" i="7"/>
  <c r="BY78" i="7"/>
  <c r="BZ78" i="7"/>
  <c r="CA78" i="7"/>
  <c r="CB78" i="7"/>
  <c r="CC78" i="7"/>
  <c r="CD78" i="7"/>
  <c r="CE78" i="7"/>
  <c r="CF78" i="7"/>
  <c r="CG78" i="7"/>
  <c r="CH78" i="7"/>
  <c r="CI78" i="7"/>
  <c r="CJ78" i="7"/>
  <c r="CK78" i="7"/>
  <c r="CL78" i="7"/>
  <c r="AX79" i="7"/>
  <c r="AY79" i="7"/>
  <c r="AZ79" i="7"/>
  <c r="BA79" i="7"/>
  <c r="BB79" i="7"/>
  <c r="BC79" i="7"/>
  <c r="BD79" i="7"/>
  <c r="BE79" i="7"/>
  <c r="BF79" i="7"/>
  <c r="BG79" i="7"/>
  <c r="BH79" i="7"/>
  <c r="BI79" i="7"/>
  <c r="BJ79" i="7"/>
  <c r="BK79" i="7"/>
  <c r="BL79" i="7"/>
  <c r="BM79" i="7"/>
  <c r="BN79" i="7"/>
  <c r="BO79" i="7"/>
  <c r="BP79" i="7"/>
  <c r="BQ79" i="7"/>
  <c r="BR79" i="7"/>
  <c r="BS79" i="7"/>
  <c r="BT79" i="7"/>
  <c r="BU79" i="7"/>
  <c r="BV79" i="7"/>
  <c r="BW79" i="7"/>
  <c r="BX79" i="7"/>
  <c r="BY79" i="7"/>
  <c r="BZ79" i="7"/>
  <c r="CA79" i="7"/>
  <c r="CB79" i="7"/>
  <c r="CC79" i="7"/>
  <c r="CD79" i="7"/>
  <c r="CE79" i="7"/>
  <c r="CF79" i="7"/>
  <c r="CG79" i="7"/>
  <c r="CH79" i="7"/>
  <c r="CI79" i="7"/>
  <c r="CJ79" i="7"/>
  <c r="CK79" i="7"/>
  <c r="CL79" i="7"/>
  <c r="AX80" i="7"/>
  <c r="AY80" i="7"/>
  <c r="AZ80" i="7"/>
  <c r="BA80" i="7"/>
  <c r="BB80" i="7"/>
  <c r="BC80" i="7"/>
  <c r="BD80" i="7"/>
  <c r="BE80" i="7"/>
  <c r="BF80" i="7"/>
  <c r="BG80" i="7"/>
  <c r="BH80" i="7"/>
  <c r="BI80" i="7"/>
  <c r="BJ80" i="7"/>
  <c r="BK80" i="7"/>
  <c r="BL80" i="7"/>
  <c r="BM80" i="7"/>
  <c r="BN80" i="7"/>
  <c r="BO80" i="7"/>
  <c r="BP80" i="7"/>
  <c r="BQ80" i="7"/>
  <c r="BR80" i="7"/>
  <c r="BS80" i="7"/>
  <c r="BT80" i="7"/>
  <c r="BU80" i="7"/>
  <c r="BV80" i="7"/>
  <c r="BW80" i="7"/>
  <c r="BX80" i="7"/>
  <c r="BY80" i="7"/>
  <c r="BZ80" i="7"/>
  <c r="CA80" i="7"/>
  <c r="CB80" i="7"/>
  <c r="CC80" i="7"/>
  <c r="CD80" i="7"/>
  <c r="CE80" i="7"/>
  <c r="CF80" i="7"/>
  <c r="CG80" i="7"/>
  <c r="CH80" i="7"/>
  <c r="CI80" i="7"/>
  <c r="CJ80" i="7"/>
  <c r="CK80" i="7"/>
  <c r="CL80" i="7"/>
  <c r="AX81" i="7"/>
  <c r="AY81" i="7"/>
  <c r="AZ81" i="7"/>
  <c r="BA81" i="7"/>
  <c r="BB81" i="7"/>
  <c r="BC81" i="7"/>
  <c r="BD81" i="7"/>
  <c r="BE81" i="7"/>
  <c r="BF81" i="7"/>
  <c r="BG81" i="7"/>
  <c r="BH81" i="7"/>
  <c r="BI81" i="7"/>
  <c r="BJ81" i="7"/>
  <c r="BK81" i="7"/>
  <c r="BL81" i="7"/>
  <c r="BM81" i="7"/>
  <c r="BN81" i="7"/>
  <c r="BO81" i="7"/>
  <c r="BP81" i="7"/>
  <c r="BQ81" i="7"/>
  <c r="BR81" i="7"/>
  <c r="BS81" i="7"/>
  <c r="BT81" i="7"/>
  <c r="BU81" i="7"/>
  <c r="BV81" i="7"/>
  <c r="BW81" i="7"/>
  <c r="BX81" i="7"/>
  <c r="BY81" i="7"/>
  <c r="BZ81" i="7"/>
  <c r="CA81" i="7"/>
  <c r="CB81" i="7"/>
  <c r="CC81" i="7"/>
  <c r="CD81" i="7"/>
  <c r="CE81" i="7"/>
  <c r="CF81" i="7"/>
  <c r="CG81" i="7"/>
  <c r="CH81" i="7"/>
  <c r="CI81" i="7"/>
  <c r="CJ81" i="7"/>
  <c r="CK81" i="7"/>
  <c r="CL81" i="7"/>
  <c r="AX82" i="7"/>
  <c r="AY82" i="7"/>
  <c r="AZ82" i="7"/>
  <c r="BA82" i="7"/>
  <c r="BB82" i="7"/>
  <c r="BC82" i="7"/>
  <c r="BD82" i="7"/>
  <c r="BE82" i="7"/>
  <c r="BF82" i="7"/>
  <c r="BG82" i="7"/>
  <c r="BH82" i="7"/>
  <c r="BI82" i="7"/>
  <c r="BJ82" i="7"/>
  <c r="BK82" i="7"/>
  <c r="BL82" i="7"/>
  <c r="BM82" i="7"/>
  <c r="BN82" i="7"/>
  <c r="BO82" i="7"/>
  <c r="BP82" i="7"/>
  <c r="BQ82" i="7"/>
  <c r="BR82" i="7"/>
  <c r="BS82" i="7"/>
  <c r="BT82" i="7"/>
  <c r="BU82" i="7"/>
  <c r="BV82" i="7"/>
  <c r="BW82" i="7"/>
  <c r="BX82" i="7"/>
  <c r="BY82" i="7"/>
  <c r="BZ82" i="7"/>
  <c r="CA82" i="7"/>
  <c r="CB82" i="7"/>
  <c r="CC82" i="7"/>
  <c r="CD82" i="7"/>
  <c r="CE82" i="7"/>
  <c r="CF82" i="7"/>
  <c r="CG82" i="7"/>
  <c r="CH82" i="7"/>
  <c r="CI82" i="7"/>
  <c r="CJ82" i="7"/>
  <c r="CK82" i="7"/>
  <c r="CL82" i="7"/>
  <c r="AX83" i="7"/>
  <c r="AY83" i="7"/>
  <c r="AZ83" i="7"/>
  <c r="BA83" i="7"/>
  <c r="BB83" i="7"/>
  <c r="BC83" i="7"/>
  <c r="BD83" i="7"/>
  <c r="BE83" i="7"/>
  <c r="BF83" i="7"/>
  <c r="BG83" i="7"/>
  <c r="BH83" i="7"/>
  <c r="BI83" i="7"/>
  <c r="BJ83" i="7"/>
  <c r="BK83" i="7"/>
  <c r="BL83" i="7"/>
  <c r="BM83" i="7"/>
  <c r="BN83" i="7"/>
  <c r="BO83" i="7"/>
  <c r="BP83" i="7"/>
  <c r="BQ83" i="7"/>
  <c r="BR83" i="7"/>
  <c r="BS83" i="7"/>
  <c r="BT83" i="7"/>
  <c r="BU83" i="7"/>
  <c r="BV83" i="7"/>
  <c r="BW83" i="7"/>
  <c r="BX83" i="7"/>
  <c r="BY83" i="7"/>
  <c r="BZ83" i="7"/>
  <c r="CA83" i="7"/>
  <c r="CB83" i="7"/>
  <c r="CC83" i="7"/>
  <c r="CD83" i="7"/>
  <c r="CE83" i="7"/>
  <c r="CF83" i="7"/>
  <c r="CG83" i="7"/>
  <c r="CH83" i="7"/>
  <c r="CI83" i="7"/>
  <c r="CJ83" i="7"/>
  <c r="CK83" i="7"/>
  <c r="CL83" i="7"/>
  <c r="AX84" i="7"/>
  <c r="AY84" i="7"/>
  <c r="AZ84" i="7"/>
  <c r="BA84" i="7"/>
  <c r="BB84" i="7"/>
  <c r="BC84" i="7"/>
  <c r="BD84" i="7"/>
  <c r="BE84" i="7"/>
  <c r="BF84" i="7"/>
  <c r="BG84" i="7"/>
  <c r="BH84" i="7"/>
  <c r="BI84" i="7"/>
  <c r="BJ84" i="7"/>
  <c r="BK84" i="7"/>
  <c r="BL84" i="7"/>
  <c r="BM84" i="7"/>
  <c r="BN84" i="7"/>
  <c r="BO84" i="7"/>
  <c r="BP84" i="7"/>
  <c r="BQ84" i="7"/>
  <c r="BR84" i="7"/>
  <c r="BS84" i="7"/>
  <c r="BT84" i="7"/>
  <c r="BU84" i="7"/>
  <c r="BV84" i="7"/>
  <c r="BW84" i="7"/>
  <c r="BX84" i="7"/>
  <c r="BY84" i="7"/>
  <c r="BZ84" i="7"/>
  <c r="CA84" i="7"/>
  <c r="CB84" i="7"/>
  <c r="CC84" i="7"/>
  <c r="CD84" i="7"/>
  <c r="CE84" i="7"/>
  <c r="CF84" i="7"/>
  <c r="CG84" i="7"/>
  <c r="CH84" i="7"/>
  <c r="CI84" i="7"/>
  <c r="CJ84" i="7"/>
  <c r="CK84" i="7"/>
  <c r="CL84" i="7"/>
  <c r="AX85" i="7"/>
  <c r="AY85" i="7"/>
  <c r="AZ85" i="7"/>
  <c r="BA85" i="7"/>
  <c r="BB85" i="7"/>
  <c r="BC85" i="7"/>
  <c r="BD85" i="7"/>
  <c r="BE85" i="7"/>
  <c r="BF85" i="7"/>
  <c r="BG85" i="7"/>
  <c r="BH85" i="7"/>
  <c r="BI85" i="7"/>
  <c r="BJ85" i="7"/>
  <c r="BK85" i="7"/>
  <c r="BL85" i="7"/>
  <c r="BM85" i="7"/>
  <c r="BN85" i="7"/>
  <c r="BO85" i="7"/>
  <c r="BP85" i="7"/>
  <c r="BQ85" i="7"/>
  <c r="BR85" i="7"/>
  <c r="BS85" i="7"/>
  <c r="BT85" i="7"/>
  <c r="BU85" i="7"/>
  <c r="BV85" i="7"/>
  <c r="BW85" i="7"/>
  <c r="BX85" i="7"/>
  <c r="BY85" i="7"/>
  <c r="BZ85" i="7"/>
  <c r="CA85" i="7"/>
  <c r="CB85" i="7"/>
  <c r="CC85" i="7"/>
  <c r="CD85" i="7"/>
  <c r="CE85" i="7"/>
  <c r="CF85" i="7"/>
  <c r="CG85" i="7"/>
  <c r="CH85" i="7"/>
  <c r="CI85" i="7"/>
  <c r="CJ85" i="7"/>
  <c r="CK85" i="7"/>
  <c r="CL85" i="7"/>
  <c r="AX86" i="7"/>
  <c r="AY86" i="7"/>
  <c r="AZ86" i="7"/>
  <c r="BA86" i="7"/>
  <c r="BB86" i="7"/>
  <c r="BC86" i="7"/>
  <c r="BD86" i="7"/>
  <c r="BE86" i="7"/>
  <c r="BF86" i="7"/>
  <c r="BG86" i="7"/>
  <c r="BH86" i="7"/>
  <c r="BI86" i="7"/>
  <c r="BJ86" i="7"/>
  <c r="BK86" i="7"/>
  <c r="BL86" i="7"/>
  <c r="BM86" i="7"/>
  <c r="BN86" i="7"/>
  <c r="BO86" i="7"/>
  <c r="BP86" i="7"/>
  <c r="BQ86" i="7"/>
  <c r="BR86" i="7"/>
  <c r="BS86" i="7"/>
  <c r="BT86" i="7"/>
  <c r="BU86" i="7"/>
  <c r="BV86" i="7"/>
  <c r="BW86" i="7"/>
  <c r="BX86" i="7"/>
  <c r="BY86" i="7"/>
  <c r="BZ86" i="7"/>
  <c r="CA86" i="7"/>
  <c r="CB86" i="7"/>
  <c r="CC86" i="7"/>
  <c r="CD86" i="7"/>
  <c r="CE86" i="7"/>
  <c r="CF86" i="7"/>
  <c r="CG86" i="7"/>
  <c r="CH86" i="7"/>
  <c r="CI86" i="7"/>
  <c r="CJ86" i="7"/>
  <c r="CK86" i="7"/>
  <c r="CL86" i="7"/>
  <c r="AX87" i="7"/>
  <c r="AY87" i="7"/>
  <c r="AZ87" i="7"/>
  <c r="BA87" i="7"/>
  <c r="BB87" i="7"/>
  <c r="BC87" i="7"/>
  <c r="BD87" i="7"/>
  <c r="BE87" i="7"/>
  <c r="BF87" i="7"/>
  <c r="BG87" i="7"/>
  <c r="BH87" i="7"/>
  <c r="BI87" i="7"/>
  <c r="BJ87" i="7"/>
  <c r="BK87" i="7"/>
  <c r="BL87" i="7"/>
  <c r="BM87" i="7"/>
  <c r="BN87" i="7"/>
  <c r="BO87" i="7"/>
  <c r="BP87" i="7"/>
  <c r="BQ87" i="7"/>
  <c r="BR87" i="7"/>
  <c r="BS87" i="7"/>
  <c r="BT87" i="7"/>
  <c r="BU87" i="7"/>
  <c r="BV87" i="7"/>
  <c r="BW87" i="7"/>
  <c r="BX87" i="7"/>
  <c r="BY87" i="7"/>
  <c r="BZ87" i="7"/>
  <c r="CA87" i="7"/>
  <c r="CB87" i="7"/>
  <c r="CC87" i="7"/>
  <c r="CD87" i="7"/>
  <c r="CE87" i="7"/>
  <c r="CF87" i="7"/>
  <c r="CG87" i="7"/>
  <c r="CH87" i="7"/>
  <c r="CI87" i="7"/>
  <c r="CJ87" i="7"/>
  <c r="CK87" i="7"/>
  <c r="CL87" i="7"/>
  <c r="AX88" i="7"/>
  <c r="AY88" i="7"/>
  <c r="AZ88" i="7"/>
  <c r="BA88" i="7"/>
  <c r="BB88" i="7"/>
  <c r="BC88" i="7"/>
  <c r="BD88" i="7"/>
  <c r="BE88" i="7"/>
  <c r="BF88" i="7"/>
  <c r="BG88" i="7"/>
  <c r="BH88" i="7"/>
  <c r="BI88" i="7"/>
  <c r="BJ88" i="7"/>
  <c r="BK88" i="7"/>
  <c r="BL88" i="7"/>
  <c r="BM88" i="7"/>
  <c r="BN88" i="7"/>
  <c r="BO88" i="7"/>
  <c r="BP88" i="7"/>
  <c r="BQ88" i="7"/>
  <c r="BR88" i="7"/>
  <c r="BS88" i="7"/>
  <c r="BT88" i="7"/>
  <c r="BU88" i="7"/>
  <c r="BV88" i="7"/>
  <c r="BW88" i="7"/>
  <c r="BX88" i="7"/>
  <c r="BY88" i="7"/>
  <c r="BZ88" i="7"/>
  <c r="CA88" i="7"/>
  <c r="CB88" i="7"/>
  <c r="CC88" i="7"/>
  <c r="CD88" i="7"/>
  <c r="CE88" i="7"/>
  <c r="CF88" i="7"/>
  <c r="CG88" i="7"/>
  <c r="CH88" i="7"/>
  <c r="CI88" i="7"/>
  <c r="CJ88" i="7"/>
  <c r="CK88" i="7"/>
  <c r="CL88" i="7"/>
  <c r="AX89" i="7"/>
  <c r="AY89" i="7"/>
  <c r="AZ89" i="7"/>
  <c r="BA89" i="7"/>
  <c r="BB89" i="7"/>
  <c r="BC89" i="7"/>
  <c r="BD89" i="7"/>
  <c r="BE89" i="7"/>
  <c r="BF89" i="7"/>
  <c r="BG89" i="7"/>
  <c r="BH89" i="7"/>
  <c r="BI89" i="7"/>
  <c r="BJ89" i="7"/>
  <c r="BK89" i="7"/>
  <c r="BL89" i="7"/>
  <c r="BM89" i="7"/>
  <c r="BN89" i="7"/>
  <c r="BO89" i="7"/>
  <c r="BP89" i="7"/>
  <c r="BQ89" i="7"/>
  <c r="BR89" i="7"/>
  <c r="BS89" i="7"/>
  <c r="BT89" i="7"/>
  <c r="BU89" i="7"/>
  <c r="BV89" i="7"/>
  <c r="BW89" i="7"/>
  <c r="BX89" i="7"/>
  <c r="BY89" i="7"/>
  <c r="BZ89" i="7"/>
  <c r="CA89" i="7"/>
  <c r="CB89" i="7"/>
  <c r="CC89" i="7"/>
  <c r="CD89" i="7"/>
  <c r="CE89" i="7"/>
  <c r="CF89" i="7"/>
  <c r="CG89" i="7"/>
  <c r="CH89" i="7"/>
  <c r="CI89" i="7"/>
  <c r="CJ89" i="7"/>
  <c r="CK89" i="7"/>
  <c r="CL89" i="7"/>
  <c r="AX90" i="7"/>
  <c r="AY90" i="7"/>
  <c r="AZ90" i="7"/>
  <c r="BA90" i="7"/>
  <c r="BB90" i="7"/>
  <c r="BC90" i="7"/>
  <c r="BD90" i="7"/>
  <c r="BE90" i="7"/>
  <c r="BF90" i="7"/>
  <c r="BG90" i="7"/>
  <c r="BH90" i="7"/>
  <c r="BI90" i="7"/>
  <c r="BJ90" i="7"/>
  <c r="BK90" i="7"/>
  <c r="BL90" i="7"/>
  <c r="BM90" i="7"/>
  <c r="BN90" i="7"/>
  <c r="BO90" i="7"/>
  <c r="BP90" i="7"/>
  <c r="BQ90" i="7"/>
  <c r="BR90" i="7"/>
  <c r="BS90" i="7"/>
  <c r="BT90" i="7"/>
  <c r="BU90" i="7"/>
  <c r="BV90" i="7"/>
  <c r="BW90" i="7"/>
  <c r="BX90" i="7"/>
  <c r="BY90" i="7"/>
  <c r="BZ90" i="7"/>
  <c r="CA90" i="7"/>
  <c r="CB90" i="7"/>
  <c r="CC90" i="7"/>
  <c r="CD90" i="7"/>
  <c r="CE90" i="7"/>
  <c r="CF90" i="7"/>
  <c r="CG90" i="7"/>
  <c r="CH90" i="7"/>
  <c r="CI90" i="7"/>
  <c r="CJ90" i="7"/>
  <c r="CK90" i="7"/>
  <c r="CL90" i="7"/>
  <c r="AX91" i="7"/>
  <c r="AY91" i="7"/>
  <c r="AZ91" i="7"/>
  <c r="BA91" i="7"/>
  <c r="BB91" i="7"/>
  <c r="BC91" i="7"/>
  <c r="BD91" i="7"/>
  <c r="BE91" i="7"/>
  <c r="BF91" i="7"/>
  <c r="BG91" i="7"/>
  <c r="BH91" i="7"/>
  <c r="BI91" i="7"/>
  <c r="BJ91" i="7"/>
  <c r="BK91" i="7"/>
  <c r="BL91" i="7"/>
  <c r="BM91" i="7"/>
  <c r="BN91" i="7"/>
  <c r="BO91" i="7"/>
  <c r="BP91" i="7"/>
  <c r="BQ91" i="7"/>
  <c r="BR91" i="7"/>
  <c r="BS91" i="7"/>
  <c r="BT91" i="7"/>
  <c r="BU91" i="7"/>
  <c r="BV91" i="7"/>
  <c r="BW91" i="7"/>
  <c r="BX91" i="7"/>
  <c r="BY91" i="7"/>
  <c r="BZ91" i="7"/>
  <c r="CA91" i="7"/>
  <c r="CB91" i="7"/>
  <c r="CC91" i="7"/>
  <c r="CD91" i="7"/>
  <c r="CE91" i="7"/>
  <c r="CF91" i="7"/>
  <c r="CG91" i="7"/>
  <c r="CH91" i="7"/>
  <c r="CI91" i="7"/>
  <c r="CJ91" i="7"/>
  <c r="CK91" i="7"/>
  <c r="CL91" i="7"/>
  <c r="AX92" i="7"/>
  <c r="AY92" i="7"/>
  <c r="AZ92" i="7"/>
  <c r="BA92" i="7"/>
  <c r="BB92" i="7"/>
  <c r="BC92" i="7"/>
  <c r="BD92" i="7"/>
  <c r="BE92" i="7"/>
  <c r="BF92" i="7"/>
  <c r="BG92" i="7"/>
  <c r="BH92" i="7"/>
  <c r="BI92" i="7"/>
  <c r="BJ92" i="7"/>
  <c r="BK92" i="7"/>
  <c r="BL92" i="7"/>
  <c r="BM92" i="7"/>
  <c r="BN92" i="7"/>
  <c r="BO92" i="7"/>
  <c r="BP92" i="7"/>
  <c r="BQ92" i="7"/>
  <c r="BR92" i="7"/>
  <c r="BS92" i="7"/>
  <c r="BT92" i="7"/>
  <c r="BU92" i="7"/>
  <c r="BV92" i="7"/>
  <c r="BW92" i="7"/>
  <c r="BX92" i="7"/>
  <c r="BY92" i="7"/>
  <c r="BZ92" i="7"/>
  <c r="CA92" i="7"/>
  <c r="CB92" i="7"/>
  <c r="CC92" i="7"/>
  <c r="CD92" i="7"/>
  <c r="CE92" i="7"/>
  <c r="CF92" i="7"/>
  <c r="CG92" i="7"/>
  <c r="CH92" i="7"/>
  <c r="CI92" i="7"/>
  <c r="CJ92" i="7"/>
  <c r="CK92" i="7"/>
  <c r="CL92" i="7"/>
  <c r="AX93" i="7"/>
  <c r="AY93" i="7"/>
  <c r="AZ93" i="7"/>
  <c r="BA93" i="7"/>
  <c r="BB93" i="7"/>
  <c r="BC93" i="7"/>
  <c r="BD93" i="7"/>
  <c r="BE93" i="7"/>
  <c r="BF93" i="7"/>
  <c r="BG93" i="7"/>
  <c r="BH93" i="7"/>
  <c r="BI93" i="7"/>
  <c r="BJ93" i="7"/>
  <c r="BK93" i="7"/>
  <c r="BL93" i="7"/>
  <c r="BM93" i="7"/>
  <c r="BN93" i="7"/>
  <c r="BO93" i="7"/>
  <c r="BP93" i="7"/>
  <c r="BQ93" i="7"/>
  <c r="BR93" i="7"/>
  <c r="BS93" i="7"/>
  <c r="BT93" i="7"/>
  <c r="BU93" i="7"/>
  <c r="BV93" i="7"/>
  <c r="BW93" i="7"/>
  <c r="BX93" i="7"/>
  <c r="BY93" i="7"/>
  <c r="BZ93" i="7"/>
  <c r="CA93" i="7"/>
  <c r="CB93" i="7"/>
  <c r="CC93" i="7"/>
  <c r="CD93" i="7"/>
  <c r="CE93" i="7"/>
  <c r="CF93" i="7"/>
  <c r="CG93" i="7"/>
  <c r="CH93" i="7"/>
  <c r="CI93" i="7"/>
  <c r="CJ93" i="7"/>
  <c r="CK93" i="7"/>
  <c r="CL93" i="7"/>
  <c r="AX94" i="7"/>
  <c r="AY94" i="7"/>
  <c r="AZ94" i="7"/>
  <c r="BA94" i="7"/>
  <c r="BB94" i="7"/>
  <c r="BC94" i="7"/>
  <c r="BD94" i="7"/>
  <c r="BE94" i="7"/>
  <c r="BF94" i="7"/>
  <c r="BG94" i="7"/>
  <c r="BH94" i="7"/>
  <c r="BI94" i="7"/>
  <c r="BJ94" i="7"/>
  <c r="BK94" i="7"/>
  <c r="BL94" i="7"/>
  <c r="BM94" i="7"/>
  <c r="BN94" i="7"/>
  <c r="BO94" i="7"/>
  <c r="BP94" i="7"/>
  <c r="BQ94" i="7"/>
  <c r="BR94" i="7"/>
  <c r="BS94" i="7"/>
  <c r="BT94" i="7"/>
  <c r="BU94" i="7"/>
  <c r="BV94" i="7"/>
  <c r="BW94" i="7"/>
  <c r="BX94" i="7"/>
  <c r="BY94" i="7"/>
  <c r="BZ94" i="7"/>
  <c r="CA94" i="7"/>
  <c r="CB94" i="7"/>
  <c r="CC94" i="7"/>
  <c r="CD94" i="7"/>
  <c r="CE94" i="7"/>
  <c r="CF94" i="7"/>
  <c r="CG94" i="7"/>
  <c r="CH94" i="7"/>
  <c r="CI94" i="7"/>
  <c r="CJ94" i="7"/>
  <c r="CK94" i="7"/>
  <c r="CL94" i="7"/>
  <c r="AX95" i="7"/>
  <c r="AY95" i="7"/>
  <c r="AZ95" i="7"/>
  <c r="BA95" i="7"/>
  <c r="BB95" i="7"/>
  <c r="BC95" i="7"/>
  <c r="BD95" i="7"/>
  <c r="BE95" i="7"/>
  <c r="BF95" i="7"/>
  <c r="BG95" i="7"/>
  <c r="BH95" i="7"/>
  <c r="BI95" i="7"/>
  <c r="BJ95" i="7"/>
  <c r="BK95" i="7"/>
  <c r="BL95" i="7"/>
  <c r="BM95" i="7"/>
  <c r="BN95" i="7"/>
  <c r="BO95" i="7"/>
  <c r="BP95" i="7"/>
  <c r="BQ95" i="7"/>
  <c r="BR95" i="7"/>
  <c r="BS95" i="7"/>
  <c r="BT95" i="7"/>
  <c r="BU95" i="7"/>
  <c r="BV95" i="7"/>
  <c r="BW95" i="7"/>
  <c r="BX95" i="7"/>
  <c r="BY95" i="7"/>
  <c r="BZ95" i="7"/>
  <c r="CA95" i="7"/>
  <c r="CB95" i="7"/>
  <c r="CC95" i="7"/>
  <c r="CD95" i="7"/>
  <c r="CE95" i="7"/>
  <c r="CF95" i="7"/>
  <c r="CG95" i="7"/>
  <c r="CH95" i="7"/>
  <c r="CI95" i="7"/>
  <c r="CJ95" i="7"/>
  <c r="CK95" i="7"/>
  <c r="CL95" i="7"/>
  <c r="AX96" i="7"/>
  <c r="AY96" i="7"/>
  <c r="AZ96" i="7"/>
  <c r="BA96" i="7"/>
  <c r="BB96" i="7"/>
  <c r="BC96" i="7"/>
  <c r="BD96" i="7"/>
  <c r="BE96" i="7"/>
  <c r="BF96" i="7"/>
  <c r="BG96" i="7"/>
  <c r="BH96" i="7"/>
  <c r="BI96" i="7"/>
  <c r="BJ96" i="7"/>
  <c r="BK96" i="7"/>
  <c r="BL96" i="7"/>
  <c r="BM96" i="7"/>
  <c r="BN96" i="7"/>
  <c r="BO96" i="7"/>
  <c r="BP96" i="7"/>
  <c r="BQ96" i="7"/>
  <c r="BR96" i="7"/>
  <c r="BS96" i="7"/>
  <c r="BT96" i="7"/>
  <c r="BU96" i="7"/>
  <c r="BV96" i="7"/>
  <c r="BW96" i="7"/>
  <c r="BX96" i="7"/>
  <c r="BY96" i="7"/>
  <c r="BZ96" i="7"/>
  <c r="CA96" i="7"/>
  <c r="CB96" i="7"/>
  <c r="CC96" i="7"/>
  <c r="CD96" i="7"/>
  <c r="CE96" i="7"/>
  <c r="CF96" i="7"/>
  <c r="CG96" i="7"/>
  <c r="CH96" i="7"/>
  <c r="CI96" i="7"/>
  <c r="CJ96" i="7"/>
  <c r="CK96" i="7"/>
  <c r="CL96" i="7"/>
  <c r="AX97" i="7"/>
  <c r="AY97" i="7"/>
  <c r="AZ97" i="7"/>
  <c r="BA97" i="7"/>
  <c r="BB97" i="7"/>
  <c r="BC97" i="7"/>
  <c r="BD97" i="7"/>
  <c r="BE97" i="7"/>
  <c r="BF97" i="7"/>
  <c r="BG97" i="7"/>
  <c r="BH97" i="7"/>
  <c r="BI97" i="7"/>
  <c r="BJ97" i="7"/>
  <c r="BK97" i="7"/>
  <c r="BL97" i="7"/>
  <c r="BM97" i="7"/>
  <c r="BN97" i="7"/>
  <c r="BO97" i="7"/>
  <c r="BP97" i="7"/>
  <c r="BQ97" i="7"/>
  <c r="BR97" i="7"/>
  <c r="BS97" i="7"/>
  <c r="BT97" i="7"/>
  <c r="BU97" i="7"/>
  <c r="BV97" i="7"/>
  <c r="BW97" i="7"/>
  <c r="BX97" i="7"/>
  <c r="BY97" i="7"/>
  <c r="BZ97" i="7"/>
  <c r="CA97" i="7"/>
  <c r="CB97" i="7"/>
  <c r="CC97" i="7"/>
  <c r="CD97" i="7"/>
  <c r="CE97" i="7"/>
  <c r="CF97" i="7"/>
  <c r="CG97" i="7"/>
  <c r="CH97" i="7"/>
  <c r="CI97" i="7"/>
  <c r="CJ97" i="7"/>
  <c r="CK97" i="7"/>
  <c r="CL97" i="7"/>
  <c r="AX98" i="7"/>
  <c r="AY98" i="7"/>
  <c r="AZ98" i="7"/>
  <c r="BA98" i="7"/>
  <c r="BB98" i="7"/>
  <c r="BC98" i="7"/>
  <c r="BD98" i="7"/>
  <c r="BE98" i="7"/>
  <c r="BF98" i="7"/>
  <c r="BG98" i="7"/>
  <c r="BH98" i="7"/>
  <c r="BI98" i="7"/>
  <c r="BJ98" i="7"/>
  <c r="BK98" i="7"/>
  <c r="BL98" i="7"/>
  <c r="BM98" i="7"/>
  <c r="BN98" i="7"/>
  <c r="BO98" i="7"/>
  <c r="BP98" i="7"/>
  <c r="BQ98" i="7"/>
  <c r="BR98" i="7"/>
  <c r="BS98" i="7"/>
  <c r="BT98" i="7"/>
  <c r="BU98" i="7"/>
  <c r="BV98" i="7"/>
  <c r="BW98" i="7"/>
  <c r="BX98" i="7"/>
  <c r="BY98" i="7"/>
  <c r="BZ98" i="7"/>
  <c r="CA98" i="7"/>
  <c r="CB98" i="7"/>
  <c r="CC98" i="7"/>
  <c r="CD98" i="7"/>
  <c r="CE98" i="7"/>
  <c r="CF98" i="7"/>
  <c r="CG98" i="7"/>
  <c r="CH98" i="7"/>
  <c r="CI98" i="7"/>
  <c r="CJ98" i="7"/>
  <c r="CK98" i="7"/>
  <c r="CL98" i="7"/>
  <c r="AX99" i="7"/>
  <c r="AY99" i="7"/>
  <c r="AZ99" i="7"/>
  <c r="BA99" i="7"/>
  <c r="BB99" i="7"/>
  <c r="BC99" i="7"/>
  <c r="BD99" i="7"/>
  <c r="BE99" i="7"/>
  <c r="BF99" i="7"/>
  <c r="BG99" i="7"/>
  <c r="BH99" i="7"/>
  <c r="BI99" i="7"/>
  <c r="BJ99" i="7"/>
  <c r="BK99" i="7"/>
  <c r="BL99" i="7"/>
  <c r="BM99" i="7"/>
  <c r="BN99" i="7"/>
  <c r="BO99" i="7"/>
  <c r="BP99" i="7"/>
  <c r="BQ99" i="7"/>
  <c r="BR99" i="7"/>
  <c r="BS99" i="7"/>
  <c r="BT99" i="7"/>
  <c r="BU99" i="7"/>
  <c r="BV99" i="7"/>
  <c r="BW99" i="7"/>
  <c r="BX99" i="7"/>
  <c r="BY99" i="7"/>
  <c r="BZ99" i="7"/>
  <c r="CA99" i="7"/>
  <c r="CB99" i="7"/>
  <c r="CC99" i="7"/>
  <c r="CD99" i="7"/>
  <c r="CE99" i="7"/>
  <c r="CF99" i="7"/>
  <c r="CG99" i="7"/>
  <c r="CH99" i="7"/>
  <c r="CI99" i="7"/>
  <c r="CJ99" i="7"/>
  <c r="CK99" i="7"/>
  <c r="CL99" i="7"/>
  <c r="AY2" i="7"/>
  <c r="AZ2" i="7"/>
  <c r="BA2" i="7"/>
  <c r="BB2" i="7"/>
  <c r="BC2" i="7"/>
  <c r="BD2" i="7"/>
  <c r="BE2" i="7"/>
  <c r="BF2" i="7"/>
  <c r="BG2" i="7"/>
  <c r="BH2" i="7"/>
  <c r="BI2" i="7"/>
  <c r="BJ2" i="7"/>
  <c r="BK2" i="7"/>
  <c r="BL2" i="7"/>
  <c r="BM2" i="7"/>
  <c r="BN2" i="7"/>
  <c r="BO2" i="7"/>
  <c r="BP2" i="7"/>
  <c r="BQ2" i="7"/>
  <c r="BR2" i="7"/>
  <c r="BS2" i="7"/>
  <c r="BT2" i="7"/>
  <c r="BU2" i="7"/>
  <c r="BV2" i="7"/>
  <c r="BW2" i="7"/>
  <c r="BX2" i="7"/>
  <c r="BY2" i="7"/>
  <c r="BZ2" i="7"/>
  <c r="CA2" i="7"/>
  <c r="CB2" i="7"/>
  <c r="CC2" i="7"/>
  <c r="CD2" i="7"/>
  <c r="CE2" i="7"/>
  <c r="CF2" i="7"/>
  <c r="CG2" i="7"/>
  <c r="CH2" i="7"/>
  <c r="CI2" i="7"/>
  <c r="CJ2" i="7"/>
  <c r="CK2" i="7"/>
  <c r="CL2" i="7"/>
  <c r="AX2" i="7"/>
  <c r="N3" i="5"/>
  <c r="O3" i="5"/>
  <c r="P3" i="5"/>
  <c r="Q3" i="5"/>
  <c r="R3" i="5"/>
  <c r="N4" i="5"/>
  <c r="O4" i="5"/>
  <c r="P4" i="5"/>
  <c r="Q4" i="5"/>
  <c r="R4" i="5"/>
  <c r="N5" i="5"/>
  <c r="O5" i="5"/>
  <c r="P5" i="5"/>
  <c r="Q5" i="5"/>
  <c r="R5" i="5"/>
  <c r="N6" i="5"/>
  <c r="O6" i="5"/>
  <c r="P6" i="5"/>
  <c r="Q6" i="5"/>
  <c r="R6" i="5"/>
  <c r="N7" i="5"/>
  <c r="O7" i="5"/>
  <c r="P7" i="5"/>
  <c r="Q7" i="5"/>
  <c r="R7" i="5"/>
  <c r="N8" i="5"/>
  <c r="O8" i="5"/>
  <c r="P8" i="5"/>
  <c r="Q8" i="5"/>
  <c r="R8" i="5"/>
  <c r="N9" i="5"/>
  <c r="O9" i="5"/>
  <c r="P9" i="5"/>
  <c r="Q9" i="5"/>
  <c r="R9" i="5"/>
  <c r="N10" i="5"/>
  <c r="O10" i="5"/>
  <c r="P10" i="5"/>
  <c r="Q10" i="5"/>
  <c r="R10" i="5"/>
  <c r="N11" i="5"/>
  <c r="O11" i="5"/>
  <c r="P11" i="5"/>
  <c r="Q11" i="5"/>
  <c r="R11" i="5"/>
  <c r="N12" i="5"/>
  <c r="O12" i="5"/>
  <c r="P12" i="5"/>
  <c r="Q12" i="5"/>
  <c r="R12" i="5"/>
  <c r="N13" i="5"/>
  <c r="O13" i="5"/>
  <c r="P13" i="5"/>
  <c r="Q13" i="5"/>
  <c r="R13" i="5"/>
  <c r="N14" i="5"/>
  <c r="O14" i="5"/>
  <c r="P14" i="5"/>
  <c r="Q14" i="5"/>
  <c r="R14" i="5"/>
  <c r="N15" i="5"/>
  <c r="O15" i="5"/>
  <c r="P15" i="5"/>
  <c r="Q15" i="5"/>
  <c r="R15" i="5"/>
  <c r="N16" i="5"/>
  <c r="O16" i="5"/>
  <c r="P16" i="5"/>
  <c r="Q16" i="5"/>
  <c r="R16" i="5"/>
  <c r="N17" i="5"/>
  <c r="O17" i="5"/>
  <c r="P17" i="5"/>
  <c r="Q17" i="5"/>
  <c r="R17" i="5"/>
  <c r="N18" i="5"/>
  <c r="O18" i="5"/>
  <c r="P18" i="5"/>
  <c r="Q18" i="5"/>
  <c r="R18" i="5"/>
  <c r="N19" i="5"/>
  <c r="O19" i="5"/>
  <c r="P19" i="5"/>
  <c r="Q19" i="5"/>
  <c r="R19" i="5"/>
  <c r="N20" i="5"/>
  <c r="O20" i="5"/>
  <c r="P20" i="5"/>
  <c r="Q20" i="5"/>
  <c r="R20" i="5"/>
  <c r="N21" i="5"/>
  <c r="O21" i="5"/>
  <c r="P21" i="5"/>
  <c r="Q21" i="5"/>
  <c r="R21" i="5"/>
  <c r="N22" i="5"/>
  <c r="O22" i="5"/>
  <c r="P22" i="5"/>
  <c r="Q22" i="5"/>
  <c r="R22" i="5"/>
  <c r="N23" i="5"/>
  <c r="O23" i="5"/>
  <c r="P23" i="5"/>
  <c r="Q23" i="5"/>
  <c r="R23" i="5"/>
  <c r="N24" i="5"/>
  <c r="O24" i="5"/>
  <c r="P24" i="5"/>
  <c r="Q24" i="5"/>
  <c r="R24" i="5"/>
  <c r="N25" i="5"/>
  <c r="O25" i="5"/>
  <c r="P25" i="5"/>
  <c r="Q25" i="5"/>
  <c r="R25" i="5"/>
  <c r="N26" i="5"/>
  <c r="O26" i="5"/>
  <c r="P26" i="5"/>
  <c r="Q26" i="5"/>
  <c r="R26" i="5"/>
  <c r="N27" i="5"/>
  <c r="O27" i="5"/>
  <c r="P27" i="5"/>
  <c r="Q27" i="5"/>
  <c r="R27" i="5"/>
  <c r="N28" i="5"/>
  <c r="O28" i="5"/>
  <c r="P28" i="5"/>
  <c r="Q28" i="5"/>
  <c r="R28" i="5"/>
  <c r="N29" i="5"/>
  <c r="O29" i="5"/>
  <c r="P29" i="5"/>
  <c r="Q29" i="5"/>
  <c r="R29" i="5"/>
  <c r="N30" i="5"/>
  <c r="O30" i="5"/>
  <c r="P30" i="5"/>
  <c r="Q30" i="5"/>
  <c r="R30" i="5"/>
  <c r="N31" i="5"/>
  <c r="O31" i="5"/>
  <c r="P31" i="5"/>
  <c r="Q31" i="5"/>
  <c r="R31" i="5"/>
  <c r="N32" i="5"/>
  <c r="O32" i="5"/>
  <c r="P32" i="5"/>
  <c r="Q32" i="5"/>
  <c r="R32" i="5"/>
  <c r="N33" i="5"/>
  <c r="O33" i="5"/>
  <c r="P33" i="5"/>
  <c r="Q33" i="5"/>
  <c r="R33" i="5"/>
  <c r="N34" i="5"/>
  <c r="O34" i="5"/>
  <c r="P34" i="5"/>
  <c r="Q34" i="5"/>
  <c r="R34" i="5"/>
  <c r="N35" i="5"/>
  <c r="O35" i="5"/>
  <c r="P35" i="5"/>
  <c r="Q35" i="5"/>
  <c r="R35" i="5"/>
  <c r="N36" i="5"/>
  <c r="O36" i="5"/>
  <c r="P36" i="5"/>
  <c r="Q36" i="5"/>
  <c r="R36" i="5"/>
  <c r="N37" i="5"/>
  <c r="O37" i="5"/>
  <c r="P37" i="5"/>
  <c r="Q37" i="5"/>
  <c r="R37" i="5"/>
  <c r="N38" i="5"/>
  <c r="O38" i="5"/>
  <c r="P38" i="5"/>
  <c r="Q38" i="5"/>
  <c r="R38" i="5"/>
  <c r="N39" i="5"/>
  <c r="O39" i="5"/>
  <c r="P39" i="5"/>
  <c r="Q39" i="5"/>
  <c r="R39" i="5"/>
  <c r="N40" i="5"/>
  <c r="O40" i="5"/>
  <c r="P40" i="5"/>
  <c r="Q40" i="5"/>
  <c r="R40" i="5"/>
  <c r="N41" i="5"/>
  <c r="O41" i="5"/>
  <c r="P41" i="5"/>
  <c r="Q41" i="5"/>
  <c r="R41" i="5"/>
  <c r="N42" i="5"/>
  <c r="O42" i="5"/>
  <c r="P42" i="5"/>
  <c r="Q42" i="5"/>
  <c r="R42" i="5"/>
  <c r="N43" i="5"/>
  <c r="O43" i="5"/>
  <c r="P43" i="5"/>
  <c r="Q43" i="5"/>
  <c r="R43" i="5"/>
  <c r="N44" i="5"/>
  <c r="O44" i="5"/>
  <c r="P44" i="5"/>
  <c r="Q44" i="5"/>
  <c r="R44" i="5"/>
  <c r="N45" i="5"/>
  <c r="O45" i="5"/>
  <c r="P45" i="5"/>
  <c r="Q45" i="5"/>
  <c r="R45" i="5"/>
  <c r="N46" i="5"/>
  <c r="O46" i="5"/>
  <c r="P46" i="5"/>
  <c r="Q46" i="5"/>
  <c r="R46" i="5"/>
  <c r="N47" i="5"/>
  <c r="O47" i="5"/>
  <c r="P47" i="5"/>
  <c r="Q47" i="5"/>
  <c r="R47" i="5"/>
  <c r="N48" i="5"/>
  <c r="O48" i="5"/>
  <c r="P48" i="5"/>
  <c r="Q48" i="5"/>
  <c r="R48" i="5"/>
  <c r="N49" i="5"/>
  <c r="O49" i="5"/>
  <c r="P49" i="5"/>
  <c r="Q49" i="5"/>
  <c r="R49" i="5"/>
  <c r="N50" i="5"/>
  <c r="O50" i="5"/>
  <c r="P50" i="5"/>
  <c r="Q50" i="5"/>
  <c r="R50" i="5"/>
  <c r="N51" i="5"/>
  <c r="O51" i="5"/>
  <c r="P51" i="5"/>
  <c r="Q51" i="5"/>
  <c r="R51" i="5"/>
  <c r="N52" i="5"/>
  <c r="O52" i="5"/>
  <c r="P52" i="5"/>
  <c r="Q52" i="5"/>
  <c r="R52" i="5"/>
  <c r="N53" i="5"/>
  <c r="O53" i="5"/>
  <c r="P53" i="5"/>
  <c r="Q53" i="5"/>
  <c r="R53" i="5"/>
  <c r="N54" i="5"/>
  <c r="O54" i="5"/>
  <c r="P54" i="5"/>
  <c r="Q54" i="5"/>
  <c r="R54" i="5"/>
  <c r="N55" i="5"/>
  <c r="O55" i="5"/>
  <c r="P55" i="5"/>
  <c r="Q55" i="5"/>
  <c r="R55" i="5"/>
  <c r="N56" i="5"/>
  <c r="O56" i="5"/>
  <c r="P56" i="5"/>
  <c r="Q56" i="5"/>
  <c r="R56" i="5"/>
  <c r="N57" i="5"/>
  <c r="O57" i="5"/>
  <c r="P57" i="5"/>
  <c r="Q57" i="5"/>
  <c r="R57" i="5"/>
  <c r="N58" i="5"/>
  <c r="O58" i="5"/>
  <c r="P58" i="5"/>
  <c r="Q58" i="5"/>
  <c r="R58" i="5"/>
  <c r="N59" i="5"/>
  <c r="O59" i="5"/>
  <c r="P59" i="5"/>
  <c r="Q59" i="5"/>
  <c r="R59" i="5"/>
  <c r="N60" i="5"/>
  <c r="O60" i="5"/>
  <c r="P60" i="5"/>
  <c r="Q60" i="5"/>
  <c r="R60" i="5"/>
  <c r="N61" i="5"/>
  <c r="O61" i="5"/>
  <c r="P61" i="5"/>
  <c r="Q61" i="5"/>
  <c r="R61" i="5"/>
  <c r="N62" i="5"/>
  <c r="O62" i="5"/>
  <c r="P62" i="5"/>
  <c r="Q62" i="5"/>
  <c r="R62" i="5"/>
  <c r="N63" i="5"/>
  <c r="O63" i="5"/>
  <c r="P63" i="5"/>
  <c r="Q63" i="5"/>
  <c r="R63" i="5"/>
  <c r="N64" i="5"/>
  <c r="O64" i="5"/>
  <c r="P64" i="5"/>
  <c r="Q64" i="5"/>
  <c r="R64" i="5"/>
  <c r="N65" i="5"/>
  <c r="O65" i="5"/>
  <c r="P65" i="5"/>
  <c r="Q65" i="5"/>
  <c r="R65" i="5"/>
  <c r="N66" i="5"/>
  <c r="O66" i="5"/>
  <c r="P66" i="5"/>
  <c r="Q66" i="5"/>
  <c r="R66" i="5"/>
  <c r="N67" i="5"/>
  <c r="O67" i="5"/>
  <c r="P67" i="5"/>
  <c r="Q67" i="5"/>
  <c r="R67" i="5"/>
  <c r="N68" i="5"/>
  <c r="O68" i="5"/>
  <c r="P68" i="5"/>
  <c r="Q68" i="5"/>
  <c r="R68" i="5"/>
  <c r="N69" i="5"/>
  <c r="O69" i="5"/>
  <c r="P69" i="5"/>
  <c r="Q69" i="5"/>
  <c r="R69" i="5"/>
  <c r="N70" i="5"/>
  <c r="O70" i="5"/>
  <c r="P70" i="5"/>
  <c r="Q70" i="5"/>
  <c r="R70" i="5"/>
  <c r="N71" i="5"/>
  <c r="O71" i="5"/>
  <c r="P71" i="5"/>
  <c r="Q71" i="5"/>
  <c r="R71" i="5"/>
  <c r="N72" i="5"/>
  <c r="O72" i="5"/>
  <c r="P72" i="5"/>
  <c r="Q72" i="5"/>
  <c r="R72" i="5"/>
  <c r="N73" i="5"/>
  <c r="O73" i="5"/>
  <c r="P73" i="5"/>
  <c r="Q73" i="5"/>
  <c r="R73" i="5"/>
  <c r="N74" i="5"/>
  <c r="O74" i="5"/>
  <c r="P74" i="5"/>
  <c r="Q74" i="5"/>
  <c r="R74" i="5"/>
  <c r="N75" i="5"/>
  <c r="O75" i="5"/>
  <c r="P75" i="5"/>
  <c r="Q75" i="5"/>
  <c r="R75" i="5"/>
  <c r="N76" i="5"/>
  <c r="O76" i="5"/>
  <c r="P76" i="5"/>
  <c r="Q76" i="5"/>
  <c r="R76" i="5"/>
  <c r="N77" i="5"/>
  <c r="O77" i="5"/>
  <c r="P77" i="5"/>
  <c r="Q77" i="5"/>
  <c r="R77" i="5"/>
  <c r="N78" i="5"/>
  <c r="O78" i="5"/>
  <c r="P78" i="5"/>
  <c r="Q78" i="5"/>
  <c r="R78" i="5"/>
  <c r="N79" i="5"/>
  <c r="O79" i="5"/>
  <c r="P79" i="5"/>
  <c r="Q79" i="5"/>
  <c r="R79" i="5"/>
  <c r="O2" i="5"/>
  <c r="P2" i="5"/>
  <c r="Q2" i="5"/>
  <c r="R2" i="5"/>
  <c r="N2" i="5"/>
  <c r="S3" i="4"/>
  <c r="T3" i="4"/>
  <c r="U3" i="4"/>
  <c r="V3" i="4"/>
  <c r="W3" i="4"/>
  <c r="X3" i="4"/>
  <c r="Y3" i="4"/>
  <c r="Z3" i="4"/>
  <c r="AA3" i="4"/>
  <c r="AB3" i="4"/>
  <c r="S4" i="4"/>
  <c r="T4" i="4"/>
  <c r="U4" i="4"/>
  <c r="V4" i="4"/>
  <c r="W4" i="4"/>
  <c r="X4" i="4"/>
  <c r="Y4" i="4"/>
  <c r="Z4" i="4"/>
  <c r="AA4" i="4"/>
  <c r="AB4" i="4"/>
  <c r="S5" i="4"/>
  <c r="T5" i="4"/>
  <c r="U5" i="4"/>
  <c r="V5" i="4"/>
  <c r="W5" i="4"/>
  <c r="X5" i="4"/>
  <c r="Y5" i="4"/>
  <c r="Z5" i="4"/>
  <c r="AA5" i="4"/>
  <c r="AB5" i="4"/>
  <c r="S6" i="4"/>
  <c r="T6" i="4"/>
  <c r="U6" i="4"/>
  <c r="V6" i="4"/>
  <c r="W6" i="4"/>
  <c r="X6" i="4"/>
  <c r="Y6" i="4"/>
  <c r="Z6" i="4"/>
  <c r="AA6" i="4"/>
  <c r="AB6" i="4"/>
  <c r="S7" i="4"/>
  <c r="T7" i="4"/>
  <c r="U7" i="4"/>
  <c r="V7" i="4"/>
  <c r="W7" i="4"/>
  <c r="X7" i="4"/>
  <c r="Y7" i="4"/>
  <c r="Z7" i="4"/>
  <c r="AA7" i="4"/>
  <c r="AB7" i="4"/>
  <c r="S8" i="4"/>
  <c r="T8" i="4"/>
  <c r="U8" i="4"/>
  <c r="V8" i="4"/>
  <c r="W8" i="4"/>
  <c r="X8" i="4"/>
  <c r="Y8" i="4"/>
  <c r="Z8" i="4"/>
  <c r="AA8" i="4"/>
  <c r="AB8" i="4"/>
  <c r="S9" i="4"/>
  <c r="T9" i="4"/>
  <c r="U9" i="4"/>
  <c r="V9" i="4"/>
  <c r="W9" i="4"/>
  <c r="X9" i="4"/>
  <c r="Y9" i="4"/>
  <c r="Z9" i="4"/>
  <c r="AA9" i="4"/>
  <c r="AB9" i="4"/>
  <c r="S10" i="4"/>
  <c r="T10" i="4"/>
  <c r="U10" i="4"/>
  <c r="V10" i="4"/>
  <c r="W10" i="4"/>
  <c r="X10" i="4"/>
  <c r="Y10" i="4"/>
  <c r="Z10" i="4"/>
  <c r="AA10" i="4"/>
  <c r="AB10" i="4"/>
  <c r="S11" i="4"/>
  <c r="T11" i="4"/>
  <c r="U11" i="4"/>
  <c r="V11" i="4"/>
  <c r="W11" i="4"/>
  <c r="X11" i="4"/>
  <c r="Y11" i="4"/>
  <c r="Z11" i="4"/>
  <c r="AA11" i="4"/>
  <c r="AB11" i="4"/>
  <c r="S12" i="4"/>
  <c r="T12" i="4"/>
  <c r="U12" i="4"/>
  <c r="V12" i="4"/>
  <c r="W12" i="4"/>
  <c r="X12" i="4"/>
  <c r="Y12" i="4"/>
  <c r="Z12" i="4"/>
  <c r="AA12" i="4"/>
  <c r="AB12" i="4"/>
  <c r="S13" i="4"/>
  <c r="T13" i="4"/>
  <c r="U13" i="4"/>
  <c r="V13" i="4"/>
  <c r="W13" i="4"/>
  <c r="X13" i="4"/>
  <c r="Y13" i="4"/>
  <c r="Z13" i="4"/>
  <c r="AA13" i="4"/>
  <c r="AB13" i="4"/>
  <c r="S14" i="4"/>
  <c r="T14" i="4"/>
  <c r="U14" i="4"/>
  <c r="V14" i="4"/>
  <c r="W14" i="4"/>
  <c r="X14" i="4"/>
  <c r="Y14" i="4"/>
  <c r="Z14" i="4"/>
  <c r="AA14" i="4"/>
  <c r="AB14" i="4"/>
  <c r="S15" i="4"/>
  <c r="T15" i="4"/>
  <c r="U15" i="4"/>
  <c r="V15" i="4"/>
  <c r="W15" i="4"/>
  <c r="X15" i="4"/>
  <c r="Y15" i="4"/>
  <c r="Z15" i="4"/>
  <c r="AA15" i="4"/>
  <c r="AB15" i="4"/>
  <c r="S16" i="4"/>
  <c r="T16" i="4"/>
  <c r="U16" i="4"/>
  <c r="V16" i="4"/>
  <c r="W16" i="4"/>
  <c r="X16" i="4"/>
  <c r="Y16" i="4"/>
  <c r="Z16" i="4"/>
  <c r="AA16" i="4"/>
  <c r="AB16" i="4"/>
  <c r="S17" i="4"/>
  <c r="T17" i="4"/>
  <c r="U17" i="4"/>
  <c r="V17" i="4"/>
  <c r="W17" i="4"/>
  <c r="X17" i="4"/>
  <c r="Y17" i="4"/>
  <c r="Z17" i="4"/>
  <c r="AA17" i="4"/>
  <c r="AB17" i="4"/>
  <c r="S18" i="4"/>
  <c r="T18" i="4"/>
  <c r="U18" i="4"/>
  <c r="V18" i="4"/>
  <c r="W18" i="4"/>
  <c r="X18" i="4"/>
  <c r="Y18" i="4"/>
  <c r="Z18" i="4"/>
  <c r="AA18" i="4"/>
  <c r="AB18" i="4"/>
  <c r="S19" i="4"/>
  <c r="T19" i="4"/>
  <c r="U19" i="4"/>
  <c r="V19" i="4"/>
  <c r="W19" i="4"/>
  <c r="X19" i="4"/>
  <c r="Y19" i="4"/>
  <c r="Z19" i="4"/>
  <c r="AA19" i="4"/>
  <c r="AB19" i="4"/>
  <c r="S20" i="4"/>
  <c r="T20" i="4"/>
  <c r="U20" i="4"/>
  <c r="V20" i="4"/>
  <c r="W20" i="4"/>
  <c r="X20" i="4"/>
  <c r="Y20" i="4"/>
  <c r="Z20" i="4"/>
  <c r="AA20" i="4"/>
  <c r="AB20" i="4"/>
  <c r="S21" i="4"/>
  <c r="T21" i="4"/>
  <c r="U21" i="4"/>
  <c r="V21" i="4"/>
  <c r="W21" i="4"/>
  <c r="X21" i="4"/>
  <c r="Y21" i="4"/>
  <c r="Z21" i="4"/>
  <c r="AA21" i="4"/>
  <c r="AB21" i="4"/>
  <c r="S22" i="4"/>
  <c r="T22" i="4"/>
  <c r="U22" i="4"/>
  <c r="V22" i="4"/>
  <c r="W22" i="4"/>
  <c r="X22" i="4"/>
  <c r="Y22" i="4"/>
  <c r="Z22" i="4"/>
  <c r="AA22" i="4"/>
  <c r="AB22" i="4"/>
  <c r="S23" i="4"/>
  <c r="T23" i="4"/>
  <c r="U23" i="4"/>
  <c r="V23" i="4"/>
  <c r="W23" i="4"/>
  <c r="X23" i="4"/>
  <c r="Y23" i="4"/>
  <c r="Z23" i="4"/>
  <c r="AA23" i="4"/>
  <c r="AB23" i="4"/>
  <c r="S24" i="4"/>
  <c r="T24" i="4"/>
  <c r="U24" i="4"/>
  <c r="V24" i="4"/>
  <c r="W24" i="4"/>
  <c r="X24" i="4"/>
  <c r="Y24" i="4"/>
  <c r="Z24" i="4"/>
  <c r="AA24" i="4"/>
  <c r="AB24" i="4"/>
  <c r="S25" i="4"/>
  <c r="T25" i="4"/>
  <c r="U25" i="4"/>
  <c r="V25" i="4"/>
  <c r="W25" i="4"/>
  <c r="X25" i="4"/>
  <c r="Y25" i="4"/>
  <c r="Z25" i="4"/>
  <c r="AA25" i="4"/>
  <c r="AB25" i="4"/>
  <c r="S26" i="4"/>
  <c r="T26" i="4"/>
  <c r="U26" i="4"/>
  <c r="V26" i="4"/>
  <c r="W26" i="4"/>
  <c r="X26" i="4"/>
  <c r="Y26" i="4"/>
  <c r="Z26" i="4"/>
  <c r="AA26" i="4"/>
  <c r="AB26" i="4"/>
  <c r="S27" i="4"/>
  <c r="T27" i="4"/>
  <c r="U27" i="4"/>
  <c r="V27" i="4"/>
  <c r="W27" i="4"/>
  <c r="X27" i="4"/>
  <c r="Y27" i="4"/>
  <c r="Z27" i="4"/>
  <c r="AA27" i="4"/>
  <c r="AB27" i="4"/>
  <c r="S28" i="4"/>
  <c r="T28" i="4"/>
  <c r="U28" i="4"/>
  <c r="V28" i="4"/>
  <c r="W28" i="4"/>
  <c r="X28" i="4"/>
  <c r="Y28" i="4"/>
  <c r="Z28" i="4"/>
  <c r="AA28" i="4"/>
  <c r="AB28" i="4"/>
  <c r="S29" i="4"/>
  <c r="T29" i="4"/>
  <c r="U29" i="4"/>
  <c r="V29" i="4"/>
  <c r="W29" i="4"/>
  <c r="X29" i="4"/>
  <c r="Y29" i="4"/>
  <c r="Z29" i="4"/>
  <c r="AA29" i="4"/>
  <c r="AB29" i="4"/>
  <c r="S30" i="4"/>
  <c r="T30" i="4"/>
  <c r="U30" i="4"/>
  <c r="V30" i="4"/>
  <c r="W30" i="4"/>
  <c r="X30" i="4"/>
  <c r="Y30" i="4"/>
  <c r="Z30" i="4"/>
  <c r="AA30" i="4"/>
  <c r="AB30" i="4"/>
  <c r="S31" i="4"/>
  <c r="T31" i="4"/>
  <c r="U31" i="4"/>
  <c r="V31" i="4"/>
  <c r="W31" i="4"/>
  <c r="X31" i="4"/>
  <c r="Y31" i="4"/>
  <c r="Z31" i="4"/>
  <c r="AA31" i="4"/>
  <c r="AB31" i="4"/>
  <c r="S32" i="4"/>
  <c r="T32" i="4"/>
  <c r="U32" i="4"/>
  <c r="V32" i="4"/>
  <c r="W32" i="4"/>
  <c r="X32" i="4"/>
  <c r="Y32" i="4"/>
  <c r="Z32" i="4"/>
  <c r="AA32" i="4"/>
  <c r="AB32" i="4"/>
  <c r="S33" i="4"/>
  <c r="T33" i="4"/>
  <c r="U33" i="4"/>
  <c r="V33" i="4"/>
  <c r="W33" i="4"/>
  <c r="X33" i="4"/>
  <c r="Y33" i="4"/>
  <c r="Z33" i="4"/>
  <c r="AA33" i="4"/>
  <c r="AB33" i="4"/>
  <c r="S34" i="4"/>
  <c r="T34" i="4"/>
  <c r="U34" i="4"/>
  <c r="V34" i="4"/>
  <c r="W34" i="4"/>
  <c r="X34" i="4"/>
  <c r="Y34" i="4"/>
  <c r="Z34" i="4"/>
  <c r="AA34" i="4"/>
  <c r="AB34" i="4"/>
  <c r="S35" i="4"/>
  <c r="T35" i="4"/>
  <c r="U35" i="4"/>
  <c r="V35" i="4"/>
  <c r="W35" i="4"/>
  <c r="X35" i="4"/>
  <c r="Y35" i="4"/>
  <c r="Z35" i="4"/>
  <c r="AA35" i="4"/>
  <c r="AB35" i="4"/>
  <c r="S36" i="4"/>
  <c r="T36" i="4"/>
  <c r="U36" i="4"/>
  <c r="V36" i="4"/>
  <c r="W36" i="4"/>
  <c r="X36" i="4"/>
  <c r="Y36" i="4"/>
  <c r="Z36" i="4"/>
  <c r="AA36" i="4"/>
  <c r="AB36" i="4"/>
  <c r="S37" i="4"/>
  <c r="T37" i="4"/>
  <c r="U37" i="4"/>
  <c r="V37" i="4"/>
  <c r="W37" i="4"/>
  <c r="X37" i="4"/>
  <c r="Y37" i="4"/>
  <c r="Z37" i="4"/>
  <c r="AA37" i="4"/>
  <c r="AB37" i="4"/>
  <c r="S38" i="4"/>
  <c r="T38" i="4"/>
  <c r="U38" i="4"/>
  <c r="V38" i="4"/>
  <c r="W38" i="4"/>
  <c r="X38" i="4"/>
  <c r="Y38" i="4"/>
  <c r="Z38" i="4"/>
  <c r="AA38" i="4"/>
  <c r="AB38" i="4"/>
  <c r="S39" i="4"/>
  <c r="T39" i="4"/>
  <c r="U39" i="4"/>
  <c r="V39" i="4"/>
  <c r="W39" i="4"/>
  <c r="X39" i="4"/>
  <c r="Y39" i="4"/>
  <c r="Z39" i="4"/>
  <c r="AA39" i="4"/>
  <c r="AB39" i="4"/>
  <c r="S40" i="4"/>
  <c r="T40" i="4"/>
  <c r="U40" i="4"/>
  <c r="V40" i="4"/>
  <c r="W40" i="4"/>
  <c r="X40" i="4"/>
  <c r="Y40" i="4"/>
  <c r="Z40" i="4"/>
  <c r="AA40" i="4"/>
  <c r="AB40" i="4"/>
  <c r="S41" i="4"/>
  <c r="T41" i="4"/>
  <c r="U41" i="4"/>
  <c r="V41" i="4"/>
  <c r="W41" i="4"/>
  <c r="X41" i="4"/>
  <c r="Y41" i="4"/>
  <c r="Z41" i="4"/>
  <c r="AA41" i="4"/>
  <c r="AB41" i="4"/>
  <c r="S42" i="4"/>
  <c r="T42" i="4"/>
  <c r="U42" i="4"/>
  <c r="V42" i="4"/>
  <c r="W42" i="4"/>
  <c r="X42" i="4"/>
  <c r="Y42" i="4"/>
  <c r="Z42" i="4"/>
  <c r="AA42" i="4"/>
  <c r="AB42" i="4"/>
  <c r="S43" i="4"/>
  <c r="T43" i="4"/>
  <c r="U43" i="4"/>
  <c r="V43" i="4"/>
  <c r="W43" i="4"/>
  <c r="X43" i="4"/>
  <c r="Y43" i="4"/>
  <c r="Z43" i="4"/>
  <c r="AA43" i="4"/>
  <c r="AB43" i="4"/>
  <c r="S44" i="4"/>
  <c r="T44" i="4"/>
  <c r="U44" i="4"/>
  <c r="V44" i="4"/>
  <c r="W44" i="4"/>
  <c r="X44" i="4"/>
  <c r="Y44" i="4"/>
  <c r="Z44" i="4"/>
  <c r="AA44" i="4"/>
  <c r="AB44" i="4"/>
  <c r="S45" i="4"/>
  <c r="T45" i="4"/>
  <c r="U45" i="4"/>
  <c r="V45" i="4"/>
  <c r="W45" i="4"/>
  <c r="X45" i="4"/>
  <c r="Y45" i="4"/>
  <c r="Z45" i="4"/>
  <c r="AA45" i="4"/>
  <c r="AB45" i="4"/>
  <c r="S46" i="4"/>
  <c r="T46" i="4"/>
  <c r="U46" i="4"/>
  <c r="V46" i="4"/>
  <c r="W46" i="4"/>
  <c r="X46" i="4"/>
  <c r="Y46" i="4"/>
  <c r="Z46" i="4"/>
  <c r="AA46" i="4"/>
  <c r="AB46" i="4"/>
  <c r="S47" i="4"/>
  <c r="T47" i="4"/>
  <c r="U47" i="4"/>
  <c r="V47" i="4"/>
  <c r="W47" i="4"/>
  <c r="X47" i="4"/>
  <c r="Y47" i="4"/>
  <c r="Z47" i="4"/>
  <c r="AA47" i="4"/>
  <c r="AB47" i="4"/>
  <c r="S48" i="4"/>
  <c r="T48" i="4"/>
  <c r="U48" i="4"/>
  <c r="V48" i="4"/>
  <c r="W48" i="4"/>
  <c r="X48" i="4"/>
  <c r="Y48" i="4"/>
  <c r="Z48" i="4"/>
  <c r="AA48" i="4"/>
  <c r="AB48" i="4"/>
  <c r="S49" i="4"/>
  <c r="T49" i="4"/>
  <c r="U49" i="4"/>
  <c r="V49" i="4"/>
  <c r="W49" i="4"/>
  <c r="X49" i="4"/>
  <c r="Y49" i="4"/>
  <c r="Z49" i="4"/>
  <c r="AA49" i="4"/>
  <c r="AB49" i="4"/>
  <c r="S50" i="4"/>
  <c r="T50" i="4"/>
  <c r="U50" i="4"/>
  <c r="V50" i="4"/>
  <c r="W50" i="4"/>
  <c r="X50" i="4"/>
  <c r="Y50" i="4"/>
  <c r="Z50" i="4"/>
  <c r="AA50" i="4"/>
  <c r="AB50" i="4"/>
  <c r="S51" i="4"/>
  <c r="T51" i="4"/>
  <c r="U51" i="4"/>
  <c r="V51" i="4"/>
  <c r="W51" i="4"/>
  <c r="X51" i="4"/>
  <c r="Y51" i="4"/>
  <c r="Z51" i="4"/>
  <c r="AA51" i="4"/>
  <c r="AB51" i="4"/>
  <c r="S52" i="4"/>
  <c r="T52" i="4"/>
  <c r="U52" i="4"/>
  <c r="V52" i="4"/>
  <c r="W52" i="4"/>
  <c r="X52" i="4"/>
  <c r="Y52" i="4"/>
  <c r="Z52" i="4"/>
  <c r="AA52" i="4"/>
  <c r="AB52" i="4"/>
  <c r="S53" i="4"/>
  <c r="T53" i="4"/>
  <c r="U53" i="4"/>
  <c r="V53" i="4"/>
  <c r="W53" i="4"/>
  <c r="X53" i="4"/>
  <c r="Y53" i="4"/>
  <c r="Z53" i="4"/>
  <c r="AA53" i="4"/>
  <c r="AB53" i="4"/>
  <c r="S54" i="4"/>
  <c r="T54" i="4"/>
  <c r="U54" i="4"/>
  <c r="V54" i="4"/>
  <c r="W54" i="4"/>
  <c r="X54" i="4"/>
  <c r="Y54" i="4"/>
  <c r="Z54" i="4"/>
  <c r="AA54" i="4"/>
  <c r="AB54" i="4"/>
  <c r="S55" i="4"/>
  <c r="T55" i="4"/>
  <c r="U55" i="4"/>
  <c r="V55" i="4"/>
  <c r="W55" i="4"/>
  <c r="X55" i="4"/>
  <c r="Y55" i="4"/>
  <c r="Z55" i="4"/>
  <c r="AA55" i="4"/>
  <c r="AB55" i="4"/>
  <c r="S56" i="4"/>
  <c r="T56" i="4"/>
  <c r="U56" i="4"/>
  <c r="V56" i="4"/>
  <c r="W56" i="4"/>
  <c r="X56" i="4"/>
  <c r="Y56" i="4"/>
  <c r="Z56" i="4"/>
  <c r="AA56" i="4"/>
  <c r="AB56" i="4"/>
  <c r="S57" i="4"/>
  <c r="T57" i="4"/>
  <c r="U57" i="4"/>
  <c r="V57" i="4"/>
  <c r="W57" i="4"/>
  <c r="X57" i="4"/>
  <c r="Y57" i="4"/>
  <c r="Z57" i="4"/>
  <c r="AA57" i="4"/>
  <c r="AB57" i="4"/>
  <c r="S58" i="4"/>
  <c r="T58" i="4"/>
  <c r="U58" i="4"/>
  <c r="V58" i="4"/>
  <c r="W58" i="4"/>
  <c r="X58" i="4"/>
  <c r="Y58" i="4"/>
  <c r="Z58" i="4"/>
  <c r="AA58" i="4"/>
  <c r="AB58" i="4"/>
  <c r="S59" i="4"/>
  <c r="T59" i="4"/>
  <c r="U59" i="4"/>
  <c r="V59" i="4"/>
  <c r="W59" i="4"/>
  <c r="X59" i="4"/>
  <c r="Y59" i="4"/>
  <c r="Z59" i="4"/>
  <c r="AA59" i="4"/>
  <c r="AB59" i="4"/>
  <c r="S60" i="4"/>
  <c r="T60" i="4"/>
  <c r="U60" i="4"/>
  <c r="V60" i="4"/>
  <c r="W60" i="4"/>
  <c r="X60" i="4"/>
  <c r="Y60" i="4"/>
  <c r="Z60" i="4"/>
  <c r="AA60" i="4"/>
  <c r="AB60" i="4"/>
  <c r="S61" i="4"/>
  <c r="T61" i="4"/>
  <c r="U61" i="4"/>
  <c r="V61" i="4"/>
  <c r="W61" i="4"/>
  <c r="X61" i="4"/>
  <c r="Y61" i="4"/>
  <c r="Z61" i="4"/>
  <c r="AA61" i="4"/>
  <c r="AB61" i="4"/>
  <c r="S62" i="4"/>
  <c r="T62" i="4"/>
  <c r="U62" i="4"/>
  <c r="V62" i="4"/>
  <c r="W62" i="4"/>
  <c r="X62" i="4"/>
  <c r="Y62" i="4"/>
  <c r="Z62" i="4"/>
  <c r="AA62" i="4"/>
  <c r="AB62" i="4"/>
  <c r="S63" i="4"/>
  <c r="T63" i="4"/>
  <c r="U63" i="4"/>
  <c r="V63" i="4"/>
  <c r="W63" i="4"/>
  <c r="X63" i="4"/>
  <c r="Y63" i="4"/>
  <c r="Z63" i="4"/>
  <c r="AA63" i="4"/>
  <c r="AB63" i="4"/>
  <c r="S64" i="4"/>
  <c r="T64" i="4"/>
  <c r="U64" i="4"/>
  <c r="V64" i="4"/>
  <c r="W64" i="4"/>
  <c r="X64" i="4"/>
  <c r="Y64" i="4"/>
  <c r="Z64" i="4"/>
  <c r="AA64" i="4"/>
  <c r="AB64" i="4"/>
  <c r="S65" i="4"/>
  <c r="T65" i="4"/>
  <c r="U65" i="4"/>
  <c r="V65" i="4"/>
  <c r="W65" i="4"/>
  <c r="X65" i="4"/>
  <c r="Y65" i="4"/>
  <c r="Z65" i="4"/>
  <c r="AA65" i="4"/>
  <c r="AB65" i="4"/>
  <c r="S66" i="4"/>
  <c r="T66" i="4"/>
  <c r="U66" i="4"/>
  <c r="V66" i="4"/>
  <c r="W66" i="4"/>
  <c r="X66" i="4"/>
  <c r="Y66" i="4"/>
  <c r="Z66" i="4"/>
  <c r="AA66" i="4"/>
  <c r="AB66" i="4"/>
  <c r="S67" i="4"/>
  <c r="T67" i="4"/>
  <c r="U67" i="4"/>
  <c r="V67" i="4"/>
  <c r="W67" i="4"/>
  <c r="X67" i="4"/>
  <c r="Y67" i="4"/>
  <c r="Z67" i="4"/>
  <c r="AA67" i="4"/>
  <c r="AB67" i="4"/>
  <c r="S68" i="4"/>
  <c r="T68" i="4"/>
  <c r="U68" i="4"/>
  <c r="V68" i="4"/>
  <c r="W68" i="4"/>
  <c r="X68" i="4"/>
  <c r="Y68" i="4"/>
  <c r="Z68" i="4"/>
  <c r="AA68" i="4"/>
  <c r="AB68" i="4"/>
  <c r="S69" i="4"/>
  <c r="T69" i="4"/>
  <c r="U69" i="4"/>
  <c r="V69" i="4"/>
  <c r="W69" i="4"/>
  <c r="X69" i="4"/>
  <c r="Y69" i="4"/>
  <c r="Z69" i="4"/>
  <c r="AA69" i="4"/>
  <c r="AB69" i="4"/>
  <c r="S70" i="4"/>
  <c r="T70" i="4"/>
  <c r="U70" i="4"/>
  <c r="V70" i="4"/>
  <c r="W70" i="4"/>
  <c r="X70" i="4"/>
  <c r="Y70" i="4"/>
  <c r="Z70" i="4"/>
  <c r="AA70" i="4"/>
  <c r="AB70" i="4"/>
  <c r="S71" i="4"/>
  <c r="T71" i="4"/>
  <c r="U71" i="4"/>
  <c r="V71" i="4"/>
  <c r="W71" i="4"/>
  <c r="X71" i="4"/>
  <c r="Y71" i="4"/>
  <c r="Z71" i="4"/>
  <c r="AA71" i="4"/>
  <c r="AB71" i="4"/>
  <c r="S72" i="4"/>
  <c r="T72" i="4"/>
  <c r="U72" i="4"/>
  <c r="V72" i="4"/>
  <c r="W72" i="4"/>
  <c r="X72" i="4"/>
  <c r="Y72" i="4"/>
  <c r="Z72" i="4"/>
  <c r="AA72" i="4"/>
  <c r="AB72" i="4"/>
  <c r="T2" i="4"/>
  <c r="U2" i="4"/>
  <c r="V2" i="4"/>
  <c r="W2" i="4"/>
  <c r="X2" i="4"/>
  <c r="Y2" i="4"/>
  <c r="Z2" i="4"/>
  <c r="AA2" i="4"/>
  <c r="AB2" i="4"/>
  <c r="S2" i="4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AL2" i="2"/>
  <c r="AD55" i="3"/>
  <c r="AC55" i="3"/>
  <c r="AB55" i="3"/>
  <c r="AA55" i="3"/>
  <c r="Z55" i="3"/>
  <c r="Y55" i="3"/>
  <c r="X55" i="3"/>
  <c r="W55" i="3"/>
  <c r="V55" i="3"/>
  <c r="U55" i="3"/>
  <c r="T55" i="3"/>
  <c r="AD54" i="3"/>
  <c r="AC54" i="3"/>
  <c r="AB54" i="3"/>
  <c r="AA54" i="3"/>
  <c r="Z54" i="3"/>
  <c r="Y54" i="3"/>
  <c r="X54" i="3"/>
  <c r="W54" i="3"/>
  <c r="V54" i="3"/>
  <c r="U54" i="3"/>
  <c r="T54" i="3"/>
  <c r="AD53" i="3"/>
  <c r="AC53" i="3"/>
  <c r="AB53" i="3"/>
  <c r="AA53" i="3"/>
  <c r="Z53" i="3"/>
  <c r="Y53" i="3"/>
  <c r="X53" i="3"/>
  <c r="W53" i="3"/>
  <c r="V53" i="3"/>
  <c r="U53" i="3"/>
  <c r="T53" i="3"/>
  <c r="AD52" i="3"/>
  <c r="AC52" i="3"/>
  <c r="AB52" i="3"/>
  <c r="AA52" i="3"/>
  <c r="Z52" i="3"/>
  <c r="Y52" i="3"/>
  <c r="X52" i="3"/>
  <c r="W52" i="3"/>
  <c r="V52" i="3"/>
  <c r="U52" i="3"/>
  <c r="T52" i="3"/>
  <c r="AD51" i="3"/>
  <c r="AC51" i="3"/>
  <c r="AB51" i="3"/>
  <c r="AA51" i="3"/>
  <c r="Z51" i="3"/>
  <c r="Y51" i="3"/>
  <c r="X51" i="3"/>
  <c r="W51" i="3"/>
  <c r="V51" i="3"/>
  <c r="U51" i="3"/>
  <c r="T51" i="3"/>
  <c r="AD50" i="3"/>
  <c r="AC50" i="3"/>
  <c r="AB50" i="3"/>
  <c r="AA50" i="3"/>
  <c r="Z50" i="3"/>
  <c r="Y50" i="3"/>
  <c r="X50" i="3"/>
  <c r="W50" i="3"/>
  <c r="V50" i="3"/>
  <c r="U50" i="3"/>
  <c r="T50" i="3"/>
  <c r="AD49" i="3"/>
  <c r="AC49" i="3"/>
  <c r="AB49" i="3"/>
  <c r="AA49" i="3"/>
  <c r="Z49" i="3"/>
  <c r="Y49" i="3"/>
  <c r="X49" i="3"/>
  <c r="W49" i="3"/>
  <c r="V49" i="3"/>
  <c r="U49" i="3"/>
  <c r="T49" i="3"/>
  <c r="AD48" i="3"/>
  <c r="AC48" i="3"/>
  <c r="AB48" i="3"/>
  <c r="AA48" i="3"/>
  <c r="Z48" i="3"/>
  <c r="Y48" i="3"/>
  <c r="X48" i="3"/>
  <c r="W48" i="3"/>
  <c r="V48" i="3"/>
  <c r="U48" i="3"/>
  <c r="T48" i="3"/>
  <c r="AD47" i="3"/>
  <c r="AC47" i="3"/>
  <c r="AB47" i="3"/>
  <c r="AA47" i="3"/>
  <c r="Z47" i="3"/>
  <c r="Y47" i="3"/>
  <c r="X47" i="3"/>
  <c r="W47" i="3"/>
  <c r="V47" i="3"/>
  <c r="U47" i="3"/>
  <c r="T47" i="3"/>
  <c r="AD46" i="3"/>
  <c r="AC46" i="3"/>
  <c r="AB46" i="3"/>
  <c r="AA46" i="3"/>
  <c r="Z46" i="3"/>
  <c r="Y46" i="3"/>
  <c r="X46" i="3"/>
  <c r="W46" i="3"/>
  <c r="V46" i="3"/>
  <c r="U46" i="3"/>
  <c r="T46" i="3"/>
  <c r="AD45" i="3"/>
  <c r="AC45" i="3"/>
  <c r="AB45" i="3"/>
  <c r="AA45" i="3"/>
  <c r="Z45" i="3"/>
  <c r="Y45" i="3"/>
  <c r="X45" i="3"/>
  <c r="W45" i="3"/>
  <c r="V45" i="3"/>
  <c r="U45" i="3"/>
  <c r="T45" i="3"/>
  <c r="AD44" i="3"/>
  <c r="AC44" i="3"/>
  <c r="AB44" i="3"/>
  <c r="AA44" i="3"/>
  <c r="Z44" i="3"/>
  <c r="Y44" i="3"/>
  <c r="X44" i="3"/>
  <c r="W44" i="3"/>
  <c r="V44" i="3"/>
  <c r="U44" i="3"/>
  <c r="T44" i="3"/>
  <c r="AD43" i="3"/>
  <c r="AC43" i="3"/>
  <c r="AB43" i="3"/>
  <c r="AA43" i="3"/>
  <c r="Z43" i="3"/>
  <c r="Y43" i="3"/>
  <c r="X43" i="3"/>
  <c r="W43" i="3"/>
  <c r="V43" i="3"/>
  <c r="U43" i="3"/>
  <c r="T43" i="3"/>
  <c r="AD42" i="3"/>
  <c r="AC42" i="3"/>
  <c r="AB42" i="3"/>
  <c r="AA42" i="3"/>
  <c r="Z42" i="3"/>
  <c r="Y42" i="3"/>
  <c r="X42" i="3"/>
  <c r="W42" i="3"/>
  <c r="V42" i="3"/>
  <c r="U42" i="3"/>
  <c r="T42" i="3"/>
  <c r="AD41" i="3"/>
  <c r="AC41" i="3"/>
  <c r="AB41" i="3"/>
  <c r="AA41" i="3"/>
  <c r="Z41" i="3"/>
  <c r="Y41" i="3"/>
  <c r="X41" i="3"/>
  <c r="W41" i="3"/>
  <c r="V41" i="3"/>
  <c r="U41" i="3"/>
  <c r="T41" i="3"/>
  <c r="AD40" i="3"/>
  <c r="AC40" i="3"/>
  <c r="AB40" i="3"/>
  <c r="AA40" i="3"/>
  <c r="Z40" i="3"/>
  <c r="Y40" i="3"/>
  <c r="X40" i="3"/>
  <c r="W40" i="3"/>
  <c r="V40" i="3"/>
  <c r="U40" i="3"/>
  <c r="T40" i="3"/>
  <c r="AD39" i="3"/>
  <c r="AC39" i="3"/>
  <c r="AB39" i="3"/>
  <c r="AA39" i="3"/>
  <c r="Z39" i="3"/>
  <c r="Y39" i="3"/>
  <c r="X39" i="3"/>
  <c r="W39" i="3"/>
  <c r="V39" i="3"/>
  <c r="U39" i="3"/>
  <c r="T39" i="3"/>
  <c r="AD38" i="3"/>
  <c r="AC38" i="3"/>
  <c r="AB38" i="3"/>
  <c r="AA38" i="3"/>
  <c r="Z38" i="3"/>
  <c r="Y38" i="3"/>
  <c r="X38" i="3"/>
  <c r="W38" i="3"/>
  <c r="V38" i="3"/>
  <c r="U38" i="3"/>
  <c r="T38" i="3"/>
  <c r="AD37" i="3"/>
  <c r="AC37" i="3"/>
  <c r="AB37" i="3"/>
  <c r="AA37" i="3"/>
  <c r="Z37" i="3"/>
  <c r="Y37" i="3"/>
  <c r="X37" i="3"/>
  <c r="W37" i="3"/>
  <c r="V37" i="3"/>
  <c r="U37" i="3"/>
  <c r="T37" i="3"/>
  <c r="AD36" i="3"/>
  <c r="AC36" i="3"/>
  <c r="AB36" i="3"/>
  <c r="AA36" i="3"/>
  <c r="Z36" i="3"/>
  <c r="Y36" i="3"/>
  <c r="X36" i="3"/>
  <c r="W36" i="3"/>
  <c r="V36" i="3"/>
  <c r="U36" i="3"/>
  <c r="T36" i="3"/>
  <c r="AD35" i="3"/>
  <c r="AC35" i="3"/>
  <c r="AB35" i="3"/>
  <c r="AA35" i="3"/>
  <c r="Z35" i="3"/>
  <c r="Y35" i="3"/>
  <c r="X35" i="3"/>
  <c r="W35" i="3"/>
  <c r="V35" i="3"/>
  <c r="U35" i="3"/>
  <c r="T35" i="3"/>
  <c r="AD34" i="3"/>
  <c r="AC34" i="3"/>
  <c r="AB34" i="3"/>
  <c r="AA34" i="3"/>
  <c r="Z34" i="3"/>
  <c r="Y34" i="3"/>
  <c r="X34" i="3"/>
  <c r="W34" i="3"/>
  <c r="V34" i="3"/>
  <c r="U34" i="3"/>
  <c r="T34" i="3"/>
  <c r="AD33" i="3"/>
  <c r="AC33" i="3"/>
  <c r="AB33" i="3"/>
  <c r="AA33" i="3"/>
  <c r="Z33" i="3"/>
  <c r="Y33" i="3"/>
  <c r="X33" i="3"/>
  <c r="W33" i="3"/>
  <c r="V33" i="3"/>
  <c r="U33" i="3"/>
  <c r="T33" i="3"/>
  <c r="AD32" i="3"/>
  <c r="AC32" i="3"/>
  <c r="AB32" i="3"/>
  <c r="AA32" i="3"/>
  <c r="Z32" i="3"/>
  <c r="Y32" i="3"/>
  <c r="X32" i="3"/>
  <c r="W32" i="3"/>
  <c r="V32" i="3"/>
  <c r="U32" i="3"/>
  <c r="T32" i="3"/>
  <c r="AD31" i="3"/>
  <c r="AC31" i="3"/>
  <c r="AB31" i="3"/>
  <c r="AA31" i="3"/>
  <c r="Z31" i="3"/>
  <c r="Y31" i="3"/>
  <c r="X31" i="3"/>
  <c r="W31" i="3"/>
  <c r="V31" i="3"/>
  <c r="U31" i="3"/>
  <c r="T31" i="3"/>
  <c r="AD30" i="3"/>
  <c r="AC30" i="3"/>
  <c r="AB30" i="3"/>
  <c r="AA30" i="3"/>
  <c r="Z30" i="3"/>
  <c r="Y30" i="3"/>
  <c r="X30" i="3"/>
  <c r="W30" i="3"/>
  <c r="V30" i="3"/>
  <c r="U30" i="3"/>
  <c r="T30" i="3"/>
  <c r="AD29" i="3"/>
  <c r="AC29" i="3"/>
  <c r="AB29" i="3"/>
  <c r="AA29" i="3"/>
  <c r="Z29" i="3"/>
  <c r="Y29" i="3"/>
  <c r="X29" i="3"/>
  <c r="W29" i="3"/>
  <c r="V29" i="3"/>
  <c r="U29" i="3"/>
  <c r="T29" i="3"/>
  <c r="AD28" i="3"/>
  <c r="AC28" i="3"/>
  <c r="AB28" i="3"/>
  <c r="AA28" i="3"/>
  <c r="Z28" i="3"/>
  <c r="Y28" i="3"/>
  <c r="X28" i="3"/>
  <c r="W28" i="3"/>
  <c r="V28" i="3"/>
  <c r="U28" i="3"/>
  <c r="T28" i="3"/>
  <c r="AD27" i="3"/>
  <c r="AC27" i="3"/>
  <c r="AB27" i="3"/>
  <c r="AA27" i="3"/>
  <c r="Z27" i="3"/>
  <c r="Y27" i="3"/>
  <c r="X27" i="3"/>
  <c r="W27" i="3"/>
  <c r="V27" i="3"/>
  <c r="U27" i="3"/>
  <c r="T27" i="3"/>
  <c r="AD26" i="3"/>
  <c r="AC26" i="3"/>
  <c r="AB26" i="3"/>
  <c r="AA26" i="3"/>
  <c r="Z26" i="3"/>
  <c r="Y26" i="3"/>
  <c r="X26" i="3"/>
  <c r="W26" i="3"/>
  <c r="V26" i="3"/>
  <c r="U26" i="3"/>
  <c r="T26" i="3"/>
  <c r="AD25" i="3"/>
  <c r="AC25" i="3"/>
  <c r="AB25" i="3"/>
  <c r="AA25" i="3"/>
  <c r="Z25" i="3"/>
  <c r="Y25" i="3"/>
  <c r="X25" i="3"/>
  <c r="W25" i="3"/>
  <c r="V25" i="3"/>
  <c r="U25" i="3"/>
  <c r="T25" i="3"/>
  <c r="AD24" i="3"/>
  <c r="AC24" i="3"/>
  <c r="AB24" i="3"/>
  <c r="AA24" i="3"/>
  <c r="Z24" i="3"/>
  <c r="Y24" i="3"/>
  <c r="X24" i="3"/>
  <c r="W24" i="3"/>
  <c r="V24" i="3"/>
  <c r="U24" i="3"/>
  <c r="T24" i="3"/>
  <c r="AD23" i="3"/>
  <c r="AC23" i="3"/>
  <c r="AB23" i="3"/>
  <c r="AA23" i="3"/>
  <c r="Z23" i="3"/>
  <c r="Y23" i="3"/>
  <c r="X23" i="3"/>
  <c r="W23" i="3"/>
  <c r="V23" i="3"/>
  <c r="U23" i="3"/>
  <c r="T23" i="3"/>
  <c r="AD22" i="3"/>
  <c r="AC22" i="3"/>
  <c r="AB22" i="3"/>
  <c r="AA22" i="3"/>
  <c r="Z22" i="3"/>
  <c r="Y22" i="3"/>
  <c r="X22" i="3"/>
  <c r="W22" i="3"/>
  <c r="V22" i="3"/>
  <c r="U22" i="3"/>
  <c r="T22" i="3"/>
  <c r="AD21" i="3"/>
  <c r="AC21" i="3"/>
  <c r="AB21" i="3"/>
  <c r="AA21" i="3"/>
  <c r="Z21" i="3"/>
  <c r="Y21" i="3"/>
  <c r="X21" i="3"/>
  <c r="W21" i="3"/>
  <c r="V21" i="3"/>
  <c r="U21" i="3"/>
  <c r="T21" i="3"/>
  <c r="AD20" i="3"/>
  <c r="AC20" i="3"/>
  <c r="AB20" i="3"/>
  <c r="AA20" i="3"/>
  <c r="Z20" i="3"/>
  <c r="Y20" i="3"/>
  <c r="X20" i="3"/>
  <c r="W20" i="3"/>
  <c r="V20" i="3"/>
  <c r="U20" i="3"/>
  <c r="T20" i="3"/>
  <c r="AD19" i="3"/>
  <c r="AC19" i="3"/>
  <c r="AB19" i="3"/>
  <c r="AA19" i="3"/>
  <c r="Z19" i="3"/>
  <c r="Y19" i="3"/>
  <c r="X19" i="3"/>
  <c r="W19" i="3"/>
  <c r="V19" i="3"/>
  <c r="U19" i="3"/>
  <c r="T19" i="3"/>
  <c r="AD18" i="3"/>
  <c r="AC18" i="3"/>
  <c r="AB18" i="3"/>
  <c r="AA18" i="3"/>
  <c r="Z18" i="3"/>
  <c r="Y18" i="3"/>
  <c r="X18" i="3"/>
  <c r="W18" i="3"/>
  <c r="V18" i="3"/>
  <c r="U18" i="3"/>
  <c r="T18" i="3"/>
  <c r="AD17" i="3"/>
  <c r="AC17" i="3"/>
  <c r="AB17" i="3"/>
  <c r="AA17" i="3"/>
  <c r="Z17" i="3"/>
  <c r="Y17" i="3"/>
  <c r="X17" i="3"/>
  <c r="W17" i="3"/>
  <c r="V17" i="3"/>
  <c r="U17" i="3"/>
  <c r="T17" i="3"/>
  <c r="AD16" i="3"/>
  <c r="AC16" i="3"/>
  <c r="AB16" i="3"/>
  <c r="AA16" i="3"/>
  <c r="Z16" i="3"/>
  <c r="Y16" i="3"/>
  <c r="X16" i="3"/>
  <c r="W16" i="3"/>
  <c r="V16" i="3"/>
  <c r="U16" i="3"/>
  <c r="T16" i="3"/>
  <c r="AD15" i="3"/>
  <c r="AC15" i="3"/>
  <c r="AB15" i="3"/>
  <c r="AA15" i="3"/>
  <c r="Z15" i="3"/>
  <c r="Y15" i="3"/>
  <c r="X15" i="3"/>
  <c r="W15" i="3"/>
  <c r="V15" i="3"/>
  <c r="U15" i="3"/>
  <c r="T15" i="3"/>
  <c r="AD14" i="3"/>
  <c r="AC14" i="3"/>
  <c r="AB14" i="3"/>
  <c r="AA14" i="3"/>
  <c r="Z14" i="3"/>
  <c r="Y14" i="3"/>
  <c r="X14" i="3"/>
  <c r="W14" i="3"/>
  <c r="V14" i="3"/>
  <c r="U14" i="3"/>
  <c r="T14" i="3"/>
  <c r="AD13" i="3"/>
  <c r="AC13" i="3"/>
  <c r="AB13" i="3"/>
  <c r="AA13" i="3"/>
  <c r="Z13" i="3"/>
  <c r="Y13" i="3"/>
  <c r="X13" i="3"/>
  <c r="W13" i="3"/>
  <c r="V13" i="3"/>
  <c r="U13" i="3"/>
  <c r="T13" i="3"/>
  <c r="AD12" i="3"/>
  <c r="AC12" i="3"/>
  <c r="AB12" i="3"/>
  <c r="AA12" i="3"/>
  <c r="Z12" i="3"/>
  <c r="Y12" i="3"/>
  <c r="X12" i="3"/>
  <c r="W12" i="3"/>
  <c r="V12" i="3"/>
  <c r="U12" i="3"/>
  <c r="T12" i="3"/>
  <c r="AD11" i="3"/>
  <c r="AC11" i="3"/>
  <c r="AB11" i="3"/>
  <c r="AA11" i="3"/>
  <c r="Z11" i="3"/>
  <c r="Y11" i="3"/>
  <c r="X11" i="3"/>
  <c r="W11" i="3"/>
  <c r="V11" i="3"/>
  <c r="U11" i="3"/>
  <c r="T11" i="3"/>
  <c r="AD9" i="3"/>
  <c r="AC9" i="3"/>
  <c r="AB9" i="3"/>
  <c r="AA9" i="3"/>
  <c r="Z9" i="3"/>
  <c r="Y9" i="3"/>
  <c r="X9" i="3"/>
  <c r="W9" i="3"/>
  <c r="V9" i="3"/>
  <c r="U9" i="3"/>
  <c r="T9" i="3"/>
  <c r="AD8" i="3"/>
  <c r="AC8" i="3"/>
  <c r="AB8" i="3"/>
  <c r="AA8" i="3"/>
  <c r="Z8" i="3"/>
  <c r="Y8" i="3"/>
  <c r="X8" i="3"/>
  <c r="W8" i="3"/>
  <c r="V8" i="3"/>
  <c r="U8" i="3"/>
  <c r="T8" i="3"/>
  <c r="AD7" i="3"/>
  <c r="AC7" i="3"/>
  <c r="AB7" i="3"/>
  <c r="AA7" i="3"/>
  <c r="Z7" i="3"/>
  <c r="Y7" i="3"/>
  <c r="X7" i="3"/>
  <c r="W7" i="3"/>
  <c r="V7" i="3"/>
  <c r="U7" i="3"/>
  <c r="T7" i="3"/>
  <c r="AD6" i="3"/>
  <c r="AC6" i="3"/>
  <c r="AB6" i="3"/>
  <c r="AA6" i="3"/>
  <c r="Z6" i="3"/>
  <c r="Y6" i="3"/>
  <c r="X6" i="3"/>
  <c r="W6" i="3"/>
  <c r="V6" i="3"/>
  <c r="U6" i="3"/>
  <c r="T6" i="3"/>
  <c r="AD5" i="3"/>
  <c r="AC5" i="3"/>
  <c r="AB5" i="3"/>
  <c r="AA5" i="3"/>
  <c r="Z5" i="3"/>
  <c r="Y5" i="3"/>
  <c r="X5" i="3"/>
  <c r="W5" i="3"/>
  <c r="V5" i="3"/>
  <c r="U5" i="3"/>
  <c r="T5" i="3"/>
  <c r="AD4" i="3"/>
  <c r="AC4" i="3"/>
  <c r="AB4" i="3"/>
  <c r="AA4" i="3"/>
  <c r="Z4" i="3"/>
  <c r="Y4" i="3"/>
  <c r="X4" i="3"/>
  <c r="W4" i="3"/>
  <c r="V4" i="3"/>
  <c r="U4" i="3"/>
  <c r="T4" i="3"/>
  <c r="AD3" i="3"/>
  <c r="AC3" i="3"/>
  <c r="AB3" i="3"/>
  <c r="AA3" i="3"/>
  <c r="Z3" i="3"/>
  <c r="Y3" i="3"/>
  <c r="X3" i="3"/>
  <c r="W3" i="3"/>
  <c r="V3" i="3"/>
  <c r="U3" i="3"/>
  <c r="T3" i="3"/>
  <c r="AD2" i="3"/>
  <c r="AC2" i="3"/>
  <c r="AB2" i="3"/>
  <c r="AA2" i="3"/>
  <c r="Z2" i="3"/>
  <c r="Y2" i="3"/>
  <c r="X2" i="3"/>
  <c r="W2" i="3"/>
  <c r="V2" i="3"/>
  <c r="U2" i="3"/>
  <c r="T2" i="3"/>
  <c r="U10" i="3"/>
  <c r="V10" i="3"/>
  <c r="W10" i="3"/>
  <c r="X10" i="3"/>
  <c r="Y10" i="3"/>
  <c r="Z10" i="3"/>
  <c r="AA10" i="3"/>
  <c r="AB10" i="3"/>
  <c r="AC10" i="3"/>
  <c r="AD10" i="3"/>
  <c r="T1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E54D27-06B9-4298-8E19-5DC9C24852C1}" keepAlive="1" name="Query - A+R" description="Connection to the 'A+R' query in the workbook." type="5" refreshedVersion="8" background="1" saveData="1">
    <dbPr connection="Provider=Microsoft.Mashup.OleDb.1;Data Source=$Workbook$;Location=A+R;Extended Properties=&quot;&quot;" command="SELECT * FROM [A+R]"/>
  </connection>
  <connection id="2" xr16:uid="{7DE148A7-EE53-4376-A5CD-C35F5814D963}" keepAlive="1" name="Query - Assists" description="Connection to the 'Assists' query in the workbook." type="5" refreshedVersion="8" background="1" saveData="1">
    <dbPr connection="Provider=Microsoft.Mashup.OleDb.1;Data Source=$Workbook$;Location=Assists;Extended Properties=&quot;&quot;" command="SELECT * FROM [Assists]"/>
  </connection>
  <connection id="3" xr16:uid="{303ECDA9-27ED-4C48-9F11-956E8DF33E85}" keepAlive="1" name="Query - FG3M" description="Connection to the 'FG3M' query in the workbook." type="5" refreshedVersion="8" background="1" saveData="1">
    <dbPr connection="Provider=Microsoft.Mashup.OleDb.1;Data Source=$Workbook$;Location=FG3M;Extended Properties=&quot;&quot;" command="SELECT * FROM [FG3M]"/>
  </connection>
  <connection id="4" xr16:uid="{F7E354BA-D9B0-4963-82DF-2AF581405046}" keepAlive="1" name="Query - P+A" description="Connection to the 'P+A' query in the workbook." type="5" refreshedVersion="8" background="1" saveData="1">
    <dbPr connection="Provider=Microsoft.Mashup.OleDb.1;Data Source=$Workbook$;Location=P+A;Extended Properties=&quot;&quot;" command="SELECT * FROM [P+A]"/>
  </connection>
  <connection id="5" xr16:uid="{A6FB8F7A-A7DB-4F67-A316-F6BD2A21512B}" keepAlive="1" name="Query - P+A+R" description="Connection to the 'P+A+R' query in the workbook." type="5" refreshedVersion="8" background="1" saveData="1">
    <dbPr connection="Provider=Microsoft.Mashup.OleDb.1;Data Source=$Workbook$;Location=P+A+R;Extended Properties=&quot;&quot;" command="SELECT * FROM [P+A+R]"/>
  </connection>
  <connection id="6" xr16:uid="{7F2A5344-A5FE-437E-AD48-0A2A62EEF8A3}" keepAlive="1" name="Query - P+R" description="Connection to the 'P+R' query in the workbook." type="5" refreshedVersion="8" background="1" saveData="1">
    <dbPr connection="Provider=Microsoft.Mashup.OleDb.1;Data Source=$Workbook$;Location=P+R;Extended Properties=&quot;&quot;" command="SELECT * FROM [P+R]"/>
  </connection>
  <connection id="7" xr16:uid="{8E5925C0-38F7-4157-B8F4-746853E4F897}" keepAlive="1" name="Query - Points" description="Connection to the 'Points' query in the workbook." type="5" refreshedVersion="8" background="1" saveData="1">
    <dbPr connection="Provider=Microsoft.Mashup.OleDb.1;Data Source=$Workbook$;Location=Points;Extended Properties=&quot;&quot;" command="SELECT * FROM [Points]"/>
  </connection>
  <connection id="8" xr16:uid="{CBF9C856-8B55-41B1-8F5A-4CBE13A68CFC}" keepAlive="1" name="Query - Rebounds" description="Connection to the 'Rebounds' query in the workbook." type="5" refreshedVersion="8" background="1" saveData="1">
    <dbPr connection="Provider=Microsoft.Mashup.OleDb.1;Data Source=$Workbook$;Location=Rebounds;Extended Properties=&quot;&quot;" command="SELECT * FROM [Rebounds]"/>
  </connection>
</connections>
</file>

<file path=xl/sharedStrings.xml><?xml version="1.0" encoding="utf-8"?>
<sst xmlns="http://schemas.openxmlformats.org/spreadsheetml/2006/main" count="2790" uniqueCount="92">
  <si>
    <t>Points</t>
  </si>
  <si>
    <t>PtsDeviation</t>
  </si>
  <si>
    <t>8+</t>
  </si>
  <si>
    <t>9+</t>
  </si>
  <si>
    <t>10+</t>
  </si>
  <si>
    <t>11+</t>
  </si>
  <si>
    <t>12+</t>
  </si>
  <si>
    <t>13+</t>
  </si>
  <si>
    <t>14+</t>
  </si>
  <si>
    <t>15+</t>
  </si>
  <si>
    <t>16+</t>
  </si>
  <si>
    <t>17+</t>
  </si>
  <si>
    <t>18+</t>
  </si>
  <si>
    <t>19+</t>
  </si>
  <si>
    <t>20+</t>
  </si>
  <si>
    <t>21+</t>
  </si>
  <si>
    <t>22+</t>
  </si>
  <si>
    <t>23+</t>
  </si>
  <si>
    <t>24+</t>
  </si>
  <si>
    <t>25+</t>
  </si>
  <si>
    <t>26+</t>
  </si>
  <si>
    <t>27+</t>
  </si>
  <si>
    <t>28+</t>
  </si>
  <si>
    <t>29+</t>
  </si>
  <si>
    <t>30+</t>
  </si>
  <si>
    <t>Team</t>
  </si>
  <si>
    <t>Matchup</t>
  </si>
  <si>
    <t>Player</t>
  </si>
  <si>
    <t>Assists</t>
  </si>
  <si>
    <t>2+</t>
  </si>
  <si>
    <t>3+</t>
  </si>
  <si>
    <t>4+</t>
  </si>
  <si>
    <t>5+</t>
  </si>
  <si>
    <t>6+</t>
  </si>
  <si>
    <t>7+</t>
  </si>
  <si>
    <t>Rebounds</t>
  </si>
  <si>
    <t>FG3M</t>
  </si>
  <si>
    <t>1+</t>
  </si>
  <si>
    <t>P+A</t>
  </si>
  <si>
    <t>31+</t>
  </si>
  <si>
    <t>32+</t>
  </si>
  <si>
    <t>33+</t>
  </si>
  <si>
    <t>34+</t>
  </si>
  <si>
    <t>35+</t>
  </si>
  <si>
    <t>36+</t>
  </si>
  <si>
    <t>37+</t>
  </si>
  <si>
    <t>38+</t>
  </si>
  <si>
    <t>39+</t>
  </si>
  <si>
    <t>40+</t>
  </si>
  <si>
    <t>41+</t>
  </si>
  <si>
    <t>42+</t>
  </si>
  <si>
    <t>43+</t>
  </si>
  <si>
    <t>44+</t>
  </si>
  <si>
    <t>45+</t>
  </si>
  <si>
    <t>46+</t>
  </si>
  <si>
    <t>47+</t>
  </si>
  <si>
    <t>48+</t>
  </si>
  <si>
    <t>49+</t>
  </si>
  <si>
    <t>P+A+R</t>
  </si>
  <si>
    <t>50+</t>
  </si>
  <si>
    <t>51+</t>
  </si>
  <si>
    <t>52+</t>
  </si>
  <si>
    <t>53+</t>
  </si>
  <si>
    <t>54+</t>
  </si>
  <si>
    <t>55+</t>
  </si>
  <si>
    <t>56+</t>
  </si>
  <si>
    <t>57+</t>
  </si>
  <si>
    <t>58+</t>
  </si>
  <si>
    <t>59+</t>
  </si>
  <si>
    <t>P+R</t>
  </si>
  <si>
    <t>A+R</t>
  </si>
  <si>
    <t>Dev</t>
  </si>
  <si>
    <t>time</t>
  </si>
  <si>
    <t>game_id</t>
  </si>
  <si>
    <t>Hawks</t>
  </si>
  <si>
    <t>Mavericks</t>
  </si>
  <si>
    <t>Bucks</t>
  </si>
  <si>
    <t>Thunder</t>
  </si>
  <si>
    <t>Kings</t>
  </si>
  <si>
    <t>Warriors</t>
  </si>
  <si>
    <t>Celtics</t>
  </si>
  <si>
    <t>Clippers</t>
  </si>
  <si>
    <t>Pacers</t>
  </si>
  <si>
    <t>Spurs</t>
  </si>
  <si>
    <t>Magic</t>
  </si>
  <si>
    <t>Trail Blazers</t>
  </si>
  <si>
    <t>Raptors</t>
  </si>
  <si>
    <t>Heat</t>
  </si>
  <si>
    <t>Nuggets</t>
  </si>
  <si>
    <t>Bulls</t>
  </si>
  <si>
    <t>Lakers</t>
  </si>
  <si>
    <t>Wizards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</si>
</sst>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10" fontId="0" fillId="0" borderId="0" xfId="1" applyNumberFormat="1" applyFont="1"/>
    <xf numFmtId="0" fontId="0" fillId="0" borderId="0" xfId="1" applyNumberFormat="1" applyFont="1"/>
    <xf numFmtId="10" fontId="0" fillId="0" borderId="0" xfId="0" applyNumberFormat="1"/>
    <xf numFmtId="0" fontId="5" fillId="0" borderId="0" xfId="2" applyNumberFormat="1"/>
    <xf numFmtId="10" fontId="2" fillId="2" borderId="1" xfId="1" applyNumberFormat="1" applyFont="1" applyFill="1" applyBorder="1"/>
    <xf numFmtId="0" fontId="3" fillId="0" borderId="0" xfId="0" applyFont="1"/>
    <xf numFmtId="0" fontId="6" fillId="0" borderId="0" xfId="2" applyNumberFormat="1" applyFont="1"/>
    <xf numFmtId="9" fontId="0" fillId="0" borderId="0" xfId="1" applyFont="1"/>
    <xf numFmtId="164" fontId="0" fillId="0" borderId="0" xfId="1" applyNumberFormat="1" applyFont="1"/>
    <xf numFmtId="0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265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</dxf>
    <dxf>
      <font>
        <b/>
        <u/>
        <color theme="10"/>
      </font>
      <numFmt numFmtId="0" formatCode="General"/>
    </dxf>
    <dxf>
      <numFmt numFmtId="164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</dxf>
    <dxf>
      <font>
        <b/>
        <u/>
        <color theme="10"/>
      </font>
      <numFmt numFmtId="0" formatCode="General"/>
    </dxf>
    <dxf>
      <numFmt numFmtId="164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</dxf>
    <dxf>
      <font>
        <b/>
        <u/>
        <color theme="10"/>
      </font>
      <numFmt numFmtId="0" formatCode="General"/>
    </dxf>
    <dxf>
      <numFmt numFmtId="164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</dxf>
    <dxf>
      <font>
        <b/>
        <u/>
        <color theme="10"/>
      </font>
      <numFmt numFmtId="0" formatCode="General"/>
    </dxf>
    <dxf>
      <numFmt numFmtId="164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</dxf>
    <dxf>
      <numFmt numFmtId="0" formatCode="General"/>
    </dxf>
    <dxf>
      <numFmt numFmtId="164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64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821FDB36-C709-4256-8F33-4D5B735C6558}" autoFormatId="16" applyNumberFormats="0" applyBorderFormats="0" applyFontFormats="0" applyPatternFormats="0" applyAlignmentFormats="0" applyWidthHeightFormats="0">
  <queryTableRefresh nextId="54">
    <queryTableFields count="37">
      <queryTableField id="52" name="game_id" tableColumnId="46"/>
      <queryTableField id="33" name="Team" tableColumnId="33"/>
      <queryTableField id="34" name="Matchup" tableColumnId="34"/>
      <queryTableField id="41" name="time" tableColumnId="37"/>
      <queryTableField id="35" name="Player" tableColumnId="35"/>
      <queryTableField id="8" name="Points" tableColumnId="8"/>
      <queryTableField id="43" name="PtsDeviation" tableColumnId="38"/>
      <queryTableField id="10" name="8+" tableColumnId="10"/>
      <queryTableField id="11" name="9+" tableColumnId="11"/>
      <queryTableField id="12" name="10+" tableColumnId="12"/>
      <queryTableField id="13" name="11+" tableColumnId="13"/>
      <queryTableField id="14" name="12+" tableColumnId="14"/>
      <queryTableField id="15" name="13+" tableColumnId="15"/>
      <queryTableField id="16" name="14+" tableColumnId="16"/>
      <queryTableField id="17" name="15+" tableColumnId="17"/>
      <queryTableField id="18" name="16+" tableColumnId="18"/>
      <queryTableField id="19" name="17+" tableColumnId="19"/>
      <queryTableField id="20" name="18+" tableColumnId="20"/>
      <queryTableField id="21" name="19+" tableColumnId="21"/>
      <queryTableField id="22" name="20+" tableColumnId="22"/>
      <queryTableField id="23" name="21+" tableColumnId="23"/>
      <queryTableField id="24" name="22+" tableColumnId="24"/>
      <queryTableField id="25" name="23+" tableColumnId="25"/>
      <queryTableField id="26" name="24+" tableColumnId="26"/>
      <queryTableField id="27" name="25+" tableColumnId="27"/>
      <queryTableField id="28" name="26+" tableColumnId="28"/>
      <queryTableField id="29" name="27+" tableColumnId="29"/>
      <queryTableField id="30" name="28+" tableColumnId="30"/>
      <queryTableField id="31" name="29+" tableColumnId="31"/>
      <queryTableField id="32" name="30+" tableColumnId="32"/>
      <queryTableField id="44" name="31+" tableColumnId="39"/>
      <queryTableField id="45" name="32+" tableColumnId="40"/>
      <queryTableField id="46" name="33+" tableColumnId="41"/>
      <queryTableField id="47" name="34+" tableColumnId="42"/>
      <queryTableField id="48" name="35+" tableColumnId="43"/>
      <queryTableField id="49" name="40+" tableColumnId="44"/>
      <queryTableField id="50" name="45+" tableColumnId="4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8" xr16:uid="{C27AFE2E-8FA5-407D-A3D7-5A0BA7BE008B}" autoFormatId="16" applyNumberFormats="0" applyBorderFormats="0" applyFontFormats="0" applyPatternFormats="0" applyAlignmentFormats="0" applyWidthHeightFormats="0">
  <queryTableRefresh nextId="31">
    <queryTableFields count="19">
      <queryTableField id="29" name="game_id" tableColumnId="27"/>
      <queryTableField id="8" name="Team" tableColumnId="8"/>
      <queryTableField id="9" name="Matchup" tableColumnId="9"/>
      <queryTableField id="25" name="time" tableColumnId="25"/>
      <queryTableField id="10" name="Player" tableColumnId="10"/>
      <queryTableField id="11" name="Rebounds" tableColumnId="11"/>
      <queryTableField id="26" name="Dev" tableColumnId="26"/>
      <queryTableField id="13" name="3+" tableColumnId="13"/>
      <queryTableField id="14" name="4+" tableColumnId="14"/>
      <queryTableField id="15" name="5+" tableColumnId="15"/>
      <queryTableField id="16" name="6+" tableColumnId="16"/>
      <queryTableField id="17" name="7+" tableColumnId="17"/>
      <queryTableField id="18" name="8+" tableColumnId="18"/>
      <queryTableField id="19" name="9+" tableColumnId="19"/>
      <queryTableField id="20" name="10+" tableColumnId="20"/>
      <queryTableField id="21" name="11+" tableColumnId="21"/>
      <queryTableField id="22" name="12+" tableColumnId="22"/>
      <queryTableField id="23" name="13+" tableColumnId="23"/>
      <queryTableField id="24" name="14+" tableColumnId="2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0403AFA8-391C-473A-9D8B-5FEABD04DAC0}" autoFormatId="16" applyNumberFormats="0" applyBorderFormats="0" applyFontFormats="0" applyPatternFormats="0" applyAlignmentFormats="0" applyWidthHeightFormats="0">
  <queryTableRefresh nextId="30">
    <queryTableFields count="18">
      <queryTableField id="28" name="game_id" tableColumnId="26"/>
      <queryTableField id="8" name="Team" tableColumnId="8"/>
      <queryTableField id="9" name="Matchup" tableColumnId="9"/>
      <queryTableField id="26" name="time" tableColumnId="25"/>
      <queryTableField id="10" name="Player" tableColumnId="10"/>
      <queryTableField id="11" name="Assists" tableColumnId="11"/>
      <queryTableField id="24" name="Dev" tableColumnId="24"/>
      <queryTableField id="13" name="2+" tableColumnId="13"/>
      <queryTableField id="14" name="3+" tableColumnId="14"/>
      <queryTableField id="15" name="4+" tableColumnId="15"/>
      <queryTableField id="16" name="5+" tableColumnId="16"/>
      <queryTableField id="17" name="6+" tableColumnId="17"/>
      <queryTableField id="18" name="7+" tableColumnId="18"/>
      <queryTableField id="19" name="8+" tableColumnId="19"/>
      <queryTableField id="20" name="9+" tableColumnId="20"/>
      <queryTableField id="21" name="10+" tableColumnId="21"/>
      <queryTableField id="22" name="11+" tableColumnId="22"/>
      <queryTableField id="23" name="12+" tableColumnId="2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3" xr16:uid="{A142CEF6-386C-438D-9F41-F88D35A479E5}" autoFormatId="16" applyNumberFormats="0" applyBorderFormats="0" applyFontFormats="0" applyPatternFormats="0" applyAlignmentFormats="0" applyWidthHeightFormats="0">
  <queryTableRefresh nextId="25">
    <queryTableFields count="13">
      <queryTableField id="23" name="game_id" tableColumnId="21"/>
      <queryTableField id="8" name="Team" tableColumnId="8"/>
      <queryTableField id="9" name="Matchup" tableColumnId="9"/>
      <queryTableField id="21" name="time" tableColumnId="20"/>
      <queryTableField id="10" name="Player" tableColumnId="10"/>
      <queryTableField id="11" name="FG3M" tableColumnId="11"/>
      <queryTableField id="19" name="Dev" tableColumnId="19"/>
      <queryTableField id="13" name="1+" tableColumnId="13"/>
      <queryTableField id="14" name="2+" tableColumnId="14"/>
      <queryTableField id="15" name="3+" tableColumnId="15"/>
      <queryTableField id="16" name="4+" tableColumnId="16"/>
      <queryTableField id="17" name="5+" tableColumnId="17"/>
      <queryTableField id="18" name="6+" tableColumnId="1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DEE6BC30-0ECC-4FB4-AA43-D79346544466}" autoFormatId="16" applyNumberFormats="0" applyBorderFormats="0" applyFontFormats="0" applyPatternFormats="0" applyAlignmentFormats="0" applyWidthHeightFormats="0">
  <queryTableRefresh nextId="61">
    <queryTableFields count="49">
      <queryTableField id="59" name="game_id" tableColumnId="57"/>
      <queryTableField id="8" name="Team" tableColumnId="8"/>
      <queryTableField id="9" name="Matchup" tableColumnId="9"/>
      <queryTableField id="57" name="time" tableColumnId="56"/>
      <queryTableField id="10" name="Player" tableColumnId="10"/>
      <queryTableField id="11" name="P+A" tableColumnId="11"/>
      <queryTableField id="55" name="Dev" tableColumnId="55"/>
      <queryTableField id="13" name="8+" tableColumnId="13"/>
      <queryTableField id="14" name="9+" tableColumnId="14"/>
      <queryTableField id="15" name="10+" tableColumnId="15"/>
      <queryTableField id="16" name="11+" tableColumnId="16"/>
      <queryTableField id="17" name="12+" tableColumnId="17"/>
      <queryTableField id="18" name="13+" tableColumnId="18"/>
      <queryTableField id="19" name="14+" tableColumnId="19"/>
      <queryTableField id="20" name="15+" tableColumnId="20"/>
      <queryTableField id="21" name="16+" tableColumnId="21"/>
      <queryTableField id="22" name="17+" tableColumnId="22"/>
      <queryTableField id="23" name="18+" tableColumnId="23"/>
      <queryTableField id="24" name="19+" tableColumnId="24"/>
      <queryTableField id="25" name="20+" tableColumnId="25"/>
      <queryTableField id="26" name="21+" tableColumnId="26"/>
      <queryTableField id="27" name="22+" tableColumnId="27"/>
      <queryTableField id="28" name="23+" tableColumnId="28"/>
      <queryTableField id="29" name="24+" tableColumnId="29"/>
      <queryTableField id="30" name="25+" tableColumnId="30"/>
      <queryTableField id="31" name="26+" tableColumnId="31"/>
      <queryTableField id="32" name="27+" tableColumnId="32"/>
      <queryTableField id="33" name="28+" tableColumnId="33"/>
      <queryTableField id="34" name="29+" tableColumnId="34"/>
      <queryTableField id="35" name="30+" tableColumnId="35"/>
      <queryTableField id="36" name="31+" tableColumnId="36"/>
      <queryTableField id="37" name="32+" tableColumnId="37"/>
      <queryTableField id="38" name="33+" tableColumnId="38"/>
      <queryTableField id="39" name="34+" tableColumnId="39"/>
      <queryTableField id="40" name="35+" tableColumnId="40"/>
      <queryTableField id="41" name="36+" tableColumnId="41"/>
      <queryTableField id="42" name="37+" tableColumnId="42"/>
      <queryTableField id="43" name="38+" tableColumnId="43"/>
      <queryTableField id="44" name="39+" tableColumnId="44"/>
      <queryTableField id="45" name="40+" tableColumnId="45"/>
      <queryTableField id="46" name="41+" tableColumnId="46"/>
      <queryTableField id="47" name="42+" tableColumnId="47"/>
      <queryTableField id="48" name="43+" tableColumnId="48"/>
      <queryTableField id="49" name="44+" tableColumnId="49"/>
      <queryTableField id="50" name="45+" tableColumnId="50"/>
      <queryTableField id="51" name="46+" tableColumnId="51"/>
      <queryTableField id="52" name="47+" tableColumnId="52"/>
      <queryTableField id="53" name="48+" tableColumnId="53"/>
      <queryTableField id="54" name="49+" tableColumnId="5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010221D3-1A66-428B-BEA7-9453570E7AC8}" autoFormatId="16" applyNumberFormats="0" applyBorderFormats="0" applyFontFormats="0" applyPatternFormats="0" applyAlignmentFormats="0" applyWidthHeightFormats="0">
  <queryTableRefresh nextId="61">
    <queryTableFields count="49">
      <queryTableField id="59" name="game_id" tableColumnId="57"/>
      <queryTableField id="8" name="Team" tableColumnId="8"/>
      <queryTableField id="9" name="Matchup" tableColumnId="9"/>
      <queryTableField id="57" name="time" tableColumnId="56"/>
      <queryTableField id="10" name="Player" tableColumnId="10"/>
      <queryTableField id="11" name="P+R" tableColumnId="11"/>
      <queryTableField id="55" name="Dev" tableColumnId="55"/>
      <queryTableField id="13" name="8+" tableColumnId="13"/>
      <queryTableField id="14" name="9+" tableColumnId="14"/>
      <queryTableField id="15" name="10+" tableColumnId="15"/>
      <queryTableField id="16" name="11+" tableColumnId="16"/>
      <queryTableField id="17" name="12+" tableColumnId="17"/>
      <queryTableField id="18" name="13+" tableColumnId="18"/>
      <queryTableField id="19" name="14+" tableColumnId="19"/>
      <queryTableField id="20" name="15+" tableColumnId="20"/>
      <queryTableField id="21" name="16+" tableColumnId="21"/>
      <queryTableField id="22" name="17+" tableColumnId="22"/>
      <queryTableField id="23" name="18+" tableColumnId="23"/>
      <queryTableField id="24" name="19+" tableColumnId="24"/>
      <queryTableField id="25" name="20+" tableColumnId="25"/>
      <queryTableField id="26" name="21+" tableColumnId="26"/>
      <queryTableField id="27" name="22+" tableColumnId="27"/>
      <queryTableField id="28" name="23+" tableColumnId="28"/>
      <queryTableField id="29" name="24+" tableColumnId="29"/>
      <queryTableField id="30" name="25+" tableColumnId="30"/>
      <queryTableField id="31" name="26+" tableColumnId="31"/>
      <queryTableField id="32" name="27+" tableColumnId="32"/>
      <queryTableField id="33" name="28+" tableColumnId="33"/>
      <queryTableField id="34" name="29+" tableColumnId="34"/>
      <queryTableField id="35" name="30+" tableColumnId="35"/>
      <queryTableField id="36" name="31+" tableColumnId="36"/>
      <queryTableField id="37" name="32+" tableColumnId="37"/>
      <queryTableField id="38" name="33+" tableColumnId="38"/>
      <queryTableField id="39" name="34+" tableColumnId="39"/>
      <queryTableField id="40" name="35+" tableColumnId="40"/>
      <queryTableField id="41" name="36+" tableColumnId="41"/>
      <queryTableField id="42" name="37+" tableColumnId="42"/>
      <queryTableField id="43" name="38+" tableColumnId="43"/>
      <queryTableField id="44" name="39+" tableColumnId="44"/>
      <queryTableField id="45" name="40+" tableColumnId="45"/>
      <queryTableField id="46" name="41+" tableColumnId="46"/>
      <queryTableField id="47" name="42+" tableColumnId="47"/>
      <queryTableField id="48" name="43+" tableColumnId="48"/>
      <queryTableField id="49" name="44+" tableColumnId="49"/>
      <queryTableField id="50" name="45+" tableColumnId="50"/>
      <queryTableField id="51" name="46+" tableColumnId="51"/>
      <queryTableField id="52" name="47+" tableColumnId="52"/>
      <queryTableField id="53" name="48+" tableColumnId="53"/>
      <queryTableField id="54" name="49+" tableColumnId="5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C4539DF-D0D7-4746-A05D-BB6FBE5281B7}" autoFormatId="16" applyNumberFormats="0" applyBorderFormats="0" applyFontFormats="0" applyPatternFormats="0" applyAlignmentFormats="0" applyWidthHeightFormats="0">
  <queryTableRefresh nextId="43">
    <queryTableFields count="31">
      <queryTableField id="41" name="game_id" tableColumnId="39"/>
      <queryTableField id="8" name="Team" tableColumnId="8"/>
      <queryTableField id="9" name="Matchup" tableColumnId="9"/>
      <queryTableField id="39" name="time" tableColumnId="38"/>
      <queryTableField id="10" name="Player" tableColumnId="10"/>
      <queryTableField id="11" name="A+R" tableColumnId="11"/>
      <queryTableField id="37" name="Dev" tableColumnId="37"/>
      <queryTableField id="13" name="5+" tableColumnId="13"/>
      <queryTableField id="14" name="6+" tableColumnId="14"/>
      <queryTableField id="15" name="7+" tableColumnId="15"/>
      <queryTableField id="16" name="8+" tableColumnId="16"/>
      <queryTableField id="17" name="9+" tableColumnId="17"/>
      <queryTableField id="18" name="10+" tableColumnId="18"/>
      <queryTableField id="19" name="11+" tableColumnId="19"/>
      <queryTableField id="20" name="12+" tableColumnId="20"/>
      <queryTableField id="21" name="13+" tableColumnId="21"/>
      <queryTableField id="22" name="14+" tableColumnId="22"/>
      <queryTableField id="23" name="15+" tableColumnId="23"/>
      <queryTableField id="24" name="16+" tableColumnId="24"/>
      <queryTableField id="25" name="17+" tableColumnId="25"/>
      <queryTableField id="26" name="18+" tableColumnId="26"/>
      <queryTableField id="27" name="19+" tableColumnId="27"/>
      <queryTableField id="28" name="20+" tableColumnId="28"/>
      <queryTableField id="29" name="21+" tableColumnId="29"/>
      <queryTableField id="30" name="22+" tableColumnId="30"/>
      <queryTableField id="31" name="23+" tableColumnId="31"/>
      <queryTableField id="32" name="24+" tableColumnId="32"/>
      <queryTableField id="33" name="25+" tableColumnId="33"/>
      <queryTableField id="34" name="26+" tableColumnId="34"/>
      <queryTableField id="35" name="27+" tableColumnId="35"/>
      <queryTableField id="36" name="28+" tableColumnId="3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3A474889-E7C3-4AD7-BE7B-DD44013B0A8A}" autoFormatId="16" applyNumberFormats="0" applyBorderFormats="0" applyFontFormats="0" applyPatternFormats="0" applyAlignmentFormats="0" applyWidthHeightFormats="0">
  <queryTableRefresh nextId="69">
    <queryTableFields count="57">
      <queryTableField id="67" name="game_id" tableColumnId="65"/>
      <queryTableField id="8" name="Team" tableColumnId="8"/>
      <queryTableField id="9" name="Matchup" tableColumnId="9"/>
      <queryTableField id="63" name="time" tableColumnId="63"/>
      <queryTableField id="10" name="Player" tableColumnId="10"/>
      <queryTableField id="11" name="P+A+R" tableColumnId="11"/>
      <queryTableField id="64" name="Dev" tableColumnId="64"/>
      <queryTableField id="13" name="10+" tableColumnId="13"/>
      <queryTableField id="14" name="11+" tableColumnId="14"/>
      <queryTableField id="15" name="12+" tableColumnId="15"/>
      <queryTableField id="16" name="13+" tableColumnId="16"/>
      <queryTableField id="17" name="14+" tableColumnId="17"/>
      <queryTableField id="18" name="15+" tableColumnId="18"/>
      <queryTableField id="19" name="16+" tableColumnId="19"/>
      <queryTableField id="20" name="17+" tableColumnId="20"/>
      <queryTableField id="21" name="18+" tableColumnId="21"/>
      <queryTableField id="22" name="19+" tableColumnId="22"/>
      <queryTableField id="23" name="20+" tableColumnId="23"/>
      <queryTableField id="24" name="21+" tableColumnId="24"/>
      <queryTableField id="25" name="22+" tableColumnId="25"/>
      <queryTableField id="26" name="23+" tableColumnId="26"/>
      <queryTableField id="27" name="24+" tableColumnId="27"/>
      <queryTableField id="28" name="25+" tableColumnId="28"/>
      <queryTableField id="29" name="26+" tableColumnId="29"/>
      <queryTableField id="30" name="27+" tableColumnId="30"/>
      <queryTableField id="31" name="28+" tableColumnId="31"/>
      <queryTableField id="32" name="29+" tableColumnId="32"/>
      <queryTableField id="33" name="30+" tableColumnId="33"/>
      <queryTableField id="34" name="31+" tableColumnId="34"/>
      <queryTableField id="35" name="32+" tableColumnId="35"/>
      <queryTableField id="36" name="33+" tableColumnId="36"/>
      <queryTableField id="37" name="34+" tableColumnId="37"/>
      <queryTableField id="38" name="35+" tableColumnId="38"/>
      <queryTableField id="39" name="36+" tableColumnId="39"/>
      <queryTableField id="40" name="37+" tableColumnId="40"/>
      <queryTableField id="41" name="38+" tableColumnId="41"/>
      <queryTableField id="42" name="39+" tableColumnId="42"/>
      <queryTableField id="43" name="40+" tableColumnId="43"/>
      <queryTableField id="44" name="41+" tableColumnId="44"/>
      <queryTableField id="45" name="42+" tableColumnId="45"/>
      <queryTableField id="46" name="43+" tableColumnId="46"/>
      <queryTableField id="47" name="44+" tableColumnId="47"/>
      <queryTableField id="48" name="45+" tableColumnId="48"/>
      <queryTableField id="49" name="46+" tableColumnId="49"/>
      <queryTableField id="50" name="47+" tableColumnId="50"/>
      <queryTableField id="51" name="48+" tableColumnId="51"/>
      <queryTableField id="52" name="49+" tableColumnId="52"/>
      <queryTableField id="53" name="50+" tableColumnId="53"/>
      <queryTableField id="54" name="51+" tableColumnId="54"/>
      <queryTableField id="55" name="52+" tableColumnId="55"/>
      <queryTableField id="56" name="53+" tableColumnId="56"/>
      <queryTableField id="57" name="54+" tableColumnId="57"/>
      <queryTableField id="58" name="55+" tableColumnId="58"/>
      <queryTableField id="59" name="56+" tableColumnId="59"/>
      <queryTableField id="60" name="57+" tableColumnId="60"/>
      <queryTableField id="61" name="58+" tableColumnId="61"/>
      <queryTableField id="62" name="59+" tableColumnId="6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59D264-FE97-4192-9E03-00260E717D58}" name="Points" displayName="Points" ref="A1:AK146" tableType="queryTable" totalsRowShown="0">
  <autoFilter ref="A1:AK146" xr:uid="{1E59D264-FE97-4192-9E03-00260E717D58}">
    <filterColumn colId="3">
      <filters>
        <filter val="10:00:00 PM"/>
        <filter val="10:30:00 PM"/>
        <filter val="7:00:00 PM"/>
        <filter val="7:30:00 PM"/>
        <filter val="8:00:00 PM"/>
        <filter val="9:00:00 PM"/>
      </filters>
    </filterColumn>
  </autoFilter>
  <sortState xmlns:xlrd2="http://schemas.microsoft.com/office/spreadsheetml/2017/richdata2" ref="A3:AK146">
    <sortCondition ref="D1:D146"/>
  </sortState>
  <tableColumns count="37">
    <tableColumn id="46" xr3:uid="{8972E0FD-EDA9-4813-90EC-A04011147995}" uniqueName="46" name="game_id" queryTableFieldId="52" dataDxfId="252" dataCellStyle="Percent"/>
    <tableColumn id="33" xr3:uid="{1775C20D-7BC8-4989-A629-2471F32909FF}" uniqueName="33" name="Team" queryTableFieldId="33" dataDxfId="251" dataCellStyle="Percent"/>
    <tableColumn id="34" xr3:uid="{A043ADEE-CE49-479B-87C8-BB6A5C0D4578}" uniqueName="34" name="Matchup" queryTableFieldId="34" dataDxfId="250" dataCellStyle="Percent"/>
    <tableColumn id="37" xr3:uid="{141E9919-AA4C-4B35-81F1-D393A5A70D48}" uniqueName="37" name="time" queryTableFieldId="41" dataDxfId="249" dataCellStyle="Percent"/>
    <tableColumn id="35" xr3:uid="{AF8D8CED-9D95-4BF9-AA82-20800B970816}" uniqueName="35" name="Player" queryTableFieldId="35" dataDxfId="248" dataCellStyle="Hyperlink"/>
    <tableColumn id="8" xr3:uid="{DF32671A-7763-44A6-B862-7628CB7E95FC}" uniqueName="8" name="Points" queryTableFieldId="8"/>
    <tableColumn id="38" xr3:uid="{2549A062-1AAD-4CDB-A595-8DCAC8A60659}" uniqueName="38" name="PtsDeviation" queryTableFieldId="43" dataDxfId="247" dataCellStyle="Percent"/>
    <tableColumn id="10" xr3:uid="{6E75293F-B1EC-40A9-B149-0CC61A2BBDD0}" uniqueName="10" name="8+" queryTableFieldId="10" dataDxfId="246" dataCellStyle="Percent"/>
    <tableColumn id="11" xr3:uid="{D2ADD258-134B-482C-B155-8D5E7F7F8F11}" uniqueName="11" name="9+" queryTableFieldId="11" dataDxfId="245" dataCellStyle="Percent"/>
    <tableColumn id="12" xr3:uid="{3DCCD1FC-88F2-4322-905A-71CB7C60A94B}" uniqueName="12" name="10+" queryTableFieldId="12" dataDxfId="244" dataCellStyle="Percent"/>
    <tableColumn id="13" xr3:uid="{C3BE1F5E-B23C-44A6-85E2-ADB950F4303E}" uniqueName="13" name="11+" queryTableFieldId="13" dataDxfId="243" dataCellStyle="Percent"/>
    <tableColumn id="14" xr3:uid="{F6C6EAC6-2566-4C81-83F3-A4AF6F8A69FC}" uniqueName="14" name="12+" queryTableFieldId="14" dataDxfId="242" dataCellStyle="Percent"/>
    <tableColumn id="15" xr3:uid="{621534D9-FBDC-44DB-BD27-2C43235FFDD7}" uniqueName="15" name="13+" queryTableFieldId="15" dataDxfId="241" dataCellStyle="Percent"/>
    <tableColumn id="16" xr3:uid="{F987FABC-9C76-4940-8E1A-7448D22B7DD0}" uniqueName="16" name="14+" queryTableFieldId="16" dataDxfId="240" dataCellStyle="Percent"/>
    <tableColumn id="17" xr3:uid="{103CEBE8-AE20-4F40-BDD5-2EAEDFCBAD61}" uniqueName="17" name="15+" queryTableFieldId="17" dataDxfId="239" dataCellStyle="Percent"/>
    <tableColumn id="18" xr3:uid="{ED25ECE1-1F1F-4C4C-94A9-790A3B4022B0}" uniqueName="18" name="16+" queryTableFieldId="18" dataDxfId="238" dataCellStyle="Percent"/>
    <tableColumn id="19" xr3:uid="{AE6EBC5D-3BDC-4362-AA89-4D3F61958F11}" uniqueName="19" name="17+" queryTableFieldId="19" dataDxfId="237" dataCellStyle="Percent"/>
    <tableColumn id="20" xr3:uid="{DF5B0486-E390-4FE5-BA94-E308E5B4B7DF}" uniqueName="20" name="18+" queryTableFieldId="20" dataDxfId="236" dataCellStyle="Percent"/>
    <tableColumn id="21" xr3:uid="{8F867834-FCC7-4350-B5A4-2AE8F837F21F}" uniqueName="21" name="19+" queryTableFieldId="21" dataDxfId="235" dataCellStyle="Percent"/>
    <tableColumn id="22" xr3:uid="{CB2BE0E8-3274-46EE-B2CF-03D9DF3D6474}" uniqueName="22" name="20+" queryTableFieldId="22" dataDxfId="234" dataCellStyle="Percent"/>
    <tableColumn id="23" xr3:uid="{C154FA59-1202-4CCC-AE71-409E6DBCDF09}" uniqueName="23" name="21+" queryTableFieldId="23" dataDxfId="233" dataCellStyle="Percent"/>
    <tableColumn id="24" xr3:uid="{A68D3284-CDD5-43E5-A4A4-6C60067F08A5}" uniqueName="24" name="22+" queryTableFieldId="24" dataDxfId="232" dataCellStyle="Percent"/>
    <tableColumn id="25" xr3:uid="{0D9D91BE-DE6B-4183-BAE2-59E677719F41}" uniqueName="25" name="23+" queryTableFieldId="25" dataDxfId="231" dataCellStyle="Percent"/>
    <tableColumn id="26" xr3:uid="{6ED20EEE-3FB6-4C95-B367-A8A0AF84799F}" uniqueName="26" name="24+" queryTableFieldId="26" dataDxfId="230" dataCellStyle="Percent"/>
    <tableColumn id="27" xr3:uid="{0F05A8FB-8B1B-4A6A-B6B3-7DEBE01CBB9F}" uniqueName="27" name="25+" queryTableFieldId="27" dataDxfId="229" dataCellStyle="Percent"/>
    <tableColumn id="28" xr3:uid="{203DA849-C675-4DA4-B239-CA505ADB80C5}" uniqueName="28" name="26+" queryTableFieldId="28" dataDxfId="228" dataCellStyle="Percent"/>
    <tableColumn id="29" xr3:uid="{A6C8900E-757D-4EE0-A287-CF38FA87B3E0}" uniqueName="29" name="27+" queryTableFieldId="29" dataDxfId="227" dataCellStyle="Percent"/>
    <tableColumn id="30" xr3:uid="{FCB7387D-A659-4B68-A753-0E928EC94F85}" uniqueName="30" name="28+" queryTableFieldId="30" dataDxfId="226" dataCellStyle="Percent"/>
    <tableColumn id="31" xr3:uid="{CD77E202-A623-4214-800D-13AF825F3E27}" uniqueName="31" name="29+" queryTableFieldId="31" dataDxfId="225" dataCellStyle="Percent"/>
    <tableColumn id="32" xr3:uid="{7F684702-F22B-4976-BB34-E52EB1B1664E}" uniqueName="32" name="30+" queryTableFieldId="32" dataDxfId="224" dataCellStyle="Percent"/>
    <tableColumn id="39" xr3:uid="{695BF299-35E0-4CD9-BE58-CF9C015168C0}" uniqueName="39" name="31+" queryTableFieldId="44" dataDxfId="223" dataCellStyle="Percent"/>
    <tableColumn id="40" xr3:uid="{6D695D03-06C1-4110-B0ED-25AD39608B8D}" uniqueName="40" name="32+" queryTableFieldId="45" dataDxfId="222" dataCellStyle="Percent"/>
    <tableColumn id="41" xr3:uid="{5EA3C990-12C2-481F-B4E7-D35533A64FA5}" uniqueName="41" name="33+" queryTableFieldId="46" dataDxfId="221" dataCellStyle="Percent"/>
    <tableColumn id="42" xr3:uid="{C3CD4190-2DAC-4DDE-8545-DEF3D6C085E8}" uniqueName="42" name="34+" queryTableFieldId="47" dataDxfId="220" dataCellStyle="Percent"/>
    <tableColumn id="43" xr3:uid="{6FF19E1F-9EEF-4C35-BB6E-539B01180196}" uniqueName="43" name="35+" queryTableFieldId="48" dataDxfId="219" dataCellStyle="Percent"/>
    <tableColumn id="44" xr3:uid="{472BEB26-A222-41A7-83FD-806CC533FD2F}" uniqueName="44" name="40+" queryTableFieldId="49" dataDxfId="218" dataCellStyle="Percent"/>
    <tableColumn id="45" xr3:uid="{1D0371ED-EC73-4B2A-A11A-8B95E7E3749D}" uniqueName="45" name="45+" queryTableFieldId="50" dataDxfId="217" dataCellStyle="Percent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F81FA08-4CD0-4E3F-AD7B-FB6BB380E2CB}" name="Rebounds" displayName="Rebounds" ref="A1:S143" tableType="queryTable" totalsRowShown="0">
  <autoFilter ref="A1:S143" xr:uid="{4F81FA08-4CD0-4E3F-AD7B-FB6BB380E2CB}">
    <filterColumn colId="3">
      <filters>
        <filter val="10:00:00 PM"/>
        <filter val="10:30:00 PM"/>
        <filter val="7:00:00 PM"/>
        <filter val="7:30:00 PM"/>
        <filter val="8:00:00 PM"/>
        <filter val="9:00:00 PM"/>
      </filters>
    </filterColumn>
  </autoFilter>
  <sortState xmlns:xlrd2="http://schemas.microsoft.com/office/spreadsheetml/2017/richdata2" ref="A2:S143">
    <sortCondition ref="D1:D143"/>
  </sortState>
  <tableColumns count="19">
    <tableColumn id="27" xr3:uid="{89DFD020-389F-442A-89FB-FBD61738C2DD}" uniqueName="27" name="game_id" queryTableFieldId="29" dataDxfId="203" dataCellStyle="Percent"/>
    <tableColumn id="8" xr3:uid="{1D03B8DF-1344-4758-A6BA-6A806AAE0A67}" uniqueName="8" name="Team" queryTableFieldId="8" dataDxfId="264"/>
    <tableColumn id="9" xr3:uid="{2D5F476F-4F21-4D1D-8704-5CF12B557C0A}" uniqueName="9" name="Matchup" queryTableFieldId="9" dataDxfId="263"/>
    <tableColumn id="25" xr3:uid="{C2F438D6-C639-47B2-BD4D-EE2F39D17BB8}" uniqueName="25" name="time" queryTableFieldId="25" dataDxfId="202" dataCellStyle="Percent"/>
    <tableColumn id="10" xr3:uid="{0CF16EA1-6916-4870-897A-5DFC08C64648}" uniqueName="10" name="Player" queryTableFieldId="10" dataDxfId="201" dataCellStyle="Hyperlink"/>
    <tableColumn id="11" xr3:uid="{43842987-AAED-4895-965F-CC9243368ED9}" uniqueName="11" name="Rebounds" queryTableFieldId="11"/>
    <tableColumn id="26" xr3:uid="{2ECFAAE9-2F79-4621-B132-C4FF4DC6683A}" uniqueName="26" name="Dev" queryTableFieldId="26" dataDxfId="200" dataCellStyle="Percent"/>
    <tableColumn id="13" xr3:uid="{4FDFD193-CBC2-4620-908A-4F4D2D883A3E}" uniqueName="13" name="3+" queryTableFieldId="13" dataDxfId="199" dataCellStyle="Percent"/>
    <tableColumn id="14" xr3:uid="{7FA72576-6012-41DC-8C44-08BD1858CAFB}" uniqueName="14" name="4+" queryTableFieldId="14" dataDxfId="198" dataCellStyle="Percent"/>
    <tableColumn id="15" xr3:uid="{24DA29D7-C9A4-4920-B6FA-3E3ABB4F1FCD}" uniqueName="15" name="5+" queryTableFieldId="15" dataDxfId="197" dataCellStyle="Percent"/>
    <tableColumn id="16" xr3:uid="{41B7CF0A-69EC-4941-9890-B1D841A66F6C}" uniqueName="16" name="6+" queryTableFieldId="16" dataDxfId="196" dataCellStyle="Percent"/>
    <tableColumn id="17" xr3:uid="{B09363B4-DD05-455C-9AA8-A01626795B64}" uniqueName="17" name="7+" queryTableFieldId="17" dataDxfId="195" dataCellStyle="Percent"/>
    <tableColumn id="18" xr3:uid="{A5CE7739-6789-4CA6-9446-8B063D8C1023}" uniqueName="18" name="8+" queryTableFieldId="18" dataDxfId="194" dataCellStyle="Percent"/>
    <tableColumn id="19" xr3:uid="{1CA16248-2E71-4595-8667-F8DE95A23808}" uniqueName="19" name="9+" queryTableFieldId="19" dataDxfId="193" dataCellStyle="Percent"/>
    <tableColumn id="20" xr3:uid="{8D8B42A2-3D16-4190-9422-227694D73178}" uniqueName="20" name="10+" queryTableFieldId="20" dataDxfId="192" dataCellStyle="Percent"/>
    <tableColumn id="21" xr3:uid="{9AD2DF02-F4AE-4E79-9968-DB9A0068810D}" uniqueName="21" name="11+" queryTableFieldId="21" dataDxfId="191" dataCellStyle="Percent"/>
    <tableColumn id="22" xr3:uid="{098D32FD-3181-46BE-95F3-748B8A74C466}" uniqueName="22" name="12+" queryTableFieldId="22" dataDxfId="190" dataCellStyle="Percent"/>
    <tableColumn id="23" xr3:uid="{96E22C0D-E1E1-450F-8956-901293A2877C}" uniqueName="23" name="13+" queryTableFieldId="23" dataDxfId="189" dataCellStyle="Percent"/>
    <tableColumn id="24" xr3:uid="{C743A9DA-6278-4050-8AD5-200DB2F97CFC}" uniqueName="24" name="14+" queryTableFieldId="24" dataDxfId="188" dataCellStyle="Percent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56AC1E3-8CDB-42D3-9368-6BF035692275}" name="Assists" displayName="Assists" ref="A1:R121" tableType="queryTable" totalsRowShown="0">
  <autoFilter ref="A1:R121" xr:uid="{F56AC1E3-8CDB-42D3-9368-6BF035692275}">
    <filterColumn colId="3">
      <filters>
        <filter val="10:00:00 PM"/>
        <filter val="10:30:00 PM"/>
        <filter val="7:00:00 PM"/>
        <filter val="7:30:00 PM"/>
        <filter val="8:00:00 PM"/>
        <filter val="9:00:00 PM"/>
      </filters>
    </filterColumn>
  </autoFilter>
  <sortState xmlns:xlrd2="http://schemas.microsoft.com/office/spreadsheetml/2017/richdata2" ref="A2:R121">
    <sortCondition ref="D1:D121"/>
  </sortState>
  <tableColumns count="18">
    <tableColumn id="26" xr3:uid="{148655BD-E328-414B-B949-A9C9385D4776}" uniqueName="26" name="game_id" queryTableFieldId="28" dataDxfId="216" dataCellStyle="Percent"/>
    <tableColumn id="8" xr3:uid="{46494FFD-0D98-4628-ACBF-9C519012429E}" uniqueName="8" name="Team" queryTableFieldId="8" dataDxfId="262"/>
    <tableColumn id="9" xr3:uid="{79025B20-D09B-4154-830A-7D8740D4BF63}" uniqueName="9" name="Matchup" queryTableFieldId="9" dataDxfId="261"/>
    <tableColumn id="25" xr3:uid="{13902FEA-6D25-4D10-9FAD-9805562509C3}" uniqueName="25" name="time" queryTableFieldId="26" dataDxfId="215" dataCellStyle="Percent"/>
    <tableColumn id="10" xr3:uid="{1582755E-1C3D-4172-A38E-BF13B5EBCB01}" uniqueName="10" name="Player" queryTableFieldId="10" dataDxfId="214" dataCellStyle="Hyperlink"/>
    <tableColumn id="11" xr3:uid="{98EBB228-054F-43DF-8481-E773C6F852F9}" uniqueName="11" name="Assists" queryTableFieldId="11"/>
    <tableColumn id="24" xr3:uid="{957F6AAC-3D1A-4C05-98D6-D29EB7E6D0D1}" uniqueName="24" name="Dev" queryTableFieldId="24" dataDxfId="11" dataCellStyle="Percent"/>
    <tableColumn id="13" xr3:uid="{5A52C5AB-D035-4235-B226-BE3279ED6DE4}" uniqueName="13" name="2+" queryTableFieldId="13" dataDxfId="12" dataCellStyle="Percent"/>
    <tableColumn id="14" xr3:uid="{7CB9C28B-F3F5-4A10-AC81-C96B767CEE8E}" uniqueName="14" name="3+" queryTableFieldId="14" dataDxfId="213" dataCellStyle="Percent"/>
    <tableColumn id="15" xr3:uid="{C58EA442-604F-4160-8BBF-E90F59F6E366}" uniqueName="15" name="4+" queryTableFieldId="15" dataDxfId="212" dataCellStyle="Percent"/>
    <tableColumn id="16" xr3:uid="{97C37C8B-CB3C-4C59-BF6B-48ACCED394A2}" uniqueName="16" name="5+" queryTableFieldId="16" dataDxfId="211" dataCellStyle="Percent"/>
    <tableColumn id="17" xr3:uid="{4CE3286D-7183-43E5-AA69-FC1BB3F5EFFB}" uniqueName="17" name="6+" queryTableFieldId="17" dataDxfId="210" dataCellStyle="Percent"/>
    <tableColumn id="18" xr3:uid="{FBCA4992-D870-4B4A-921D-AA345C6B891D}" uniqueName="18" name="7+" queryTableFieldId="18" dataDxfId="209" dataCellStyle="Percent"/>
    <tableColumn id="19" xr3:uid="{79039255-6638-45CF-8996-E1AE1A296AE4}" uniqueName="19" name="8+" queryTableFieldId="19" dataDxfId="208" dataCellStyle="Percent"/>
    <tableColumn id="20" xr3:uid="{0A58B04F-A73C-431E-B609-6EA6EB107C0A}" uniqueName="20" name="9+" queryTableFieldId="20" dataDxfId="207" dataCellStyle="Percent"/>
    <tableColumn id="21" xr3:uid="{BFE9F6B3-D2AF-4255-8690-129BB4B763B4}" uniqueName="21" name="10+" queryTableFieldId="21" dataDxfId="206" dataCellStyle="Percent"/>
    <tableColumn id="22" xr3:uid="{92F538AB-E5FD-4392-B540-782CBA864675}" uniqueName="22" name="11+" queryTableFieldId="22" dataDxfId="205" dataCellStyle="Percent"/>
    <tableColumn id="23" xr3:uid="{F6B505DA-6571-481C-A98D-67EA78E14264}" uniqueName="23" name="12+" queryTableFieldId="23" dataDxfId="204" dataCellStyle="Percent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3002F66-3CC8-4E75-8497-823EA0A7E49D}" name="FG3M" displayName="FG3M" ref="A1:M141" tableType="queryTable" totalsRowShown="0">
  <autoFilter ref="A1:M141" xr:uid="{93002F66-3CC8-4E75-8497-823EA0A7E49D}">
    <filterColumn colId="3">
      <filters>
        <filter val="10:00:00 PM"/>
        <filter val="10:30:00 PM"/>
        <filter val="7:00:00 PM"/>
        <filter val="7:30:00 PM"/>
        <filter val="8:00:00 PM"/>
        <filter val="9:00:00 PM"/>
      </filters>
    </filterColumn>
  </autoFilter>
  <sortState xmlns:xlrd2="http://schemas.microsoft.com/office/spreadsheetml/2017/richdata2" ref="A2:M136">
    <sortCondition ref="D1:D136"/>
  </sortState>
  <tableColumns count="13">
    <tableColumn id="21" xr3:uid="{A8E6BF70-5C35-40B4-BD8D-33B9E2D237F7}" uniqueName="21" name="game_id" queryTableFieldId="23" dataDxfId="95" dataCellStyle="Percent"/>
    <tableColumn id="8" xr3:uid="{9BE9B967-5D04-4605-B5B0-808F1E4C466C}" uniqueName="8" name="Team" queryTableFieldId="8" dataDxfId="10"/>
    <tableColumn id="9" xr3:uid="{B2DF6B08-B35B-4CC5-B30C-75B5E9F8FF9A}" uniqueName="9" name="Matchup" queryTableFieldId="9" dataDxfId="9"/>
    <tableColumn id="20" xr3:uid="{96F288BB-A11F-4FA8-935F-EF1E71A644E1}" uniqueName="20" name="time" queryTableFieldId="21" dataDxfId="8" dataCellStyle="Percent"/>
    <tableColumn id="10" xr3:uid="{F5228505-1074-442E-86D5-A9AF06C500D6}" uniqueName="10" name="Player" queryTableFieldId="10" dataDxfId="7" dataCellStyle="Hyperlink"/>
    <tableColumn id="11" xr3:uid="{5E40A9AF-0A11-4AD5-BD58-DD84AF48AEB8}" uniqueName="11" name="FG3M" queryTableFieldId="11"/>
    <tableColumn id="19" xr3:uid="{793CEBBB-E278-43C1-9DF0-33285BC82BE9}" uniqueName="19" name="Dev" queryTableFieldId="19" dataDxfId="6" dataCellStyle="Percent"/>
    <tableColumn id="13" xr3:uid="{1A004E26-39B5-4C2F-B1B6-7E9E6A0196CA}" uniqueName="13" name="1+" queryTableFieldId="13" dataDxfId="5" dataCellStyle="Percent"/>
    <tableColumn id="14" xr3:uid="{6B8E63F8-848B-4413-B921-52FBA3D6857B}" uniqueName="14" name="2+" queryTableFieldId="14" dataDxfId="4" dataCellStyle="Percent"/>
    <tableColumn id="15" xr3:uid="{6AA71F14-688D-4DB9-92C3-EAE0AB51CDD5}" uniqueName="15" name="3+" queryTableFieldId="15" dataDxfId="3" dataCellStyle="Percent"/>
    <tableColumn id="16" xr3:uid="{A7DF2D81-4DF2-458F-AF4A-80E40257C2C9}" uniqueName="16" name="4+" queryTableFieldId="16" dataDxfId="2" dataCellStyle="Percent"/>
    <tableColumn id="17" xr3:uid="{1CCF5C5A-B8B7-430B-802E-4AB687A78677}" uniqueName="17" name="5+" queryTableFieldId="17" dataDxfId="1" dataCellStyle="Percent"/>
    <tableColumn id="18" xr3:uid="{10A94B34-DE73-4C56-BC11-5FB5342949EA}" uniqueName="18" name="6+" queryTableFieldId="18" dataDxfId="0" dataCellStyle="Percent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532098B-41D5-4633-AC85-F2EC2E9AB394}" name="P_A" displayName="P_A" ref="A1:AW169" tableType="queryTable" totalsRowShown="0">
  <autoFilter ref="A1:AW169" xr:uid="{8532098B-41D5-4633-AC85-F2EC2E9AB394}">
    <filterColumn colId="3">
      <filters>
        <filter val="10:00:00 PM"/>
        <filter val="10:30:00 PM"/>
        <filter val="7:00:00 PM"/>
        <filter val="7:30:00 PM"/>
        <filter val="8:00:00 PM"/>
        <filter val="9:00:00 PM"/>
      </filters>
    </filterColumn>
  </autoFilter>
  <sortState xmlns:xlrd2="http://schemas.microsoft.com/office/spreadsheetml/2017/richdata2" ref="A2:AW169">
    <sortCondition ref="D1:D169"/>
  </sortState>
  <tableColumns count="49">
    <tableColumn id="57" xr3:uid="{04536475-2662-4633-AC6F-A50A70A7CAD8}" uniqueName="57" name="game_id" queryTableFieldId="59" dataDxfId="187" dataCellStyle="Percent"/>
    <tableColumn id="8" xr3:uid="{B87CDC55-4AFC-4AB3-974E-74052AF10C91}" uniqueName="8" name="Team" queryTableFieldId="8" dataDxfId="260"/>
    <tableColumn id="9" xr3:uid="{110CD6D0-FEAF-47F8-886F-D0AF4E80AA47}" uniqueName="9" name="Matchup" queryTableFieldId="9" dataDxfId="259"/>
    <tableColumn id="56" xr3:uid="{6D01E6F0-405C-42BE-9B69-CCB77A6CCE30}" uniqueName="56" name="time" queryTableFieldId="57" dataDxfId="186" dataCellStyle="Percent"/>
    <tableColumn id="10" xr3:uid="{A0BDF437-A5C7-45B5-9B06-5763AB429F66}" uniqueName="10" name="Player" queryTableFieldId="10" dataDxfId="185" dataCellStyle="Hyperlink"/>
    <tableColumn id="11" xr3:uid="{52453988-05D2-40D0-BD3A-F3EB255E9404}" uniqueName="11" name="P+A" queryTableFieldId="11"/>
    <tableColumn id="55" xr3:uid="{4A4AF42F-A849-481B-9F74-612710336E6C}" uniqueName="55" name="Dev" queryTableFieldId="55" dataDxfId="184" dataCellStyle="Percent"/>
    <tableColumn id="13" xr3:uid="{6452ECF3-5D41-44E4-9AD3-B957C0BF6169}" uniqueName="13" name="8+" queryTableFieldId="13" dataDxfId="183" dataCellStyle="Percent"/>
    <tableColumn id="14" xr3:uid="{6D2AD114-9A0B-4D9E-B31D-F906FCF32884}" uniqueName="14" name="9+" queryTableFieldId="14" dataDxfId="182" dataCellStyle="Percent"/>
    <tableColumn id="15" xr3:uid="{E2A3F3EC-49C3-481D-B0DF-8261AB9854E3}" uniqueName="15" name="10+" queryTableFieldId="15" dataDxfId="181" dataCellStyle="Percent"/>
    <tableColumn id="16" xr3:uid="{3F905C73-A62D-44AC-BD9C-ACB274D599A0}" uniqueName="16" name="11+" queryTableFieldId="16" dataDxfId="180" dataCellStyle="Percent"/>
    <tableColumn id="17" xr3:uid="{FD37C7D8-BBCC-4885-8DFE-CA0A08D85588}" uniqueName="17" name="12+" queryTableFieldId="17" dataDxfId="179" dataCellStyle="Percent"/>
    <tableColumn id="18" xr3:uid="{99DC288D-6A90-48E5-845A-1C33EB1A79F9}" uniqueName="18" name="13+" queryTableFieldId="18" dataDxfId="178" dataCellStyle="Percent"/>
    <tableColumn id="19" xr3:uid="{9ABF8E33-4565-4BE6-B8A3-05F8844ECFC7}" uniqueName="19" name="14+" queryTableFieldId="19" dataDxfId="177" dataCellStyle="Percent"/>
    <tableColumn id="20" xr3:uid="{0D131BCF-BFC1-4861-A88C-796D2428F1F7}" uniqueName="20" name="15+" queryTableFieldId="20" dataDxfId="176" dataCellStyle="Percent"/>
    <tableColumn id="21" xr3:uid="{3F2A877C-A4C0-4F16-AF98-329D0936E2EE}" uniqueName="21" name="16+" queryTableFieldId="21" dataDxfId="175" dataCellStyle="Percent"/>
    <tableColumn id="22" xr3:uid="{2BCC1D63-8435-4653-B8A3-5446BE7F5574}" uniqueName="22" name="17+" queryTableFieldId="22" dataDxfId="174" dataCellStyle="Percent"/>
    <tableColumn id="23" xr3:uid="{690FCA8A-FBA4-4C67-9332-9BBA037F3CBA}" uniqueName="23" name="18+" queryTableFieldId="23" dataDxfId="173" dataCellStyle="Percent"/>
    <tableColumn id="24" xr3:uid="{26DCB9B8-A3CB-4C2B-96C2-1A63A476608A}" uniqueName="24" name="19+" queryTableFieldId="24" dataDxfId="172" dataCellStyle="Percent"/>
    <tableColumn id="25" xr3:uid="{5E8BDB21-27A8-469A-84A4-FFC688B82421}" uniqueName="25" name="20+" queryTableFieldId="25" dataDxfId="171" dataCellStyle="Percent"/>
    <tableColumn id="26" xr3:uid="{21704E83-39BC-4E80-9BB2-65E8F1176385}" uniqueName="26" name="21+" queryTableFieldId="26" dataDxfId="170" dataCellStyle="Percent"/>
    <tableColumn id="27" xr3:uid="{84A58269-F30D-4ED0-A69C-0638F1095A35}" uniqueName="27" name="22+" queryTableFieldId="27" dataDxfId="169" dataCellStyle="Percent"/>
    <tableColumn id="28" xr3:uid="{B6C8E3AC-97F0-4AAA-87A5-02DD64008FF7}" uniqueName="28" name="23+" queryTableFieldId="28" dataDxfId="168" dataCellStyle="Percent"/>
    <tableColumn id="29" xr3:uid="{BB02B998-A0B9-4BE2-8539-6F86450E72E4}" uniqueName="29" name="24+" queryTableFieldId="29" dataDxfId="167" dataCellStyle="Percent"/>
    <tableColumn id="30" xr3:uid="{78913975-F7E3-48C1-8590-F6F3074778BC}" uniqueName="30" name="25+" queryTableFieldId="30" dataDxfId="166" dataCellStyle="Percent"/>
    <tableColumn id="31" xr3:uid="{9A1F190D-CFAB-42A0-AE77-50990BA43547}" uniqueName="31" name="26+" queryTableFieldId="31" dataDxfId="165" dataCellStyle="Percent"/>
    <tableColumn id="32" xr3:uid="{EC5947D1-597B-470B-9F38-FB46D6260F73}" uniqueName="32" name="27+" queryTableFieldId="32" dataDxfId="164" dataCellStyle="Percent"/>
    <tableColumn id="33" xr3:uid="{812B0609-D2C7-4BD0-97FA-057061A1CC4D}" uniqueName="33" name="28+" queryTableFieldId="33" dataDxfId="163" dataCellStyle="Percent"/>
    <tableColumn id="34" xr3:uid="{987F2DB4-F9D8-463B-B4FA-6BB454456F2D}" uniqueName="34" name="29+" queryTableFieldId="34" dataDxfId="162" dataCellStyle="Percent"/>
    <tableColumn id="35" xr3:uid="{752744B1-42DD-4A73-8292-ED272FE44F6A}" uniqueName="35" name="30+" queryTableFieldId="35" dataDxfId="161" dataCellStyle="Percent"/>
    <tableColumn id="36" xr3:uid="{0BCC8EE5-8069-4AF3-B97D-D980230C154A}" uniqueName="36" name="31+" queryTableFieldId="36" dataDxfId="160" dataCellStyle="Percent"/>
    <tableColumn id="37" xr3:uid="{05F08944-C209-402F-9C02-9DBD46E61828}" uniqueName="37" name="32+" queryTableFieldId="37" dataDxfId="159" dataCellStyle="Percent"/>
    <tableColumn id="38" xr3:uid="{F9C80E15-C342-4873-96FF-776DAA9CAF9E}" uniqueName="38" name="33+" queryTableFieldId="38" dataDxfId="158" dataCellStyle="Percent"/>
    <tableColumn id="39" xr3:uid="{F80E2964-3F91-4428-9ED2-1E2D0EC97B35}" uniqueName="39" name="34+" queryTableFieldId="39" dataDxfId="157" dataCellStyle="Percent"/>
    <tableColumn id="40" xr3:uid="{EF27DDF5-79E9-4418-981C-B92886ED82A0}" uniqueName="40" name="35+" queryTableFieldId="40" dataDxfId="156" dataCellStyle="Percent"/>
    <tableColumn id="41" xr3:uid="{4E80FF99-7304-444F-8027-FE1BAA282CA3}" uniqueName="41" name="36+" queryTableFieldId="41" dataDxfId="155" dataCellStyle="Percent"/>
    <tableColumn id="42" xr3:uid="{F34F2410-DCCD-4DF8-98EC-40A3C025BE9C}" uniqueName="42" name="37+" queryTableFieldId="42" dataDxfId="154" dataCellStyle="Percent"/>
    <tableColumn id="43" xr3:uid="{929EDC91-3E13-4681-ACFA-1A26CA6B0813}" uniqueName="43" name="38+" queryTableFieldId="43" dataDxfId="153" dataCellStyle="Percent"/>
    <tableColumn id="44" xr3:uid="{64E7BA60-752D-441A-8BB0-037834C65C95}" uniqueName="44" name="39+" queryTableFieldId="44" dataDxfId="152" dataCellStyle="Percent"/>
    <tableColumn id="45" xr3:uid="{D2F8D545-CB43-4429-8AFE-369BE59C1FDA}" uniqueName="45" name="40+" queryTableFieldId="45" dataDxfId="151" dataCellStyle="Percent"/>
    <tableColumn id="46" xr3:uid="{0B07505B-1996-4CFD-995F-227DEC7BDB1F}" uniqueName="46" name="41+" queryTableFieldId="46" dataDxfId="150" dataCellStyle="Percent"/>
    <tableColumn id="47" xr3:uid="{7CA34F5A-1EE2-4E45-94A5-C2B46529CFAF}" uniqueName="47" name="42+" queryTableFieldId="47" dataDxfId="149" dataCellStyle="Percent"/>
    <tableColumn id="48" xr3:uid="{29C675DC-221D-47FF-A293-D84003E9A22D}" uniqueName="48" name="43+" queryTableFieldId="48" dataDxfId="148" dataCellStyle="Percent"/>
    <tableColumn id="49" xr3:uid="{D9FB466E-AB07-4A18-A7BE-1461A449C9AB}" uniqueName="49" name="44+" queryTableFieldId="49" dataDxfId="147" dataCellStyle="Percent"/>
    <tableColumn id="50" xr3:uid="{6AEE614F-FFC7-4738-B3D3-7B5882991359}" uniqueName="50" name="45+" queryTableFieldId="50" dataDxfId="146" dataCellStyle="Percent"/>
    <tableColumn id="51" xr3:uid="{B285FF06-39EE-4D3E-8C1E-9C96235DFFEC}" uniqueName="51" name="46+" queryTableFieldId="51" dataDxfId="145" dataCellStyle="Percent"/>
    <tableColumn id="52" xr3:uid="{E3D5A676-D67C-460A-B19E-0AC4F69F8F85}" uniqueName="52" name="47+" queryTableFieldId="52" dataDxfId="144" dataCellStyle="Percent"/>
    <tableColumn id="53" xr3:uid="{E2CED1B2-9C63-4B6A-AF11-5010CD47A1B7}" uniqueName="53" name="48+" queryTableFieldId="53" dataDxfId="143" dataCellStyle="Percent"/>
    <tableColumn id="54" xr3:uid="{998E6D5B-87DB-44E9-8B51-944DC209B8F3}" uniqueName="54" name="49+" queryTableFieldId="54" dataDxfId="142" dataCellStyle="Percent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A12B9F0-AE15-4702-95D2-B39FFB1643C9}" name="P_R" displayName="P_R" ref="A1:AW180" tableType="queryTable" totalsRowShown="0">
  <autoFilter ref="A1:AW180" xr:uid="{8A12B9F0-AE15-4702-95D2-B39FFB1643C9}">
    <filterColumn colId="3">
      <filters>
        <filter val="10:00:00 PM"/>
        <filter val="10:30:00 PM"/>
        <filter val="7:00:00 PM"/>
        <filter val="7:30:00 PM"/>
        <filter val="8:00:00 PM"/>
        <filter val="9:00:00 PM"/>
      </filters>
    </filterColumn>
  </autoFilter>
  <sortState xmlns:xlrd2="http://schemas.microsoft.com/office/spreadsheetml/2017/richdata2" ref="A3:AW180">
    <sortCondition ref="D1:D180"/>
  </sortState>
  <tableColumns count="49">
    <tableColumn id="57" xr3:uid="{3B037D68-BEDC-4AC1-95A5-B8EB24C5590A}" uniqueName="57" name="game_id" queryTableFieldId="59" dataDxfId="141" dataCellStyle="Percent"/>
    <tableColumn id="8" xr3:uid="{2CD991AF-145E-401F-8713-E74BBF28B217}" uniqueName="8" name="Team" queryTableFieldId="8" dataDxfId="258"/>
    <tableColumn id="9" xr3:uid="{F190B446-86DE-4279-B242-5CF0768A53E0}" uniqueName="9" name="Matchup" queryTableFieldId="9" dataDxfId="257"/>
    <tableColumn id="56" xr3:uid="{35828846-E92C-47D6-A5AE-A9B18492F497}" uniqueName="56" name="time" queryTableFieldId="57" dataDxfId="140" dataCellStyle="Percent"/>
    <tableColumn id="10" xr3:uid="{9B90897C-F932-4167-8277-205752B4D241}" uniqueName="10" name="Player" queryTableFieldId="10" dataDxfId="139" dataCellStyle="Hyperlink"/>
    <tableColumn id="11" xr3:uid="{37B60F9B-4453-4C85-BAF7-EFFFA3125447}" uniqueName="11" name="P+R" queryTableFieldId="11"/>
    <tableColumn id="55" xr3:uid="{94C04AAE-5CF7-491D-80AB-2D107CDB0598}" uniqueName="55" name="Dev" queryTableFieldId="55" dataDxfId="138" dataCellStyle="Percent"/>
    <tableColumn id="13" xr3:uid="{EA543C63-3920-48C5-B173-D7B07F0862C1}" uniqueName="13" name="8+" queryTableFieldId="13" dataDxfId="137" dataCellStyle="Percent"/>
    <tableColumn id="14" xr3:uid="{60A0CD04-14CF-4136-B064-F01DD324EDFD}" uniqueName="14" name="9+" queryTableFieldId="14" dataDxfId="136" dataCellStyle="Percent"/>
    <tableColumn id="15" xr3:uid="{9CC3F588-12CF-42DF-902F-FB40375A5740}" uniqueName="15" name="10+" queryTableFieldId="15" dataDxfId="135" dataCellStyle="Percent"/>
    <tableColumn id="16" xr3:uid="{571BFD54-D017-4D42-A1B4-51BD78377982}" uniqueName="16" name="11+" queryTableFieldId="16" dataDxfId="134" dataCellStyle="Percent"/>
    <tableColumn id="17" xr3:uid="{714B519D-8B61-499F-A324-526095BF4C27}" uniqueName="17" name="12+" queryTableFieldId="17" dataDxfId="133" dataCellStyle="Percent"/>
    <tableColumn id="18" xr3:uid="{09FF8E58-9246-4E53-9033-680D7076F30E}" uniqueName="18" name="13+" queryTableFieldId="18" dataDxfId="132" dataCellStyle="Percent"/>
    <tableColumn id="19" xr3:uid="{A75261D9-CB66-4C35-9CE9-25365934A7FB}" uniqueName="19" name="14+" queryTableFieldId="19" dataDxfId="131" dataCellStyle="Percent"/>
    <tableColumn id="20" xr3:uid="{4AE49934-09D1-45F8-AA17-0C5BD219E594}" uniqueName="20" name="15+" queryTableFieldId="20" dataDxfId="130" dataCellStyle="Percent"/>
    <tableColumn id="21" xr3:uid="{CE1EE618-CF8E-40E9-A5FC-E574B7AAE32C}" uniqueName="21" name="16+" queryTableFieldId="21" dataDxfId="129" dataCellStyle="Percent"/>
    <tableColumn id="22" xr3:uid="{04F97855-AED5-47DD-A537-700FA7393A25}" uniqueName="22" name="17+" queryTableFieldId="22" dataDxfId="128" dataCellStyle="Percent"/>
    <tableColumn id="23" xr3:uid="{F9BB1166-F8CD-4DB2-8B45-EB769FF58802}" uniqueName="23" name="18+" queryTableFieldId="23" dataDxfId="127" dataCellStyle="Percent"/>
    <tableColumn id="24" xr3:uid="{D252C96E-2D01-4671-AB05-C556D2D27CA7}" uniqueName="24" name="19+" queryTableFieldId="24" dataDxfId="126" dataCellStyle="Percent"/>
    <tableColumn id="25" xr3:uid="{E95E3D11-67D7-419C-BF9C-861D47E8DFD2}" uniqueName="25" name="20+" queryTableFieldId="25" dataDxfId="125" dataCellStyle="Percent"/>
    <tableColumn id="26" xr3:uid="{B39A05F1-8AFF-40E7-B72B-6A019846D403}" uniqueName="26" name="21+" queryTableFieldId="26" dataDxfId="124" dataCellStyle="Percent"/>
    <tableColumn id="27" xr3:uid="{8E57387A-F7AB-4554-BDB0-4F48902F832F}" uniqueName="27" name="22+" queryTableFieldId="27" dataDxfId="123" dataCellStyle="Percent"/>
    <tableColumn id="28" xr3:uid="{83E7E683-E3F1-419D-8028-C1B99CFAA232}" uniqueName="28" name="23+" queryTableFieldId="28" dataDxfId="122" dataCellStyle="Percent"/>
    <tableColumn id="29" xr3:uid="{6CDFFCD5-D951-4A09-BFFB-3BB4B3634265}" uniqueName="29" name="24+" queryTableFieldId="29" dataDxfId="121" dataCellStyle="Percent"/>
    <tableColumn id="30" xr3:uid="{5A019ECE-7E22-43FC-ACCF-E8AB75E37118}" uniqueName="30" name="25+" queryTableFieldId="30" dataDxfId="120" dataCellStyle="Percent"/>
    <tableColumn id="31" xr3:uid="{654D13D1-EC7C-48DD-935D-02278DAD0947}" uniqueName="31" name="26+" queryTableFieldId="31" dataDxfId="119" dataCellStyle="Percent"/>
    <tableColumn id="32" xr3:uid="{D39EAD96-A6F9-4EE3-A517-406102143792}" uniqueName="32" name="27+" queryTableFieldId="32" dataDxfId="118" dataCellStyle="Percent"/>
    <tableColumn id="33" xr3:uid="{DBF8B128-FBB0-48D7-8C93-DE5A0366B5DB}" uniqueName="33" name="28+" queryTableFieldId="33" dataDxfId="117" dataCellStyle="Percent"/>
    <tableColumn id="34" xr3:uid="{15DCB928-4D1A-48E0-B14E-D219F167A59B}" uniqueName="34" name="29+" queryTableFieldId="34" dataDxfId="116" dataCellStyle="Percent"/>
    <tableColumn id="35" xr3:uid="{D61B2589-B959-4C07-937E-D8CD0FFC4F1C}" uniqueName="35" name="30+" queryTableFieldId="35" dataDxfId="115" dataCellStyle="Percent"/>
    <tableColumn id="36" xr3:uid="{66554538-F1DB-41D4-AB5C-3EB3208D6E29}" uniqueName="36" name="31+" queryTableFieldId="36" dataDxfId="114" dataCellStyle="Percent"/>
    <tableColumn id="37" xr3:uid="{48750F66-7D1C-40C4-B9EB-DC7E98B03391}" uniqueName="37" name="32+" queryTableFieldId="37" dataDxfId="113" dataCellStyle="Percent"/>
    <tableColumn id="38" xr3:uid="{6E61A3D3-7F37-4291-9711-E91AEA63B5A2}" uniqueName="38" name="33+" queryTableFieldId="38" dataDxfId="112" dataCellStyle="Percent"/>
    <tableColumn id="39" xr3:uid="{A84E6431-E21C-4062-BA2F-CE118E832707}" uniqueName="39" name="34+" queryTableFieldId="39" dataDxfId="111" dataCellStyle="Percent"/>
    <tableColumn id="40" xr3:uid="{70D01167-2B65-405E-8C5D-9495B915C1B2}" uniqueName="40" name="35+" queryTableFieldId="40" dataDxfId="110" dataCellStyle="Percent"/>
    <tableColumn id="41" xr3:uid="{BAD9B407-C7AE-47AB-A264-7F3C9D6FE1CD}" uniqueName="41" name="36+" queryTableFieldId="41" dataDxfId="109" dataCellStyle="Percent"/>
    <tableColumn id="42" xr3:uid="{0C681155-FBDA-455B-9DFC-3D4F43D4E1D5}" uniqueName="42" name="37+" queryTableFieldId="42" dataDxfId="108" dataCellStyle="Percent"/>
    <tableColumn id="43" xr3:uid="{21B773FD-6012-4EFE-81B6-4ACEF29F6148}" uniqueName="43" name="38+" queryTableFieldId="43" dataDxfId="107" dataCellStyle="Percent"/>
    <tableColumn id="44" xr3:uid="{5D3BCE34-DAA9-4444-85E3-F8B129116619}" uniqueName="44" name="39+" queryTableFieldId="44" dataDxfId="106" dataCellStyle="Percent"/>
    <tableColumn id="45" xr3:uid="{2462DCEC-CB80-4AD0-B693-4E0AC486C9D5}" uniqueName="45" name="40+" queryTableFieldId="45" dataDxfId="105" dataCellStyle="Percent"/>
    <tableColumn id="46" xr3:uid="{86B007F9-FA30-46CD-9D05-5A6AF6437BE7}" uniqueName="46" name="41+" queryTableFieldId="46" dataDxfId="104" dataCellStyle="Percent"/>
    <tableColumn id="47" xr3:uid="{C85F02C0-9FFA-4641-ABD5-98C1ADBDD061}" uniqueName="47" name="42+" queryTableFieldId="47" dataDxfId="103" dataCellStyle="Percent"/>
    <tableColumn id="48" xr3:uid="{2DE19933-424D-4480-BB54-A1A8353A08E7}" uniqueName="48" name="43+" queryTableFieldId="48" dataDxfId="102" dataCellStyle="Percent"/>
    <tableColumn id="49" xr3:uid="{D756D851-C1F7-40C0-9C52-D4A78341426F}" uniqueName="49" name="44+" queryTableFieldId="49" dataDxfId="101" dataCellStyle="Percent"/>
    <tableColumn id="50" xr3:uid="{D396B429-F1BA-4BD3-95C3-D82E8AD89A22}" uniqueName="50" name="45+" queryTableFieldId="50" dataDxfId="100" dataCellStyle="Percent"/>
    <tableColumn id="51" xr3:uid="{6AAA8F21-D647-47A2-B41D-2FE9DA7FCA73}" uniqueName="51" name="46+" queryTableFieldId="51" dataDxfId="99" dataCellStyle="Percent"/>
    <tableColumn id="52" xr3:uid="{8CCD98F1-13C1-4CFC-9B19-3C6165F9AC2B}" uniqueName="52" name="47+" queryTableFieldId="52" dataDxfId="98" dataCellStyle="Percent"/>
    <tableColumn id="53" xr3:uid="{6D4BB758-0546-449D-837F-1148FFF6EAA0}" uniqueName="53" name="48+" queryTableFieldId="53" dataDxfId="97" dataCellStyle="Percent"/>
    <tableColumn id="54" xr3:uid="{96EE7F93-8FE3-4836-BD88-F083CA720048}" uniqueName="54" name="49+" queryTableFieldId="54" dataDxfId="96" dataCellStyle="Percent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963A06E-E553-43DA-A66B-9AC83F174779}" name="A_R" displayName="A_R" ref="A1:AE81" tableType="queryTable" totalsRowShown="0">
  <autoFilter ref="A1:AE81" xr:uid="{F963A06E-E553-43DA-A66B-9AC83F174779}">
    <filterColumn colId="3">
      <filters>
        <filter val="10:00:00 PM"/>
        <filter val="10:30:00 PM"/>
        <filter val="7:00:00 PM"/>
        <filter val="7:30:00 PM"/>
        <filter val="8:00:00 PM"/>
        <filter val="9:00:00 PM"/>
      </filters>
    </filterColumn>
  </autoFilter>
  <sortState xmlns:xlrd2="http://schemas.microsoft.com/office/spreadsheetml/2017/richdata2" ref="A2:AE81">
    <sortCondition ref="D1:D80"/>
  </sortState>
  <tableColumns count="31">
    <tableColumn id="39" xr3:uid="{6F069DD7-2360-40B6-9A4F-3D334BCE1DB3}" uniqueName="39" name="game_id" queryTableFieldId="41" dataDxfId="94" dataCellStyle="Percent"/>
    <tableColumn id="8" xr3:uid="{7692D340-2846-4DD5-AA7D-4C4F39C98CC9}" uniqueName="8" name="Team" queryTableFieldId="8" dataDxfId="256"/>
    <tableColumn id="9" xr3:uid="{4B6C10D3-5B5C-444D-8C4C-CC3FEA3B3E0D}" uniqueName="9" name="Matchup" queryTableFieldId="9" dataDxfId="255"/>
    <tableColumn id="38" xr3:uid="{DFA97CD5-F7AE-4E91-BF4C-99FE2E66BBC7}" uniqueName="38" name="time" queryTableFieldId="39" dataDxfId="93" dataCellStyle="Percent"/>
    <tableColumn id="10" xr3:uid="{438650CB-CEC8-4437-9802-F521D823E3CC}" uniqueName="10" name="Player" queryTableFieldId="10" dataDxfId="92" dataCellStyle="Hyperlink"/>
    <tableColumn id="11" xr3:uid="{F69D51FE-F161-4554-AB82-650F4110167F}" uniqueName="11" name="A+R" queryTableFieldId="11"/>
    <tableColumn id="37" xr3:uid="{D6EA6286-825A-457C-AF4F-8D7572623C84}" uniqueName="37" name="Dev" queryTableFieldId="37" dataDxfId="91" dataCellStyle="Percent"/>
    <tableColumn id="13" xr3:uid="{3B3E403C-1709-45E0-87D3-52C97CAA83C0}" uniqueName="13" name="5+" queryTableFieldId="13" dataDxfId="90" dataCellStyle="Percent"/>
    <tableColumn id="14" xr3:uid="{DCB882BC-F58C-4994-BC9E-6A3CF13810E4}" uniqueName="14" name="6+" queryTableFieldId="14" dataDxfId="89" dataCellStyle="Percent"/>
    <tableColumn id="15" xr3:uid="{0810DFF1-B8AD-4236-B71F-3109130AE2B9}" uniqueName="15" name="7+" queryTableFieldId="15" dataDxfId="88" dataCellStyle="Percent"/>
    <tableColumn id="16" xr3:uid="{0D8DA9B3-48C3-4F67-A868-7EA98CDA998A}" uniqueName="16" name="8+" queryTableFieldId="16" dataDxfId="87" dataCellStyle="Percent"/>
    <tableColumn id="17" xr3:uid="{818A31F8-E559-4B8C-9FF7-2AE0A06E8CBC}" uniqueName="17" name="9+" queryTableFieldId="17" dataDxfId="86" dataCellStyle="Percent"/>
    <tableColumn id="18" xr3:uid="{22A01D6E-C1D6-4319-8030-F50C3D0C5D2B}" uniqueName="18" name="10+" queryTableFieldId="18" dataDxfId="85" dataCellStyle="Percent"/>
    <tableColumn id="19" xr3:uid="{293AD3A7-9FDA-4789-B55A-090B270139E1}" uniqueName="19" name="11+" queryTableFieldId="19" dataDxfId="84" dataCellStyle="Percent"/>
    <tableColumn id="20" xr3:uid="{662EE193-3757-4EF7-9CE1-C0AF1526E082}" uniqueName="20" name="12+" queryTableFieldId="20" dataDxfId="83" dataCellStyle="Percent"/>
    <tableColumn id="21" xr3:uid="{6D9EF185-DC4B-488B-B061-2D7B7F3AF7F4}" uniqueName="21" name="13+" queryTableFieldId="21" dataDxfId="82" dataCellStyle="Percent"/>
    <tableColumn id="22" xr3:uid="{FC286F03-2754-4C9A-98C3-3D9CB2C80969}" uniqueName="22" name="14+" queryTableFieldId="22" dataDxfId="81" dataCellStyle="Percent"/>
    <tableColumn id="23" xr3:uid="{9C133D44-B42A-4944-A92B-A542206DF446}" uniqueName="23" name="15+" queryTableFieldId="23" dataDxfId="80" dataCellStyle="Percent"/>
    <tableColumn id="24" xr3:uid="{29DD5A73-61C6-4061-B9AA-9982D4CAEE7E}" uniqueName="24" name="16+" queryTableFieldId="24" dataDxfId="79" dataCellStyle="Percent"/>
    <tableColumn id="25" xr3:uid="{E5B19634-D4F5-463E-B448-DD0D238CE6A1}" uniqueName="25" name="17+" queryTableFieldId="25" dataDxfId="78" dataCellStyle="Percent"/>
    <tableColumn id="26" xr3:uid="{86A2922A-34ED-42B7-8B85-F3ED85753C89}" uniqueName="26" name="18+" queryTableFieldId="26" dataDxfId="77" dataCellStyle="Percent"/>
    <tableColumn id="27" xr3:uid="{BF4B6EBB-ABE0-4710-81B8-204058F6DC7A}" uniqueName="27" name="19+" queryTableFieldId="27" dataDxfId="76" dataCellStyle="Percent"/>
    <tableColumn id="28" xr3:uid="{D9245337-1BA9-42E6-87F4-6C41996A1C41}" uniqueName="28" name="20+" queryTableFieldId="28" dataDxfId="75" dataCellStyle="Percent"/>
    <tableColumn id="29" xr3:uid="{D97E5D0A-F0A5-45B7-92EF-B25CF8033C12}" uniqueName="29" name="21+" queryTableFieldId="29" dataDxfId="74" dataCellStyle="Percent"/>
    <tableColumn id="30" xr3:uid="{506EB888-12DE-4C49-A20B-05A9E5CFE9D6}" uniqueName="30" name="22+" queryTableFieldId="30" dataDxfId="73" dataCellStyle="Percent"/>
    <tableColumn id="31" xr3:uid="{2D6B6634-A9FA-4605-BD74-42CAD1C038BC}" uniqueName="31" name="23+" queryTableFieldId="31" dataDxfId="72" dataCellStyle="Percent"/>
    <tableColumn id="32" xr3:uid="{2B489041-7958-4112-983B-DAFD0AF202BF}" uniqueName="32" name="24+" queryTableFieldId="32" dataDxfId="71" dataCellStyle="Percent"/>
    <tableColumn id="33" xr3:uid="{8F78F656-92CA-4726-9594-1AAD332EB86F}" uniqueName="33" name="25+" queryTableFieldId="33" dataDxfId="70" dataCellStyle="Percent"/>
    <tableColumn id="34" xr3:uid="{7F8DDCED-AC38-4203-A881-F9255003A65F}" uniqueName="34" name="26+" queryTableFieldId="34" dataDxfId="69" dataCellStyle="Percent"/>
    <tableColumn id="35" xr3:uid="{823C1723-9875-441D-8143-0D81BEA71191}" uniqueName="35" name="27+" queryTableFieldId="35" dataDxfId="68" dataCellStyle="Percent"/>
    <tableColumn id="36" xr3:uid="{CA1A69D2-3F15-4157-A188-0FC104D4A00D}" uniqueName="36" name="28+" queryTableFieldId="36" dataDxfId="67" dataCellStyle="Percent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9C5D7E-8478-4126-999D-348FD8FE1A23}" name="P_A_R" displayName="P_A_R" ref="A1:BE186" tableType="queryTable" totalsRowShown="0">
  <autoFilter ref="A1:BE186" xr:uid="{469C5D7E-8478-4126-999D-348FD8FE1A23}">
    <filterColumn colId="3">
      <filters>
        <filter val="10:00:00 PM"/>
        <filter val="10:30:00 PM"/>
        <filter val="7:00:00 PM"/>
        <filter val="7:30:00 PM"/>
        <filter val="8:00:00 PM"/>
        <filter val="9:00:00 PM"/>
      </filters>
    </filterColumn>
  </autoFilter>
  <sortState xmlns:xlrd2="http://schemas.microsoft.com/office/spreadsheetml/2017/richdata2" ref="A2:BE186">
    <sortCondition ref="D1:D186"/>
  </sortState>
  <tableColumns count="57">
    <tableColumn id="65" xr3:uid="{322A772A-7626-4618-A725-74BABC2E2FDB}" uniqueName="65" name="game_id" queryTableFieldId="67" dataDxfId="66" dataCellStyle="Percent"/>
    <tableColumn id="8" xr3:uid="{A38044AE-0047-496B-82EB-1A0C953D70BD}" uniqueName="8" name="Team" queryTableFieldId="8" dataDxfId="254"/>
    <tableColumn id="9" xr3:uid="{3711BD00-CAD0-4190-A9F0-5F074C6B87F8}" uniqueName="9" name="Matchup" queryTableFieldId="9" dataDxfId="253"/>
    <tableColumn id="63" xr3:uid="{C4537382-3933-4463-AA31-CB1AF30233BE}" uniqueName="63" name="time" queryTableFieldId="63" dataDxfId="65" dataCellStyle="Percent"/>
    <tableColumn id="10" xr3:uid="{7EBF96F9-4AEE-47CC-9896-54D16EB85DE2}" uniqueName="10" name="Player" queryTableFieldId="10" dataDxfId="64" dataCellStyle="Hyperlink"/>
    <tableColumn id="11" xr3:uid="{DC3785EC-F30A-41CC-A6AD-341AEB9F84B2}" uniqueName="11" name="P+A+R" queryTableFieldId="11"/>
    <tableColumn id="64" xr3:uid="{33A40149-0928-483D-AE48-C9C853D6A269}" uniqueName="64" name="Dev" queryTableFieldId="64" dataDxfId="63" dataCellStyle="Percent"/>
    <tableColumn id="13" xr3:uid="{D639552C-DFCE-42CA-8C65-AD9DCBF81C89}" uniqueName="13" name="10+" queryTableFieldId="13" dataDxfId="62" dataCellStyle="Percent"/>
    <tableColumn id="14" xr3:uid="{8C7FF93F-59C6-45CA-8104-418A351B5890}" uniqueName="14" name="11+" queryTableFieldId="14" dataDxfId="61" dataCellStyle="Percent"/>
    <tableColumn id="15" xr3:uid="{1BC3FFC7-8759-4B18-BA85-7CBE8696AA7C}" uniqueName="15" name="12+" queryTableFieldId="15" dataDxfId="60" dataCellStyle="Percent"/>
    <tableColumn id="16" xr3:uid="{476EFF3B-B3CB-42DF-B843-AE77838382B0}" uniqueName="16" name="13+" queryTableFieldId="16" dataDxfId="59" dataCellStyle="Percent"/>
    <tableColumn id="17" xr3:uid="{263D2F52-4583-4C87-8010-6219F4F0DD89}" uniqueName="17" name="14+" queryTableFieldId="17" dataDxfId="58" dataCellStyle="Percent"/>
    <tableColumn id="18" xr3:uid="{1BADE112-D06B-4F60-A259-EE2CEDA3AA60}" uniqueName="18" name="15+" queryTableFieldId="18" dataDxfId="57" dataCellStyle="Percent"/>
    <tableColumn id="19" xr3:uid="{0E9D5B8A-104B-474E-8AFB-1FA14F28D373}" uniqueName="19" name="16+" queryTableFieldId="19" dataDxfId="56" dataCellStyle="Percent"/>
    <tableColumn id="20" xr3:uid="{C8F1741C-7B1D-4801-A1B7-456A46CFBEA1}" uniqueName="20" name="17+" queryTableFieldId="20" dataDxfId="55" dataCellStyle="Percent"/>
    <tableColumn id="21" xr3:uid="{062CD284-F32D-44F1-9A8F-6A7D0012039E}" uniqueName="21" name="18+" queryTableFieldId="21" dataDxfId="54" dataCellStyle="Percent"/>
    <tableColumn id="22" xr3:uid="{A2071F5F-9ABC-477D-BCA1-43190AFB9FB2}" uniqueName="22" name="19+" queryTableFieldId="22" dataDxfId="53" dataCellStyle="Percent"/>
    <tableColumn id="23" xr3:uid="{62592795-E95F-4EC0-8BB8-DAF0CD92D8DD}" uniqueName="23" name="20+" queryTableFieldId="23" dataDxfId="52" dataCellStyle="Percent"/>
    <tableColumn id="24" xr3:uid="{7EDA43E9-B6CD-4650-A5E5-4DF78CFE1155}" uniqueName="24" name="21+" queryTableFieldId="24" dataDxfId="51" dataCellStyle="Percent"/>
    <tableColumn id="25" xr3:uid="{CF3BB4BA-7211-4080-B533-33005DE1DB56}" uniqueName="25" name="22+" queryTableFieldId="25" dataDxfId="50" dataCellStyle="Percent"/>
    <tableColumn id="26" xr3:uid="{2AE333FF-5993-4A8B-B595-ECFDCEDC3CAC}" uniqueName="26" name="23+" queryTableFieldId="26" dataDxfId="49" dataCellStyle="Percent"/>
    <tableColumn id="27" xr3:uid="{A012FE15-CF1E-4540-AC36-B05D829D371C}" uniqueName="27" name="24+" queryTableFieldId="27" dataDxfId="48" dataCellStyle="Percent"/>
    <tableColumn id="28" xr3:uid="{5BE0E211-31EC-4133-9AFE-11BFF2FF08A4}" uniqueName="28" name="25+" queryTableFieldId="28" dataDxfId="47" dataCellStyle="Percent"/>
    <tableColumn id="29" xr3:uid="{EC8FD300-B3B0-4C0E-8FA7-42264C0C4F92}" uniqueName="29" name="26+" queryTableFieldId="29" dataDxfId="46" dataCellStyle="Percent"/>
    <tableColumn id="30" xr3:uid="{F333B256-C5B7-462B-B625-80F8470DFF4B}" uniqueName="30" name="27+" queryTableFieldId="30" dataDxfId="45" dataCellStyle="Percent"/>
    <tableColumn id="31" xr3:uid="{25D06D74-5F0B-4682-B775-3933C4C859F7}" uniqueName="31" name="28+" queryTableFieldId="31" dataDxfId="44" dataCellStyle="Percent"/>
    <tableColumn id="32" xr3:uid="{19F0EAC3-F661-403E-823E-08C038FE8619}" uniqueName="32" name="29+" queryTableFieldId="32" dataDxfId="43" dataCellStyle="Percent"/>
    <tableColumn id="33" xr3:uid="{83CFFF2E-A250-472D-8F16-1290C1AAC09C}" uniqueName="33" name="30+" queryTableFieldId="33" dataDxfId="42" dataCellStyle="Percent"/>
    <tableColumn id="34" xr3:uid="{03D63B69-51DD-4115-ADD1-2B5D0DAE8EFF}" uniqueName="34" name="31+" queryTableFieldId="34" dataDxfId="41" dataCellStyle="Percent"/>
    <tableColumn id="35" xr3:uid="{78707636-4160-4017-81C0-EEC72C3A2E41}" uniqueName="35" name="32+" queryTableFieldId="35" dataDxfId="40" dataCellStyle="Percent"/>
    <tableColumn id="36" xr3:uid="{49D536FE-7EB3-4C27-9016-02325FD394ED}" uniqueName="36" name="33+" queryTableFieldId="36" dataDxfId="39" dataCellStyle="Percent"/>
    <tableColumn id="37" xr3:uid="{13F0B263-CB49-4C97-834A-ADF8EAC56861}" uniqueName="37" name="34+" queryTableFieldId="37" dataDxfId="38" dataCellStyle="Percent"/>
    <tableColumn id="38" xr3:uid="{0BA98414-1CAA-4D9E-81CE-E9186E6B6161}" uniqueName="38" name="35+" queryTableFieldId="38" dataDxfId="37" dataCellStyle="Percent"/>
    <tableColumn id="39" xr3:uid="{827F8CB6-BD93-4314-8053-9C6E19338D17}" uniqueName="39" name="36+" queryTableFieldId="39" dataDxfId="36" dataCellStyle="Percent"/>
    <tableColumn id="40" xr3:uid="{9239BFBF-311E-4003-9361-BB65556E2919}" uniqueName="40" name="37+" queryTableFieldId="40" dataDxfId="35" dataCellStyle="Percent"/>
    <tableColumn id="41" xr3:uid="{407E6FE9-7D43-4187-A0E1-A61CE176ABD1}" uniqueName="41" name="38+" queryTableFieldId="41" dataDxfId="34" dataCellStyle="Percent"/>
    <tableColumn id="42" xr3:uid="{21903E19-F8B4-447C-A367-AC8EAA3536BF}" uniqueName="42" name="39+" queryTableFieldId="42" dataDxfId="33" dataCellStyle="Percent"/>
    <tableColumn id="43" xr3:uid="{74DFC3E7-B422-4BA2-8F0C-944EC84EB2E6}" uniqueName="43" name="40+" queryTableFieldId="43" dataDxfId="32" dataCellStyle="Percent"/>
    <tableColumn id="44" xr3:uid="{0B78ED37-9EBD-4C5F-8BBB-FC826B8CE844}" uniqueName="44" name="41+" queryTableFieldId="44" dataDxfId="31" dataCellStyle="Percent"/>
    <tableColumn id="45" xr3:uid="{72120C4A-F9A7-4299-B0AF-1CA8673E5135}" uniqueName="45" name="42+" queryTableFieldId="45" dataDxfId="30" dataCellStyle="Percent"/>
    <tableColumn id="46" xr3:uid="{3EB0CDF5-9255-4F96-956C-91C749316341}" uniqueName="46" name="43+" queryTableFieldId="46" dataDxfId="29" dataCellStyle="Percent"/>
    <tableColumn id="47" xr3:uid="{18132A14-519A-47EF-8620-9C63E6E35448}" uniqueName="47" name="44+" queryTableFieldId="47" dataDxfId="28" dataCellStyle="Percent"/>
    <tableColumn id="48" xr3:uid="{A8818068-E2E6-4A52-BFE7-E4AC30076E6F}" uniqueName="48" name="45+" queryTableFieldId="48" dataDxfId="27" dataCellStyle="Percent"/>
    <tableColumn id="49" xr3:uid="{D1A6B41F-6228-40B6-83B1-8ADE85A6E5B2}" uniqueName="49" name="46+" queryTableFieldId="49" dataDxfId="26" dataCellStyle="Percent"/>
    <tableColumn id="50" xr3:uid="{84A1B7CA-B9F7-49FC-B208-6F2B7C68F2D4}" uniqueName="50" name="47+" queryTableFieldId="50" dataDxfId="25" dataCellStyle="Percent"/>
    <tableColumn id="51" xr3:uid="{0140087E-B84D-4783-AFE0-B7A8AF6A2022}" uniqueName="51" name="48+" queryTableFieldId="51" dataDxfId="24" dataCellStyle="Percent"/>
    <tableColumn id="52" xr3:uid="{C6F571C1-8298-4DA0-A84D-550458E68B79}" uniqueName="52" name="49+" queryTableFieldId="52" dataDxfId="23" dataCellStyle="Percent"/>
    <tableColumn id="53" xr3:uid="{802E2010-82A1-411E-A6B9-B7BABB2C65C7}" uniqueName="53" name="50+" queryTableFieldId="53" dataDxfId="22" dataCellStyle="Percent"/>
    <tableColumn id="54" xr3:uid="{DA2DBC35-F771-48EC-BD25-07A23813C4FD}" uniqueName="54" name="51+" queryTableFieldId="54" dataDxfId="21" dataCellStyle="Percent"/>
    <tableColumn id="55" xr3:uid="{70B75603-B262-4DFA-ABEF-B660A202E131}" uniqueName="55" name="52+" queryTableFieldId="55" dataDxfId="20" dataCellStyle="Percent"/>
    <tableColumn id="56" xr3:uid="{1E4FAFF4-A60B-42DF-9553-ECE56B82E42F}" uniqueName="56" name="53+" queryTableFieldId="56" dataDxfId="19" dataCellStyle="Percent"/>
    <tableColumn id="57" xr3:uid="{D34A05F4-5838-490B-AD38-D99E38C57D11}" uniqueName="57" name="54+" queryTableFieldId="57" dataDxfId="18" dataCellStyle="Percent"/>
    <tableColumn id="58" xr3:uid="{BEFC1997-8BFE-4213-AD69-B88BB01D3251}" uniqueName="58" name="55+" queryTableFieldId="58" dataDxfId="17" dataCellStyle="Percent"/>
    <tableColumn id="59" xr3:uid="{284C0723-91D7-49CA-98DA-5373568396DA}" uniqueName="59" name="56+" queryTableFieldId="59" dataDxfId="16" dataCellStyle="Percent"/>
    <tableColumn id="60" xr3:uid="{0CD1BC38-8637-408C-A767-7C65755DDDA5}" uniqueName="60" name="57+" queryTableFieldId="60" dataDxfId="15" dataCellStyle="Percent"/>
    <tableColumn id="61" xr3:uid="{AD2FCFBF-AB0A-4551-9549-7AC467434922}" uniqueName="61" name="58+" queryTableFieldId="61" dataDxfId="14" dataCellStyle="Percent"/>
    <tableColumn id="62" xr3:uid="{E25B90F6-40E9-4D4F-9B8E-79B6708B53E3}" uniqueName="62" name="59+" queryTableFieldId="62" dataDxfId="13" dataCellStyle="Percen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21E2D-6BAA-4B1D-86E8-289EC00E5C54}">
  <dimension ref="A1:BT212"/>
  <sheetViews>
    <sheetView tabSelected="1" zoomScaleNormal="100" workbookViewId="0">
      <pane xSplit="7" ySplit="1" topLeftCell="H3" activePane="bottomRight" state="frozen"/>
      <selection pane="topRight" activeCell="H1" sqref="H1"/>
      <selection pane="bottomLeft" activeCell="A2" sqref="A2"/>
      <selection pane="bottomRight" activeCell="Y21" sqref="Y21"/>
    </sheetView>
  </sheetViews>
  <sheetFormatPr defaultRowHeight="15" x14ac:dyDescent="0.25"/>
  <cols>
    <col min="1" max="1" width="12.5703125" hidden="1" customWidth="1"/>
    <col min="2" max="3" width="11.85546875" bestFit="1" customWidth="1"/>
    <col min="4" max="4" width="11.28515625" bestFit="1" customWidth="1"/>
    <col min="5" max="5" width="24.28515625" bestFit="1" customWidth="1"/>
    <col min="6" max="6" width="9" bestFit="1" customWidth="1"/>
    <col min="7" max="7" width="14.85546875" bestFit="1" customWidth="1"/>
    <col min="8" max="15" width="8.140625" bestFit="1" customWidth="1"/>
    <col min="16" max="20" width="7.140625" bestFit="1" customWidth="1"/>
    <col min="21" max="47" width="7.140625" style="3" bestFit="1" customWidth="1"/>
    <col min="48" max="48" width="6.140625" style="3" bestFit="1" customWidth="1"/>
    <col min="49" max="57" width="7.140625" style="3" bestFit="1" customWidth="1"/>
    <col min="58" max="64" width="6.140625" bestFit="1" customWidth="1"/>
    <col min="65" max="66" width="7.140625" bestFit="1" customWidth="1"/>
  </cols>
  <sheetData>
    <row r="1" spans="1:72" x14ac:dyDescent="0.25">
      <c r="A1" t="s">
        <v>73</v>
      </c>
      <c r="B1" t="s">
        <v>25</v>
      </c>
      <c r="C1" t="s">
        <v>26</v>
      </c>
      <c r="D1" t="s">
        <v>72</v>
      </c>
      <c r="E1" t="s">
        <v>27</v>
      </c>
      <c r="F1" t="s">
        <v>0</v>
      </c>
      <c r="G1" t="s">
        <v>1</v>
      </c>
      <c r="H1" s="3" t="s">
        <v>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U1" s="3" t="s">
        <v>15</v>
      </c>
      <c r="V1" s="3" t="s">
        <v>16</v>
      </c>
      <c r="W1" s="3" t="s">
        <v>17</v>
      </c>
      <c r="X1" s="3" t="s">
        <v>18</v>
      </c>
      <c r="Y1" s="3" t="s">
        <v>19</v>
      </c>
      <c r="Z1" s="3" t="s">
        <v>20</v>
      </c>
      <c r="AA1" s="3" t="s">
        <v>21</v>
      </c>
      <c r="AB1" s="3" t="s">
        <v>22</v>
      </c>
      <c r="AC1" s="3" t="s">
        <v>23</v>
      </c>
      <c r="AD1" s="3" t="s">
        <v>24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48</v>
      </c>
      <c r="AK1" t="s">
        <v>53</v>
      </c>
      <c r="AL1" s="7" t="s">
        <v>3</v>
      </c>
      <c r="AM1" s="7" t="s">
        <v>4</v>
      </c>
      <c r="AN1" s="7" t="s">
        <v>5</v>
      </c>
      <c r="AO1" s="7" t="s">
        <v>6</v>
      </c>
      <c r="AP1" s="7" t="s">
        <v>7</v>
      </c>
      <c r="AQ1" s="7" t="s">
        <v>8</v>
      </c>
      <c r="AR1" s="7" t="s">
        <v>9</v>
      </c>
      <c r="AS1" s="7" t="s">
        <v>10</v>
      </c>
      <c r="AT1" s="7" t="s">
        <v>11</v>
      </c>
      <c r="AU1" s="7" t="s">
        <v>12</v>
      </c>
      <c r="AV1" s="7" t="s">
        <v>13</v>
      </c>
      <c r="AW1" s="7" t="s">
        <v>14</v>
      </c>
      <c r="AX1" s="7" t="s">
        <v>15</v>
      </c>
      <c r="AY1" s="7" t="s">
        <v>16</v>
      </c>
      <c r="AZ1" s="7" t="s">
        <v>17</v>
      </c>
      <c r="BA1" s="7" t="s">
        <v>18</v>
      </c>
      <c r="BB1" s="7" t="s">
        <v>19</v>
      </c>
      <c r="BC1" s="7" t="s">
        <v>20</v>
      </c>
      <c r="BD1" s="7" t="s">
        <v>21</v>
      </c>
      <c r="BE1" s="7" t="s">
        <v>22</v>
      </c>
      <c r="BF1" s="7" t="s">
        <v>23</v>
      </c>
      <c r="BG1" s="7" t="s">
        <v>24</v>
      </c>
      <c r="BH1" s="1" t="s">
        <v>39</v>
      </c>
      <c r="BI1" s="1" t="s">
        <v>40</v>
      </c>
      <c r="BJ1" s="1" t="s">
        <v>41</v>
      </c>
      <c r="BK1" s="1" t="s">
        <v>42</v>
      </c>
      <c r="BL1" s="1" t="s">
        <v>43</v>
      </c>
      <c r="BM1" s="1" t="s">
        <v>48</v>
      </c>
      <c r="BN1" s="2" t="s">
        <v>53</v>
      </c>
    </row>
    <row r="2" spans="1:72" hidden="1" x14ac:dyDescent="0.25">
      <c r="A2" s="10">
        <v>22400621</v>
      </c>
      <c r="B2" s="4" t="s">
        <v>82</v>
      </c>
      <c r="C2" s="4" t="s">
        <v>83</v>
      </c>
      <c r="D2" s="11">
        <v>0.58333333333333337</v>
      </c>
      <c r="E2" s="6" t="str">
        <f>HYPERLINK("https://www.nba.com/stats/player/1630174/boxscores-traditional", "Aaron Nesmith")</f>
        <v>Aaron Nesmith</v>
      </c>
      <c r="F2">
        <v>11.2</v>
      </c>
      <c r="G2" s="4">
        <v>0.98</v>
      </c>
      <c r="H2" s="3">
        <v>0.99946000000000002</v>
      </c>
      <c r="I2" s="3">
        <v>0.98745000000000005</v>
      </c>
      <c r="J2" s="3">
        <v>0.88876999999999995</v>
      </c>
      <c r="K2" s="3">
        <v>0.57926</v>
      </c>
      <c r="L2" s="3">
        <v>0.20610999999999999</v>
      </c>
      <c r="M2" s="3">
        <v>3.288E-2</v>
      </c>
      <c r="N2" s="3">
        <v>2.1199999999999999E-3</v>
      </c>
      <c r="O2" s="3">
        <v>5.0000000000000002E-5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5">
        <f>Points[[#This Row],[8+]]-Points[[#This Row],[9+]]</f>
        <v>1.2009999999999965E-2</v>
      </c>
      <c r="AM2" s="5">
        <f>Points[[#This Row],[9+]]-Points[[#This Row],[10+]]</f>
        <v>9.8680000000000101E-2</v>
      </c>
      <c r="AN2" s="5">
        <f>Points[[#This Row],[10+]]-Points[[#This Row],[11+]]</f>
        <v>0.30950999999999995</v>
      </c>
      <c r="AO2" s="5">
        <f>Points[[#This Row],[11+]]-Points[[#This Row],[12+]]</f>
        <v>0.37314999999999998</v>
      </c>
      <c r="AP2" s="5">
        <f>Points[[#This Row],[12+]]-Points[[#This Row],[13+]]</f>
        <v>0.17323</v>
      </c>
      <c r="AQ2" s="5">
        <f>Points[[#This Row],[13+]]-Points[[#This Row],[14+]]</f>
        <v>3.0759999999999999E-2</v>
      </c>
      <c r="AR2" s="5">
        <f>Points[[#This Row],[14+]]-Points[[#This Row],[15+]]</f>
        <v>2.0699999999999998E-3</v>
      </c>
      <c r="AS2" s="5">
        <f>Points[[#This Row],[15+]]-Points[[#This Row],[16+]]</f>
        <v>5.0000000000000002E-5</v>
      </c>
      <c r="AT2" s="5">
        <f>Points[[#This Row],[16+]]-Points[[#This Row],[17+]]</f>
        <v>0</v>
      </c>
      <c r="AU2" s="5">
        <f>Points[[#This Row],[17+]]-Points[[#This Row],[18+]]</f>
        <v>0</v>
      </c>
      <c r="AV2" s="5">
        <f>Points[[#This Row],[18+]]-Points[[#This Row],[19+]]</f>
        <v>0</v>
      </c>
      <c r="AW2" s="5">
        <f>Points[[#This Row],[19+]]-Points[[#This Row],[20+]]</f>
        <v>0</v>
      </c>
      <c r="AX2" s="5">
        <f>Points[[#This Row],[20+]]-Points[[#This Row],[21+]]</f>
        <v>0</v>
      </c>
      <c r="AY2" s="5">
        <f>Points[[#This Row],[21+]]-Points[[#This Row],[22+]]</f>
        <v>0</v>
      </c>
      <c r="AZ2" s="5">
        <f>Points[[#This Row],[22+]]-Points[[#This Row],[23+]]</f>
        <v>0</v>
      </c>
      <c r="BA2" s="5">
        <f>Points[[#This Row],[23+]]-Points[[#This Row],[24+]]</f>
        <v>0</v>
      </c>
      <c r="BB2" s="5">
        <f>Points[[#This Row],[24+]]-Points[[#This Row],[25+]]</f>
        <v>0</v>
      </c>
      <c r="BC2" s="5">
        <f>Points[[#This Row],[25+]]-Points[[#This Row],[26+]]</f>
        <v>0</v>
      </c>
      <c r="BD2" s="5">
        <f>Points[[#This Row],[26+]]-Points[[#This Row],[27+]]</f>
        <v>0</v>
      </c>
      <c r="BE2" s="5">
        <f>Points[[#This Row],[27+]]-Points[[#This Row],[28+]]</f>
        <v>0</v>
      </c>
      <c r="BF2" s="5">
        <f>Points[[#This Row],[28+]]-Points[[#This Row],[29+]]</f>
        <v>0</v>
      </c>
      <c r="BG2" s="5">
        <f>Points[[#This Row],[29+]]-Points[[#This Row],[30+]]</f>
        <v>0</v>
      </c>
      <c r="BH2" s="5">
        <f>Points[[#This Row],[30+]]-Points[[#This Row],[31+]]</f>
        <v>0</v>
      </c>
      <c r="BI2" s="5">
        <f>Points[[#This Row],[31+]]-Points[[#This Row],[32+]]</f>
        <v>0</v>
      </c>
      <c r="BJ2" s="5">
        <f>Points[[#This Row],[32+]]-Points[[#This Row],[33+]]</f>
        <v>0</v>
      </c>
      <c r="BK2" s="5">
        <f>Points[[#This Row],[33+]]-Points[[#This Row],[34+]]</f>
        <v>0</v>
      </c>
      <c r="BL2" s="5">
        <f>Points[[#This Row],[34+]]-Points[[#This Row],[35+]]</f>
        <v>0</v>
      </c>
      <c r="BM2" s="5">
        <f>Points[[#This Row],[35+]]-Points[[#This Row],[40+]]</f>
        <v>0</v>
      </c>
      <c r="BN2" s="5">
        <f>Points[[#This Row],[40+]]-Points[[#This Row],[45+]]</f>
        <v>0</v>
      </c>
      <c r="BO2" s="5"/>
      <c r="BP2" s="5"/>
      <c r="BQ2" s="5"/>
      <c r="BR2" s="5"/>
      <c r="BS2" s="5"/>
      <c r="BT2" s="5"/>
    </row>
    <row r="3" spans="1:72" x14ac:dyDescent="0.25">
      <c r="A3" s="10">
        <v>22400622</v>
      </c>
      <c r="B3" s="4" t="s">
        <v>84</v>
      </c>
      <c r="C3" s="4" t="s">
        <v>85</v>
      </c>
      <c r="D3" s="11">
        <v>0.79166666666666663</v>
      </c>
      <c r="E3" s="6" t="str">
        <f>HYPERLINK("https://www.nba.com/stats/player/1641710/boxscores-traditional", "Anthony Black")</f>
        <v>Anthony Black</v>
      </c>
      <c r="F3">
        <v>14.2</v>
      </c>
      <c r="G3" s="4">
        <v>2.6379999999999999</v>
      </c>
      <c r="H3" s="3">
        <v>0.99060999999999999</v>
      </c>
      <c r="I3" s="3">
        <v>0.97558</v>
      </c>
      <c r="J3" s="3">
        <v>0.94408000000000003</v>
      </c>
      <c r="K3" s="3">
        <v>0.88685999999999998</v>
      </c>
      <c r="L3" s="3">
        <v>0.79673000000000005</v>
      </c>
      <c r="M3" s="3">
        <v>0.67364000000000002</v>
      </c>
      <c r="N3" s="3">
        <v>0.53188000000000002</v>
      </c>
      <c r="O3" s="3">
        <v>0.38208999999999999</v>
      </c>
      <c r="P3" s="3">
        <v>0.24825</v>
      </c>
      <c r="Q3" s="3">
        <v>0.14457</v>
      </c>
      <c r="R3" s="3">
        <v>7.4929999999999997E-2</v>
      </c>
      <c r="S3" s="3">
        <v>3.4380000000000001E-2</v>
      </c>
      <c r="T3" s="3">
        <v>1.3899999999999999E-2</v>
      </c>
      <c r="U3" s="3">
        <v>4.9399999999999999E-3</v>
      </c>
      <c r="V3" s="3">
        <v>1.5399999999999999E-3</v>
      </c>
      <c r="W3" s="3">
        <v>4.2000000000000002E-4</v>
      </c>
      <c r="X3" s="3">
        <v>1E-4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5">
        <f>Points[[#This Row],[8+]]-Points[[#This Row],[9+]]</f>
        <v>1.5029999999999988E-2</v>
      </c>
      <c r="AM3" s="5">
        <f>Points[[#This Row],[9+]]-Points[[#This Row],[10+]]</f>
        <v>3.1499999999999972E-2</v>
      </c>
      <c r="AN3" s="5">
        <f>Points[[#This Row],[10+]]-Points[[#This Row],[11+]]</f>
        <v>5.7220000000000049E-2</v>
      </c>
      <c r="AO3" s="5">
        <f>Points[[#This Row],[11+]]-Points[[#This Row],[12+]]</f>
        <v>9.0129999999999932E-2</v>
      </c>
      <c r="AP3" s="5">
        <f>Points[[#This Row],[12+]]-Points[[#This Row],[13+]]</f>
        <v>0.12309000000000003</v>
      </c>
      <c r="AQ3" s="5">
        <f>Points[[#This Row],[13+]]-Points[[#This Row],[14+]]</f>
        <v>0.14176</v>
      </c>
      <c r="AR3" s="5">
        <f>Points[[#This Row],[14+]]-Points[[#This Row],[15+]]</f>
        <v>0.14979000000000003</v>
      </c>
      <c r="AS3" s="5">
        <f>Points[[#This Row],[15+]]-Points[[#This Row],[16+]]</f>
        <v>0.13383999999999999</v>
      </c>
      <c r="AT3" s="5">
        <f>Points[[#This Row],[16+]]-Points[[#This Row],[17+]]</f>
        <v>0.10367999999999999</v>
      </c>
      <c r="AU3" s="5">
        <f>Points[[#This Row],[17+]]-Points[[#This Row],[18+]]</f>
        <v>6.9640000000000007E-2</v>
      </c>
      <c r="AV3" s="5">
        <f>Points[[#This Row],[18+]]-Points[[#This Row],[19+]]</f>
        <v>4.0549999999999996E-2</v>
      </c>
      <c r="AW3" s="5">
        <f>Points[[#This Row],[19+]]-Points[[#This Row],[20+]]</f>
        <v>2.0480000000000002E-2</v>
      </c>
      <c r="AX3" s="5">
        <f>Points[[#This Row],[20+]]-Points[[#This Row],[21+]]</f>
        <v>8.9599999999999992E-3</v>
      </c>
      <c r="AY3" s="5">
        <f>Points[[#This Row],[21+]]-Points[[#This Row],[22+]]</f>
        <v>3.4000000000000002E-3</v>
      </c>
      <c r="AZ3" s="5">
        <f>Points[[#This Row],[22+]]-Points[[#This Row],[23+]]</f>
        <v>1.1199999999999999E-3</v>
      </c>
      <c r="BA3" s="5">
        <f>Points[[#This Row],[23+]]-Points[[#This Row],[24+]]</f>
        <v>3.2000000000000003E-4</v>
      </c>
      <c r="BB3" s="5">
        <f>Points[[#This Row],[24+]]-Points[[#This Row],[25+]]</f>
        <v>1E-4</v>
      </c>
      <c r="BC3" s="5">
        <f>Points[[#This Row],[25+]]-Points[[#This Row],[26+]]</f>
        <v>0</v>
      </c>
      <c r="BD3" s="5">
        <f>Points[[#This Row],[26+]]-Points[[#This Row],[27+]]</f>
        <v>0</v>
      </c>
      <c r="BE3" s="5">
        <f>Points[[#This Row],[27+]]-Points[[#This Row],[28+]]</f>
        <v>0</v>
      </c>
      <c r="BF3" s="5">
        <f>Points[[#This Row],[28+]]-Points[[#This Row],[29+]]</f>
        <v>0</v>
      </c>
      <c r="BG3" s="5">
        <f>Points[[#This Row],[29+]]-Points[[#This Row],[30+]]</f>
        <v>0</v>
      </c>
      <c r="BH3" s="5">
        <f>Points[[#This Row],[30+]]-Points[[#This Row],[31+]]</f>
        <v>0</v>
      </c>
      <c r="BI3" s="5">
        <f>Points[[#This Row],[31+]]-Points[[#This Row],[32+]]</f>
        <v>0</v>
      </c>
      <c r="BJ3" s="5">
        <f>Points[[#This Row],[32+]]-Points[[#This Row],[33+]]</f>
        <v>0</v>
      </c>
      <c r="BK3" s="5">
        <f>Points[[#This Row],[33+]]-Points[[#This Row],[34+]]</f>
        <v>0</v>
      </c>
      <c r="BL3" s="5">
        <f>Points[[#This Row],[34+]]-Points[[#This Row],[35+]]</f>
        <v>0</v>
      </c>
      <c r="BM3" s="5">
        <f>Points[[#This Row],[35+]]-Points[[#This Row],[40+]]</f>
        <v>0</v>
      </c>
      <c r="BN3" s="5">
        <f>Points[[#This Row],[40+]]-Points[[#This Row],[45+]]</f>
        <v>0</v>
      </c>
    </row>
    <row r="4" spans="1:72" x14ac:dyDescent="0.25">
      <c r="A4" s="10">
        <v>22400622</v>
      </c>
      <c r="B4" s="4" t="s">
        <v>84</v>
      </c>
      <c r="C4" s="4" t="s">
        <v>85</v>
      </c>
      <c r="D4" s="11">
        <v>0.79166666666666663</v>
      </c>
      <c r="E4" s="6" t="str">
        <f>HYPERLINK("https://www.nba.com/stats/player/1629048/boxscores-traditional", "Goga Bitadze")</f>
        <v>Goga Bitadze</v>
      </c>
      <c r="F4">
        <v>9</v>
      </c>
      <c r="G4" s="4">
        <v>3.847</v>
      </c>
      <c r="H4" s="3">
        <v>0.60257000000000005</v>
      </c>
      <c r="I4" s="3">
        <v>0.5</v>
      </c>
      <c r="J4" s="3">
        <v>0.39743000000000001</v>
      </c>
      <c r="K4" s="3">
        <v>0.30153000000000002</v>
      </c>
      <c r="L4" s="3">
        <v>0.2177</v>
      </c>
      <c r="M4" s="3">
        <v>0.14917</v>
      </c>
      <c r="N4" s="3">
        <v>9.6799999999999997E-2</v>
      </c>
      <c r="O4" s="3">
        <v>5.9380000000000002E-2</v>
      </c>
      <c r="P4" s="3">
        <v>3.4380000000000001E-2</v>
      </c>
      <c r="Q4" s="3">
        <v>1.8759999999999999E-2</v>
      </c>
      <c r="R4" s="3">
        <v>9.6399999999999993E-3</v>
      </c>
      <c r="S4" s="3">
        <v>4.6600000000000001E-3</v>
      </c>
      <c r="T4" s="3">
        <v>2.1199999999999999E-3</v>
      </c>
      <c r="U4" s="3">
        <v>8.9999999999999998E-4</v>
      </c>
      <c r="V4" s="3">
        <v>3.6000000000000002E-4</v>
      </c>
      <c r="W4" s="3">
        <v>1.3999999999999999E-4</v>
      </c>
      <c r="X4" s="3">
        <v>5.0000000000000002E-5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5">
        <f>Points[[#This Row],[8+]]-Points[[#This Row],[9+]]</f>
        <v>0.10257000000000005</v>
      </c>
      <c r="AM4" s="5">
        <f>Points[[#This Row],[9+]]-Points[[#This Row],[10+]]</f>
        <v>0.10256999999999999</v>
      </c>
      <c r="AN4" s="5">
        <f>Points[[#This Row],[10+]]-Points[[#This Row],[11+]]</f>
        <v>9.5899999999999985E-2</v>
      </c>
      <c r="AO4" s="5">
        <f>Points[[#This Row],[11+]]-Points[[#This Row],[12+]]</f>
        <v>8.3830000000000016E-2</v>
      </c>
      <c r="AP4" s="5">
        <f>Points[[#This Row],[12+]]-Points[[#This Row],[13+]]</f>
        <v>6.8530000000000008E-2</v>
      </c>
      <c r="AQ4" s="5">
        <f>Points[[#This Row],[13+]]-Points[[#This Row],[14+]]</f>
        <v>5.237E-2</v>
      </c>
      <c r="AR4" s="5">
        <f>Points[[#This Row],[14+]]-Points[[#This Row],[15+]]</f>
        <v>3.7419999999999995E-2</v>
      </c>
      <c r="AS4" s="5">
        <f>Points[[#This Row],[15+]]-Points[[#This Row],[16+]]</f>
        <v>2.5000000000000001E-2</v>
      </c>
      <c r="AT4" s="5">
        <f>Points[[#This Row],[16+]]-Points[[#This Row],[17+]]</f>
        <v>1.5620000000000002E-2</v>
      </c>
      <c r="AU4" s="5">
        <f>Points[[#This Row],[17+]]-Points[[#This Row],[18+]]</f>
        <v>9.1199999999999996E-3</v>
      </c>
      <c r="AV4" s="5">
        <f>Points[[#This Row],[18+]]-Points[[#This Row],[19+]]</f>
        <v>4.9799999999999992E-3</v>
      </c>
      <c r="AW4" s="5">
        <f>Points[[#This Row],[19+]]-Points[[#This Row],[20+]]</f>
        <v>2.5400000000000002E-3</v>
      </c>
      <c r="AX4" s="5">
        <f>Points[[#This Row],[20+]]-Points[[#This Row],[21+]]</f>
        <v>1.2199999999999999E-3</v>
      </c>
      <c r="AY4" s="5">
        <f>Points[[#This Row],[21+]]-Points[[#This Row],[22+]]</f>
        <v>5.399999999999999E-4</v>
      </c>
      <c r="AZ4" s="5">
        <f>Points[[#This Row],[22+]]-Points[[#This Row],[23+]]</f>
        <v>2.2000000000000003E-4</v>
      </c>
      <c r="BA4" s="5">
        <f>Points[[#This Row],[23+]]-Points[[#This Row],[24+]]</f>
        <v>8.9999999999999992E-5</v>
      </c>
      <c r="BB4" s="5">
        <f>Points[[#This Row],[24+]]-Points[[#This Row],[25+]]</f>
        <v>5.0000000000000002E-5</v>
      </c>
      <c r="BC4" s="5">
        <f>Points[[#This Row],[25+]]-Points[[#This Row],[26+]]</f>
        <v>0</v>
      </c>
      <c r="BD4" s="5">
        <f>Points[[#This Row],[26+]]-Points[[#This Row],[27+]]</f>
        <v>0</v>
      </c>
      <c r="BE4" s="5">
        <f>Points[[#This Row],[27+]]-Points[[#This Row],[28+]]</f>
        <v>0</v>
      </c>
      <c r="BF4" s="5">
        <f>Points[[#This Row],[28+]]-Points[[#This Row],[29+]]</f>
        <v>0</v>
      </c>
      <c r="BG4" s="5">
        <f>Points[[#This Row],[29+]]-Points[[#This Row],[30+]]</f>
        <v>0</v>
      </c>
      <c r="BH4" s="5">
        <f>Points[[#This Row],[30+]]-Points[[#This Row],[31+]]</f>
        <v>0</v>
      </c>
      <c r="BI4" s="5">
        <f>Points[[#This Row],[31+]]-Points[[#This Row],[32+]]</f>
        <v>0</v>
      </c>
      <c r="BJ4" s="5">
        <f>Points[[#This Row],[32+]]-Points[[#This Row],[33+]]</f>
        <v>0</v>
      </c>
      <c r="BK4" s="5">
        <f>Points[[#This Row],[33+]]-Points[[#This Row],[34+]]</f>
        <v>0</v>
      </c>
      <c r="BL4" s="5">
        <f>Points[[#This Row],[34+]]-Points[[#This Row],[35+]]</f>
        <v>0</v>
      </c>
      <c r="BM4" s="5">
        <f>Points[[#This Row],[35+]]-Points[[#This Row],[40+]]</f>
        <v>0</v>
      </c>
      <c r="BN4" s="5">
        <f>Points[[#This Row],[40+]]-Points[[#This Row],[45+]]</f>
        <v>0</v>
      </c>
    </row>
    <row r="5" spans="1:72" x14ac:dyDescent="0.25">
      <c r="A5" s="10">
        <v>22400622</v>
      </c>
      <c r="B5" s="4" t="s">
        <v>85</v>
      </c>
      <c r="C5" s="4" t="s">
        <v>84</v>
      </c>
      <c r="D5" s="11">
        <v>0.79166666666666663</v>
      </c>
      <c r="E5" s="6" t="str">
        <f>HYPERLINK("https://www.nba.com/stats/player/203924/boxscores-traditional", "Jerami Grant")</f>
        <v>Jerami Grant</v>
      </c>
      <c r="F5">
        <v>14.2</v>
      </c>
      <c r="G5" s="4">
        <v>4.0199999999999996</v>
      </c>
      <c r="H5" s="3">
        <v>0.93822000000000005</v>
      </c>
      <c r="I5" s="3">
        <v>0.90146999999999999</v>
      </c>
      <c r="J5" s="3">
        <v>0.85082999999999998</v>
      </c>
      <c r="K5" s="3">
        <v>0.78813999999999995</v>
      </c>
      <c r="L5" s="3">
        <v>0.70884000000000003</v>
      </c>
      <c r="M5" s="3">
        <v>0.61790999999999996</v>
      </c>
      <c r="N5" s="3">
        <v>0.51993999999999996</v>
      </c>
      <c r="O5" s="3">
        <v>0.42074</v>
      </c>
      <c r="P5" s="3">
        <v>0.32635999999999998</v>
      </c>
      <c r="Q5" s="3">
        <v>0.24196000000000001</v>
      </c>
      <c r="R5" s="3">
        <v>0.17105999999999999</v>
      </c>
      <c r="S5" s="3">
        <v>0.11702</v>
      </c>
      <c r="T5" s="3">
        <v>7.4929999999999997E-2</v>
      </c>
      <c r="U5" s="3">
        <v>4.5510000000000002E-2</v>
      </c>
      <c r="V5" s="3">
        <v>2.6190000000000001E-2</v>
      </c>
      <c r="W5" s="3">
        <v>1.426E-2</v>
      </c>
      <c r="X5" s="3">
        <v>7.3400000000000002E-3</v>
      </c>
      <c r="Y5" s="3">
        <v>3.5699999999999998E-3</v>
      </c>
      <c r="Z5" s="3">
        <v>1.64E-3</v>
      </c>
      <c r="AA5" s="3">
        <v>7.3999999999999999E-4</v>
      </c>
      <c r="AB5" s="3">
        <v>2.9999999999999997E-4</v>
      </c>
      <c r="AC5" s="3">
        <v>1.2E-4</v>
      </c>
      <c r="AD5" s="3">
        <v>4.0000000000000003E-5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5">
        <f>Points[[#This Row],[8+]]-Points[[#This Row],[9+]]</f>
        <v>3.675000000000006E-2</v>
      </c>
      <c r="AM5" s="5">
        <f>Points[[#This Row],[9+]]-Points[[#This Row],[10+]]</f>
        <v>5.0640000000000018E-2</v>
      </c>
      <c r="AN5" s="5">
        <f>Points[[#This Row],[10+]]-Points[[#This Row],[11+]]</f>
        <v>6.2690000000000023E-2</v>
      </c>
      <c r="AO5" s="5">
        <f>Points[[#This Row],[11+]]-Points[[#This Row],[12+]]</f>
        <v>7.9299999999999926E-2</v>
      </c>
      <c r="AP5" s="5">
        <f>Points[[#This Row],[12+]]-Points[[#This Row],[13+]]</f>
        <v>9.0930000000000066E-2</v>
      </c>
      <c r="AQ5" s="5">
        <f>Points[[#This Row],[13+]]-Points[[#This Row],[14+]]</f>
        <v>9.7970000000000002E-2</v>
      </c>
      <c r="AR5" s="5">
        <f>Points[[#This Row],[14+]]-Points[[#This Row],[15+]]</f>
        <v>9.9199999999999955E-2</v>
      </c>
      <c r="AS5" s="5">
        <f>Points[[#This Row],[15+]]-Points[[#This Row],[16+]]</f>
        <v>9.4380000000000019E-2</v>
      </c>
      <c r="AT5" s="5">
        <f>Points[[#This Row],[16+]]-Points[[#This Row],[17+]]</f>
        <v>8.4399999999999975E-2</v>
      </c>
      <c r="AU5" s="5">
        <f>Points[[#This Row],[17+]]-Points[[#This Row],[18+]]</f>
        <v>7.0900000000000019E-2</v>
      </c>
      <c r="AV5" s="5">
        <f>Points[[#This Row],[18+]]-Points[[#This Row],[19+]]</f>
        <v>5.4039999999999991E-2</v>
      </c>
      <c r="AW5" s="5">
        <f>Points[[#This Row],[19+]]-Points[[#This Row],[20+]]</f>
        <v>4.2090000000000002E-2</v>
      </c>
      <c r="AX5" s="5">
        <f>Points[[#This Row],[20+]]-Points[[#This Row],[21+]]</f>
        <v>2.9419999999999995E-2</v>
      </c>
      <c r="AY5" s="5">
        <f>Points[[#This Row],[21+]]-Points[[#This Row],[22+]]</f>
        <v>1.932E-2</v>
      </c>
      <c r="AZ5" s="5">
        <f>Points[[#This Row],[22+]]-Points[[#This Row],[23+]]</f>
        <v>1.1930000000000001E-2</v>
      </c>
      <c r="BA5" s="5">
        <f>Points[[#This Row],[23+]]-Points[[#This Row],[24+]]</f>
        <v>6.9199999999999999E-3</v>
      </c>
      <c r="BB5" s="5">
        <f>Points[[#This Row],[24+]]-Points[[#This Row],[25+]]</f>
        <v>3.7700000000000003E-3</v>
      </c>
      <c r="BC5" s="5">
        <f>Points[[#This Row],[25+]]-Points[[#This Row],[26+]]</f>
        <v>1.9299999999999999E-3</v>
      </c>
      <c r="BD5" s="5">
        <f>Points[[#This Row],[26+]]-Points[[#This Row],[27+]]</f>
        <v>8.9999999999999998E-4</v>
      </c>
      <c r="BE5" s="5">
        <f>Points[[#This Row],[27+]]-Points[[#This Row],[28+]]</f>
        <v>4.4000000000000002E-4</v>
      </c>
      <c r="BF5" s="5">
        <f>Points[[#This Row],[28+]]-Points[[#This Row],[29+]]</f>
        <v>1.7999999999999998E-4</v>
      </c>
      <c r="BG5" s="5">
        <f>Points[[#This Row],[29+]]-Points[[#This Row],[30+]]</f>
        <v>7.9999999999999993E-5</v>
      </c>
      <c r="BH5" s="5">
        <f>Points[[#This Row],[30+]]-Points[[#This Row],[31+]]</f>
        <v>4.0000000000000003E-5</v>
      </c>
      <c r="BI5" s="5">
        <f>Points[[#This Row],[31+]]-Points[[#This Row],[32+]]</f>
        <v>0</v>
      </c>
      <c r="BJ5" s="5">
        <f>Points[[#This Row],[32+]]-Points[[#This Row],[33+]]</f>
        <v>0</v>
      </c>
      <c r="BK5" s="5">
        <f>Points[[#This Row],[33+]]-Points[[#This Row],[34+]]</f>
        <v>0</v>
      </c>
      <c r="BL5" s="5">
        <f>Points[[#This Row],[34+]]-Points[[#This Row],[35+]]</f>
        <v>0</v>
      </c>
      <c r="BM5" s="5">
        <f>Points[[#This Row],[35+]]-Points[[#This Row],[40+]]</f>
        <v>0</v>
      </c>
      <c r="BN5" s="5">
        <f>Points[[#This Row],[40+]]-Points[[#This Row],[45+]]</f>
        <v>0</v>
      </c>
    </row>
    <row r="6" spans="1:72" x14ac:dyDescent="0.25">
      <c r="A6" s="10">
        <v>22400622</v>
      </c>
      <c r="B6" s="4" t="s">
        <v>84</v>
      </c>
      <c r="C6" s="4" t="s">
        <v>85</v>
      </c>
      <c r="D6" s="11">
        <v>0.79166666666666663</v>
      </c>
      <c r="E6" s="6" t="str">
        <f>HYPERLINK("https://www.nba.com/stats/player/1628976/boxscores-traditional", "Wendell Carter Jr.")</f>
        <v>Wendell Carter Jr.</v>
      </c>
      <c r="F6">
        <v>11.4</v>
      </c>
      <c r="G6" s="4">
        <v>4.2709999999999999</v>
      </c>
      <c r="H6" s="3">
        <v>0.78813999999999995</v>
      </c>
      <c r="I6" s="3">
        <v>0.71226</v>
      </c>
      <c r="J6" s="3">
        <v>0.62929999999999997</v>
      </c>
      <c r="K6" s="3">
        <v>0.53586</v>
      </c>
      <c r="L6" s="3">
        <v>0.44433</v>
      </c>
      <c r="M6" s="3">
        <v>0.35569000000000001</v>
      </c>
      <c r="N6" s="3">
        <v>0.27093</v>
      </c>
      <c r="O6" s="3">
        <v>0.20044999999999999</v>
      </c>
      <c r="P6" s="3">
        <v>0.14007</v>
      </c>
      <c r="Q6" s="3">
        <v>9.5100000000000004E-2</v>
      </c>
      <c r="R6" s="3">
        <v>6.0569999999999999E-2</v>
      </c>
      <c r="S6" s="3">
        <v>3.7539999999999997E-2</v>
      </c>
      <c r="T6" s="3">
        <v>2.222E-2</v>
      </c>
      <c r="U6" s="3">
        <v>1.222E-2</v>
      </c>
      <c r="V6" s="3">
        <v>6.5700000000000003E-3</v>
      </c>
      <c r="W6" s="3">
        <v>3.2599999999999999E-3</v>
      </c>
      <c r="X6" s="3">
        <v>1.5900000000000001E-3</v>
      </c>
      <c r="Y6" s="3">
        <v>7.3999999999999999E-4</v>
      </c>
      <c r="Z6" s="3">
        <v>3.1E-4</v>
      </c>
      <c r="AA6" s="3">
        <v>1.2999999999999999E-4</v>
      </c>
      <c r="AB6" s="3">
        <v>5.0000000000000002E-5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5">
        <f>Points[[#This Row],[8+]]-Points[[#This Row],[9+]]</f>
        <v>7.5879999999999947E-2</v>
      </c>
      <c r="AM6" s="5">
        <f>Points[[#This Row],[9+]]-Points[[#This Row],[10+]]</f>
        <v>8.2960000000000034E-2</v>
      </c>
      <c r="AN6" s="5">
        <f>Points[[#This Row],[10+]]-Points[[#This Row],[11+]]</f>
        <v>9.3439999999999968E-2</v>
      </c>
      <c r="AO6" s="5">
        <f>Points[[#This Row],[11+]]-Points[[#This Row],[12+]]</f>
        <v>9.153E-2</v>
      </c>
      <c r="AP6" s="5">
        <f>Points[[#This Row],[12+]]-Points[[#This Row],[13+]]</f>
        <v>8.8639999999999997E-2</v>
      </c>
      <c r="AQ6" s="5">
        <f>Points[[#This Row],[13+]]-Points[[#This Row],[14+]]</f>
        <v>8.4760000000000002E-2</v>
      </c>
      <c r="AR6" s="5">
        <f>Points[[#This Row],[14+]]-Points[[#This Row],[15+]]</f>
        <v>7.0480000000000015E-2</v>
      </c>
      <c r="AS6" s="5">
        <f>Points[[#This Row],[15+]]-Points[[#This Row],[16+]]</f>
        <v>6.0379999999999989E-2</v>
      </c>
      <c r="AT6" s="5">
        <f>Points[[#This Row],[16+]]-Points[[#This Row],[17+]]</f>
        <v>4.4969999999999996E-2</v>
      </c>
      <c r="AU6" s="5">
        <f>Points[[#This Row],[17+]]-Points[[#This Row],[18+]]</f>
        <v>3.4530000000000005E-2</v>
      </c>
      <c r="AV6" s="5">
        <f>Points[[#This Row],[18+]]-Points[[#This Row],[19+]]</f>
        <v>2.3030000000000002E-2</v>
      </c>
      <c r="AW6" s="5">
        <f>Points[[#This Row],[19+]]-Points[[#This Row],[20+]]</f>
        <v>1.5319999999999997E-2</v>
      </c>
      <c r="AX6" s="5">
        <f>Points[[#This Row],[20+]]-Points[[#This Row],[21+]]</f>
        <v>0.01</v>
      </c>
      <c r="AY6" s="5">
        <f>Points[[#This Row],[21+]]-Points[[#This Row],[22+]]</f>
        <v>5.6499999999999996E-3</v>
      </c>
      <c r="AZ6" s="5">
        <f>Points[[#This Row],[22+]]-Points[[#This Row],[23+]]</f>
        <v>3.3100000000000004E-3</v>
      </c>
      <c r="BA6" s="5">
        <f>Points[[#This Row],[23+]]-Points[[#This Row],[24+]]</f>
        <v>1.6699999999999998E-3</v>
      </c>
      <c r="BB6" s="5">
        <f>Points[[#This Row],[24+]]-Points[[#This Row],[25+]]</f>
        <v>8.5000000000000006E-4</v>
      </c>
      <c r="BC6" s="5">
        <f>Points[[#This Row],[25+]]-Points[[#This Row],[26+]]</f>
        <v>4.2999999999999999E-4</v>
      </c>
      <c r="BD6" s="5">
        <f>Points[[#This Row],[26+]]-Points[[#This Row],[27+]]</f>
        <v>1.8000000000000001E-4</v>
      </c>
      <c r="BE6" s="5">
        <f>Points[[#This Row],[27+]]-Points[[#This Row],[28+]]</f>
        <v>7.9999999999999993E-5</v>
      </c>
      <c r="BF6" s="5">
        <f>Points[[#This Row],[28+]]-Points[[#This Row],[29+]]</f>
        <v>5.0000000000000002E-5</v>
      </c>
      <c r="BG6" s="5">
        <f>Points[[#This Row],[29+]]-Points[[#This Row],[30+]]</f>
        <v>0</v>
      </c>
      <c r="BH6" s="5">
        <f>Points[[#This Row],[30+]]-Points[[#This Row],[31+]]</f>
        <v>0</v>
      </c>
      <c r="BI6" s="5">
        <f>Points[[#This Row],[31+]]-Points[[#This Row],[32+]]</f>
        <v>0</v>
      </c>
      <c r="BJ6" s="5">
        <f>Points[[#This Row],[32+]]-Points[[#This Row],[33+]]</f>
        <v>0</v>
      </c>
      <c r="BK6" s="5">
        <f>Points[[#This Row],[33+]]-Points[[#This Row],[34+]]</f>
        <v>0</v>
      </c>
      <c r="BL6" s="5">
        <f>Points[[#This Row],[34+]]-Points[[#This Row],[35+]]</f>
        <v>0</v>
      </c>
      <c r="BM6" s="5">
        <f>Points[[#This Row],[35+]]-Points[[#This Row],[40+]]</f>
        <v>0</v>
      </c>
      <c r="BN6" s="5">
        <f>Points[[#This Row],[40+]]-Points[[#This Row],[45+]]</f>
        <v>0</v>
      </c>
    </row>
    <row r="7" spans="1:72" hidden="1" x14ac:dyDescent="0.25">
      <c r="A7" s="10">
        <v>22400621</v>
      </c>
      <c r="B7" s="4" t="s">
        <v>82</v>
      </c>
      <c r="C7" s="4" t="s">
        <v>83</v>
      </c>
      <c r="D7" s="11">
        <v>0.58333333333333337</v>
      </c>
      <c r="E7" s="6" t="str">
        <f>HYPERLINK("https://www.nba.com/stats/player/1630543/boxscores-traditional", "Isaiah Jackson")</f>
        <v>Isaiah Jackson</v>
      </c>
      <c r="F7">
        <v>8.25</v>
      </c>
      <c r="G7" s="4">
        <v>1.7850000000000001</v>
      </c>
      <c r="H7" s="3">
        <v>0.55567</v>
      </c>
      <c r="I7" s="3">
        <v>0.33723999999999998</v>
      </c>
      <c r="J7" s="3">
        <v>0.16353999999999999</v>
      </c>
      <c r="K7" s="3">
        <v>6.1780000000000002E-2</v>
      </c>
      <c r="L7" s="3">
        <v>1.7860000000000001E-2</v>
      </c>
      <c r="M7" s="3">
        <v>3.9100000000000003E-3</v>
      </c>
      <c r="N7" s="3">
        <v>6.4000000000000005E-4</v>
      </c>
      <c r="O7" s="3">
        <v>8.0000000000000007E-5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5">
        <f>Points[[#This Row],[8+]]-Points[[#This Row],[9+]]</f>
        <v>0.21843000000000001</v>
      </c>
      <c r="AM7" s="5">
        <f>Points[[#This Row],[9+]]-Points[[#This Row],[10+]]</f>
        <v>0.17369999999999999</v>
      </c>
      <c r="AN7" s="5">
        <f>Points[[#This Row],[10+]]-Points[[#This Row],[11+]]</f>
        <v>0.10175999999999999</v>
      </c>
      <c r="AO7" s="5">
        <f>Points[[#This Row],[11+]]-Points[[#This Row],[12+]]</f>
        <v>4.3920000000000001E-2</v>
      </c>
      <c r="AP7" s="5">
        <f>Points[[#This Row],[12+]]-Points[[#This Row],[13+]]</f>
        <v>1.3950000000000001E-2</v>
      </c>
      <c r="AQ7" s="5">
        <f>Points[[#This Row],[13+]]-Points[[#This Row],[14+]]</f>
        <v>3.2700000000000003E-3</v>
      </c>
      <c r="AR7" s="5">
        <f>Points[[#This Row],[14+]]-Points[[#This Row],[15+]]</f>
        <v>5.6000000000000006E-4</v>
      </c>
      <c r="AS7" s="5">
        <f>Points[[#This Row],[15+]]-Points[[#This Row],[16+]]</f>
        <v>8.0000000000000007E-5</v>
      </c>
      <c r="AT7" s="5">
        <f>Points[[#This Row],[16+]]-Points[[#This Row],[17+]]</f>
        <v>0</v>
      </c>
      <c r="AU7" s="5">
        <f>Points[[#This Row],[17+]]-Points[[#This Row],[18+]]</f>
        <v>0</v>
      </c>
      <c r="AV7" s="5">
        <f>Points[[#This Row],[18+]]-Points[[#This Row],[19+]]</f>
        <v>0</v>
      </c>
      <c r="AW7" s="5">
        <f>Points[[#This Row],[19+]]-Points[[#This Row],[20+]]</f>
        <v>0</v>
      </c>
      <c r="AX7" s="5">
        <f>Points[[#This Row],[20+]]-Points[[#This Row],[21+]]</f>
        <v>0</v>
      </c>
      <c r="AY7" s="5">
        <f>Points[[#This Row],[21+]]-Points[[#This Row],[22+]]</f>
        <v>0</v>
      </c>
      <c r="AZ7" s="5">
        <f>Points[[#This Row],[22+]]-Points[[#This Row],[23+]]</f>
        <v>0</v>
      </c>
      <c r="BA7" s="5">
        <f>Points[[#This Row],[23+]]-Points[[#This Row],[24+]]</f>
        <v>0</v>
      </c>
      <c r="BB7" s="5">
        <f>Points[[#This Row],[24+]]-Points[[#This Row],[25+]]</f>
        <v>0</v>
      </c>
      <c r="BC7" s="5">
        <f>Points[[#This Row],[25+]]-Points[[#This Row],[26+]]</f>
        <v>0</v>
      </c>
      <c r="BD7" s="5">
        <f>Points[[#This Row],[26+]]-Points[[#This Row],[27+]]</f>
        <v>0</v>
      </c>
      <c r="BE7" s="5">
        <f>Points[[#This Row],[27+]]-Points[[#This Row],[28+]]</f>
        <v>0</v>
      </c>
      <c r="BF7" s="5">
        <f>Points[[#This Row],[28+]]-Points[[#This Row],[29+]]</f>
        <v>0</v>
      </c>
      <c r="BG7" s="5">
        <f>Points[[#This Row],[29+]]-Points[[#This Row],[30+]]</f>
        <v>0</v>
      </c>
      <c r="BH7" s="5">
        <f>Points[[#This Row],[30+]]-Points[[#This Row],[31+]]</f>
        <v>0</v>
      </c>
      <c r="BI7" s="5">
        <f>Points[[#This Row],[31+]]-Points[[#This Row],[32+]]</f>
        <v>0</v>
      </c>
      <c r="BJ7" s="5">
        <f>Points[[#This Row],[32+]]-Points[[#This Row],[33+]]</f>
        <v>0</v>
      </c>
      <c r="BK7" s="5">
        <f>Points[[#This Row],[33+]]-Points[[#This Row],[34+]]</f>
        <v>0</v>
      </c>
      <c r="BL7" s="5">
        <f>Points[[#This Row],[34+]]-Points[[#This Row],[35+]]</f>
        <v>0</v>
      </c>
      <c r="BM7" s="5">
        <f>Points[[#This Row],[35+]]-Points[[#This Row],[40+]]</f>
        <v>0</v>
      </c>
      <c r="BN7" s="5">
        <f>Points[[#This Row],[40+]]-Points[[#This Row],[45+]]</f>
        <v>0</v>
      </c>
    </row>
    <row r="8" spans="1:72" x14ac:dyDescent="0.25">
      <c r="A8" s="10">
        <v>22400622</v>
      </c>
      <c r="B8" s="4" t="s">
        <v>85</v>
      </c>
      <c r="C8" s="4" t="s">
        <v>84</v>
      </c>
      <c r="D8" s="11">
        <v>0.79166666666666663</v>
      </c>
      <c r="E8" s="6" t="str">
        <f>HYPERLINK("https://www.nba.com/stats/player/1631101/boxscores-traditional", "Shaedon Sharpe")</f>
        <v>Shaedon Sharpe</v>
      </c>
      <c r="F8">
        <v>16.2</v>
      </c>
      <c r="G8" s="4">
        <v>4.7919999999999998</v>
      </c>
      <c r="H8" s="3">
        <v>0.95637000000000005</v>
      </c>
      <c r="I8" s="3">
        <v>0.93318999999999996</v>
      </c>
      <c r="J8" s="3">
        <v>0.90146999999999999</v>
      </c>
      <c r="K8" s="3">
        <v>0.86214000000000002</v>
      </c>
      <c r="L8" s="3">
        <v>0.81057000000000001</v>
      </c>
      <c r="M8" s="3">
        <v>0.74856999999999996</v>
      </c>
      <c r="N8" s="3">
        <v>0.67723999999999995</v>
      </c>
      <c r="O8" s="3">
        <v>0.59870999999999996</v>
      </c>
      <c r="P8" s="3">
        <v>0.51595000000000002</v>
      </c>
      <c r="Q8" s="3">
        <v>0.43251000000000001</v>
      </c>
      <c r="R8" s="3">
        <v>0.35197000000000001</v>
      </c>
      <c r="S8" s="3">
        <v>0.28095999999999999</v>
      </c>
      <c r="T8" s="3">
        <v>0.21476000000000001</v>
      </c>
      <c r="U8" s="3">
        <v>0.15866</v>
      </c>
      <c r="V8" s="3">
        <v>0.11314</v>
      </c>
      <c r="W8" s="3">
        <v>7.7799999999999994E-2</v>
      </c>
      <c r="X8" s="3">
        <v>5.1549999999999999E-2</v>
      </c>
      <c r="Y8" s="3">
        <v>3.288E-2</v>
      </c>
      <c r="Z8" s="3">
        <v>2.018E-2</v>
      </c>
      <c r="AA8" s="3">
        <v>1.222E-2</v>
      </c>
      <c r="AB8" s="3">
        <v>6.9499999999999996E-3</v>
      </c>
      <c r="AC8" s="3">
        <v>3.79E-3</v>
      </c>
      <c r="AD8" s="3">
        <v>1.99E-3</v>
      </c>
      <c r="AE8" s="3">
        <v>1E-3</v>
      </c>
      <c r="AF8" s="3">
        <v>4.8000000000000001E-4</v>
      </c>
      <c r="AG8" s="3">
        <v>2.2000000000000001E-4</v>
      </c>
      <c r="AH8" s="3">
        <v>1E-4</v>
      </c>
      <c r="AI8" s="3">
        <v>4.0000000000000003E-5</v>
      </c>
      <c r="AJ8" s="3">
        <v>0</v>
      </c>
      <c r="AK8" s="3">
        <v>0</v>
      </c>
      <c r="AL8" s="5">
        <f>Points[[#This Row],[8+]]-Points[[#This Row],[9+]]</f>
        <v>2.3180000000000089E-2</v>
      </c>
      <c r="AM8" s="5">
        <f>Points[[#This Row],[9+]]-Points[[#This Row],[10+]]</f>
        <v>3.171999999999997E-2</v>
      </c>
      <c r="AN8" s="5">
        <f>Points[[#This Row],[10+]]-Points[[#This Row],[11+]]</f>
        <v>3.9329999999999976E-2</v>
      </c>
      <c r="AO8" s="5">
        <f>Points[[#This Row],[11+]]-Points[[#This Row],[12+]]</f>
        <v>5.1570000000000005E-2</v>
      </c>
      <c r="AP8" s="5">
        <f>Points[[#This Row],[12+]]-Points[[#This Row],[13+]]</f>
        <v>6.2000000000000055E-2</v>
      </c>
      <c r="AQ8" s="5">
        <f>Points[[#This Row],[13+]]-Points[[#This Row],[14+]]</f>
        <v>7.1330000000000005E-2</v>
      </c>
      <c r="AR8" s="5">
        <f>Points[[#This Row],[14+]]-Points[[#This Row],[15+]]</f>
        <v>7.8529999999999989E-2</v>
      </c>
      <c r="AS8" s="5">
        <f>Points[[#This Row],[15+]]-Points[[#This Row],[16+]]</f>
        <v>8.2759999999999945E-2</v>
      </c>
      <c r="AT8" s="5">
        <f>Points[[#This Row],[16+]]-Points[[#This Row],[17+]]</f>
        <v>8.3440000000000014E-2</v>
      </c>
      <c r="AU8" s="5">
        <f>Points[[#This Row],[17+]]-Points[[#This Row],[18+]]</f>
        <v>8.054E-2</v>
      </c>
      <c r="AV8" s="5">
        <f>Points[[#This Row],[18+]]-Points[[#This Row],[19+]]</f>
        <v>7.1010000000000018E-2</v>
      </c>
      <c r="AW8" s="5">
        <f>Points[[#This Row],[19+]]-Points[[#This Row],[20+]]</f>
        <v>6.6199999999999981E-2</v>
      </c>
      <c r="AX8" s="5">
        <f>Points[[#This Row],[20+]]-Points[[#This Row],[21+]]</f>
        <v>5.6100000000000011E-2</v>
      </c>
      <c r="AY8" s="5">
        <f>Points[[#This Row],[21+]]-Points[[#This Row],[22+]]</f>
        <v>4.5519999999999991E-2</v>
      </c>
      <c r="AZ8" s="5">
        <f>Points[[#This Row],[22+]]-Points[[#This Row],[23+]]</f>
        <v>3.534000000000001E-2</v>
      </c>
      <c r="BA8" s="5">
        <f>Points[[#This Row],[23+]]-Points[[#This Row],[24+]]</f>
        <v>2.6249999999999996E-2</v>
      </c>
      <c r="BB8" s="5">
        <f>Points[[#This Row],[24+]]-Points[[#This Row],[25+]]</f>
        <v>1.8669999999999999E-2</v>
      </c>
      <c r="BC8" s="5">
        <f>Points[[#This Row],[25+]]-Points[[#This Row],[26+]]</f>
        <v>1.2699999999999999E-2</v>
      </c>
      <c r="BD8" s="5">
        <f>Points[[#This Row],[26+]]-Points[[#This Row],[27+]]</f>
        <v>7.9600000000000001E-3</v>
      </c>
      <c r="BE8" s="5">
        <f>Points[[#This Row],[27+]]-Points[[#This Row],[28+]]</f>
        <v>5.2700000000000004E-3</v>
      </c>
      <c r="BF8" s="5">
        <f>Points[[#This Row],[28+]]-Points[[#This Row],[29+]]</f>
        <v>3.1599999999999996E-3</v>
      </c>
      <c r="BG8" s="5">
        <f>Points[[#This Row],[29+]]-Points[[#This Row],[30+]]</f>
        <v>1.8E-3</v>
      </c>
      <c r="BH8" s="5">
        <f>Points[[#This Row],[30+]]-Points[[#This Row],[31+]]</f>
        <v>9.8999999999999999E-4</v>
      </c>
      <c r="BI8" s="5">
        <f>Points[[#This Row],[31+]]-Points[[#This Row],[32+]]</f>
        <v>5.2000000000000006E-4</v>
      </c>
      <c r="BJ8" s="5">
        <f>Points[[#This Row],[32+]]-Points[[#This Row],[33+]]</f>
        <v>2.6000000000000003E-4</v>
      </c>
      <c r="BK8" s="5">
        <f>Points[[#This Row],[33+]]-Points[[#This Row],[34+]]</f>
        <v>1.2E-4</v>
      </c>
      <c r="BL8" s="5">
        <f>Points[[#This Row],[34+]]-Points[[#This Row],[35+]]</f>
        <v>6.0000000000000002E-5</v>
      </c>
      <c r="BM8" s="5">
        <f>Points[[#This Row],[35+]]-Points[[#This Row],[40+]]</f>
        <v>4.0000000000000003E-5</v>
      </c>
      <c r="BN8" s="5">
        <f>Points[[#This Row],[40+]]-Points[[#This Row],[45+]]</f>
        <v>0</v>
      </c>
    </row>
    <row r="9" spans="1:72" x14ac:dyDescent="0.25">
      <c r="A9" s="10">
        <v>22400622</v>
      </c>
      <c r="B9" s="4" t="s">
        <v>84</v>
      </c>
      <c r="C9" s="4" t="s">
        <v>85</v>
      </c>
      <c r="D9" s="11">
        <v>0.79166666666666663</v>
      </c>
      <c r="E9" s="6" t="str">
        <f>HYPERLINK("https://www.nba.com/stats/player/1630532/boxscores-traditional", "Franz Wagner")</f>
        <v>Franz Wagner</v>
      </c>
      <c r="F9">
        <v>28.8</v>
      </c>
      <c r="G9" s="4">
        <v>4.8739999999999997</v>
      </c>
      <c r="H9" s="3">
        <v>1</v>
      </c>
      <c r="I9" s="3">
        <v>1</v>
      </c>
      <c r="J9" s="3">
        <v>0.99994000000000005</v>
      </c>
      <c r="K9" s="3">
        <v>0.99987000000000004</v>
      </c>
      <c r="L9" s="3">
        <v>0.99972000000000005</v>
      </c>
      <c r="M9" s="3">
        <v>0.99939999999999996</v>
      </c>
      <c r="N9" s="3">
        <v>0.99882000000000004</v>
      </c>
      <c r="O9" s="3">
        <v>0.99766999999999995</v>
      </c>
      <c r="P9" s="3">
        <v>0.99573</v>
      </c>
      <c r="Q9" s="3">
        <v>0.99224000000000001</v>
      </c>
      <c r="R9" s="3">
        <v>0.98678999999999994</v>
      </c>
      <c r="S9" s="3">
        <v>0.97777999999999998</v>
      </c>
      <c r="T9" s="3">
        <v>0.96484999999999999</v>
      </c>
      <c r="U9" s="3">
        <v>0.94520000000000004</v>
      </c>
      <c r="V9" s="3">
        <v>0.91923999999999995</v>
      </c>
      <c r="W9" s="3">
        <v>0.88297999999999999</v>
      </c>
      <c r="X9" s="3">
        <v>0.83645999999999998</v>
      </c>
      <c r="Y9" s="3">
        <v>0.7823</v>
      </c>
      <c r="Z9" s="3">
        <v>0.71565999999999996</v>
      </c>
      <c r="AA9" s="3">
        <v>0.64431000000000005</v>
      </c>
      <c r="AB9" s="3">
        <v>0.56355999999999995</v>
      </c>
      <c r="AC9" s="3">
        <v>0.48404999999999998</v>
      </c>
      <c r="AD9" s="3">
        <v>0.40128999999999998</v>
      </c>
      <c r="AE9" s="3">
        <v>0.32635999999999998</v>
      </c>
      <c r="AF9" s="3">
        <v>0.25463000000000002</v>
      </c>
      <c r="AG9" s="3">
        <v>0.19489000000000001</v>
      </c>
      <c r="AH9" s="3">
        <v>0.14230999999999999</v>
      </c>
      <c r="AI9" s="3">
        <v>0.10204000000000001</v>
      </c>
      <c r="AJ9" s="3">
        <v>1.072E-2</v>
      </c>
      <c r="AK9" s="3">
        <v>4.4999999999999999E-4</v>
      </c>
      <c r="AL9" s="5">
        <f>Points[[#This Row],[8+]]-Points[[#This Row],[9+]]</f>
        <v>0</v>
      </c>
      <c r="AM9" s="5">
        <f>Points[[#This Row],[9+]]-Points[[#This Row],[10+]]</f>
        <v>5.9999999999948983E-5</v>
      </c>
      <c r="AN9" s="5">
        <f>Points[[#This Row],[10+]]-Points[[#This Row],[11+]]</f>
        <v>7.0000000000014495E-5</v>
      </c>
      <c r="AO9" s="5">
        <f>Points[[#This Row],[11+]]-Points[[#This Row],[12+]]</f>
        <v>1.4999999999998348E-4</v>
      </c>
      <c r="AP9" s="5">
        <f>Points[[#This Row],[12+]]-Points[[#This Row],[13+]]</f>
        <v>3.2000000000009798E-4</v>
      </c>
      <c r="AQ9" s="5">
        <f>Points[[#This Row],[13+]]-Points[[#This Row],[14+]]</f>
        <v>5.7999999999991392E-4</v>
      </c>
      <c r="AR9" s="5">
        <f>Points[[#This Row],[14+]]-Points[[#This Row],[15+]]</f>
        <v>1.1500000000000954E-3</v>
      </c>
      <c r="AS9" s="5">
        <f>Points[[#This Row],[15+]]-Points[[#This Row],[16+]]</f>
        <v>1.9399999999999418E-3</v>
      </c>
      <c r="AT9" s="5">
        <f>Points[[#This Row],[16+]]-Points[[#This Row],[17+]]</f>
        <v>3.4899999999999931E-3</v>
      </c>
      <c r="AU9" s="5">
        <f>Points[[#This Row],[17+]]-Points[[#This Row],[18+]]</f>
        <v>5.4500000000000659E-3</v>
      </c>
      <c r="AV9" s="5">
        <f>Points[[#This Row],[18+]]-Points[[#This Row],[19+]]</f>
        <v>9.0099999999999625E-3</v>
      </c>
      <c r="AW9" s="5">
        <f>Points[[#This Row],[19+]]-Points[[#This Row],[20+]]</f>
        <v>1.2929999999999997E-2</v>
      </c>
      <c r="AX9" s="5">
        <f>Points[[#This Row],[20+]]-Points[[#This Row],[21+]]</f>
        <v>1.9649999999999945E-2</v>
      </c>
      <c r="AY9" s="5">
        <f>Points[[#This Row],[21+]]-Points[[#This Row],[22+]]</f>
        <v>2.5960000000000094E-2</v>
      </c>
      <c r="AZ9" s="5">
        <f>Points[[#This Row],[22+]]-Points[[#This Row],[23+]]</f>
        <v>3.6259999999999959E-2</v>
      </c>
      <c r="BA9" s="5">
        <f>Points[[#This Row],[23+]]-Points[[#This Row],[24+]]</f>
        <v>4.6520000000000006E-2</v>
      </c>
      <c r="BB9" s="5">
        <f>Points[[#This Row],[24+]]-Points[[#This Row],[25+]]</f>
        <v>5.4159999999999986E-2</v>
      </c>
      <c r="BC9" s="5">
        <f>Points[[#This Row],[25+]]-Points[[#This Row],[26+]]</f>
        <v>6.6640000000000033E-2</v>
      </c>
      <c r="BD9" s="5">
        <f>Points[[#This Row],[26+]]-Points[[#This Row],[27+]]</f>
        <v>7.1349999999999913E-2</v>
      </c>
      <c r="BE9" s="5">
        <f>Points[[#This Row],[27+]]-Points[[#This Row],[28+]]</f>
        <v>8.0750000000000099E-2</v>
      </c>
      <c r="BF9" s="5">
        <f>Points[[#This Row],[28+]]-Points[[#This Row],[29+]]</f>
        <v>7.950999999999997E-2</v>
      </c>
      <c r="BG9" s="5">
        <f>Points[[#This Row],[29+]]-Points[[#This Row],[30+]]</f>
        <v>8.276E-2</v>
      </c>
      <c r="BH9" s="5">
        <f>Points[[#This Row],[30+]]-Points[[#This Row],[31+]]</f>
        <v>7.4929999999999997E-2</v>
      </c>
      <c r="BI9" s="5">
        <f>Points[[#This Row],[31+]]-Points[[#This Row],[32+]]</f>
        <v>7.172999999999996E-2</v>
      </c>
      <c r="BJ9" s="5">
        <f>Points[[#This Row],[32+]]-Points[[#This Row],[33+]]</f>
        <v>5.9740000000000015E-2</v>
      </c>
      <c r="BK9" s="5">
        <f>Points[[#This Row],[33+]]-Points[[#This Row],[34+]]</f>
        <v>5.2580000000000016E-2</v>
      </c>
      <c r="BL9" s="5">
        <f>Points[[#This Row],[34+]]-Points[[#This Row],[35+]]</f>
        <v>4.0269999999999986E-2</v>
      </c>
      <c r="BM9" s="5">
        <f>Points[[#This Row],[35+]]-Points[[#This Row],[40+]]</f>
        <v>9.1320000000000012E-2</v>
      </c>
      <c r="BN9" s="5">
        <f>Points[[#This Row],[40+]]-Points[[#This Row],[45+]]</f>
        <v>1.027E-2</v>
      </c>
    </row>
    <row r="10" spans="1:72" x14ac:dyDescent="0.25">
      <c r="A10" s="10">
        <v>22400622</v>
      </c>
      <c r="B10" s="4" t="s">
        <v>84</v>
      </c>
      <c r="C10" s="4" t="s">
        <v>85</v>
      </c>
      <c r="D10" s="11">
        <v>0.79166666666666663</v>
      </c>
      <c r="E10" s="6" t="str">
        <f>HYPERLINK("https://www.nba.com/stats/player/203484/boxscores-traditional", "Kentavious Caldwell-Pope")</f>
        <v>Kentavious Caldwell-Pope</v>
      </c>
      <c r="F10">
        <v>11.6</v>
      </c>
      <c r="G10" s="4">
        <v>5.0830000000000002</v>
      </c>
      <c r="H10" s="3">
        <v>0.76114999999999999</v>
      </c>
      <c r="I10" s="3">
        <v>0.69496999999999998</v>
      </c>
      <c r="J10" s="3">
        <v>0.62172000000000005</v>
      </c>
      <c r="K10" s="3">
        <v>0.54776000000000002</v>
      </c>
      <c r="L10" s="3">
        <v>0.46811999999999998</v>
      </c>
      <c r="M10" s="3">
        <v>0.38973999999999998</v>
      </c>
      <c r="N10" s="3">
        <v>0.31918000000000002</v>
      </c>
      <c r="O10" s="3">
        <v>0.25142999999999999</v>
      </c>
      <c r="P10" s="3">
        <v>0.19214999999999999</v>
      </c>
      <c r="Q10" s="3">
        <v>0.14457</v>
      </c>
      <c r="R10" s="3">
        <v>0.10383000000000001</v>
      </c>
      <c r="S10" s="3">
        <v>7.2150000000000006E-2</v>
      </c>
      <c r="T10" s="3">
        <v>4.947E-2</v>
      </c>
      <c r="U10" s="3">
        <v>3.2160000000000001E-2</v>
      </c>
      <c r="V10" s="3">
        <v>2.018E-2</v>
      </c>
      <c r="W10" s="3">
        <v>1.255E-2</v>
      </c>
      <c r="X10" s="3">
        <v>7.3400000000000002E-3</v>
      </c>
      <c r="Y10" s="3">
        <v>4.15E-3</v>
      </c>
      <c r="Z10" s="3">
        <v>2.33E-3</v>
      </c>
      <c r="AA10" s="3">
        <v>1.2199999999999999E-3</v>
      </c>
      <c r="AB10" s="3">
        <v>6.2E-4</v>
      </c>
      <c r="AC10" s="3">
        <v>3.1E-4</v>
      </c>
      <c r="AD10" s="3">
        <v>1.4999999999999999E-4</v>
      </c>
      <c r="AE10" s="3">
        <v>6.9999999999999994E-5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5">
        <f>Points[[#This Row],[8+]]-Points[[#This Row],[9+]]</f>
        <v>6.6180000000000017E-2</v>
      </c>
      <c r="AM10" s="5">
        <f>Points[[#This Row],[9+]]-Points[[#This Row],[10+]]</f>
        <v>7.3249999999999926E-2</v>
      </c>
      <c r="AN10" s="5">
        <f>Points[[#This Row],[10+]]-Points[[#This Row],[11+]]</f>
        <v>7.3960000000000026E-2</v>
      </c>
      <c r="AO10" s="5">
        <f>Points[[#This Row],[11+]]-Points[[#This Row],[12+]]</f>
        <v>7.9640000000000044E-2</v>
      </c>
      <c r="AP10" s="5">
        <f>Points[[#This Row],[12+]]-Points[[#This Row],[13+]]</f>
        <v>7.8380000000000005E-2</v>
      </c>
      <c r="AQ10" s="5">
        <f>Points[[#This Row],[13+]]-Points[[#This Row],[14+]]</f>
        <v>7.0559999999999956E-2</v>
      </c>
      <c r="AR10" s="5">
        <f>Points[[#This Row],[14+]]-Points[[#This Row],[15+]]</f>
        <v>6.7750000000000032E-2</v>
      </c>
      <c r="AS10" s="5">
        <f>Points[[#This Row],[15+]]-Points[[#This Row],[16+]]</f>
        <v>5.9279999999999999E-2</v>
      </c>
      <c r="AT10" s="5">
        <f>Points[[#This Row],[16+]]-Points[[#This Row],[17+]]</f>
        <v>4.7579999999999983E-2</v>
      </c>
      <c r="AU10" s="5">
        <f>Points[[#This Row],[17+]]-Points[[#This Row],[18+]]</f>
        <v>4.0739999999999998E-2</v>
      </c>
      <c r="AV10" s="5">
        <f>Points[[#This Row],[18+]]-Points[[#This Row],[19+]]</f>
        <v>3.168E-2</v>
      </c>
      <c r="AW10" s="5">
        <f>Points[[#This Row],[19+]]-Points[[#This Row],[20+]]</f>
        <v>2.2680000000000006E-2</v>
      </c>
      <c r="AX10" s="5">
        <f>Points[[#This Row],[20+]]-Points[[#This Row],[21+]]</f>
        <v>1.7309999999999999E-2</v>
      </c>
      <c r="AY10" s="5">
        <f>Points[[#This Row],[21+]]-Points[[#This Row],[22+]]</f>
        <v>1.1980000000000001E-2</v>
      </c>
      <c r="AZ10" s="5">
        <f>Points[[#This Row],[22+]]-Points[[#This Row],[23+]]</f>
        <v>7.6299999999999996E-3</v>
      </c>
      <c r="BA10" s="5">
        <f>Points[[#This Row],[23+]]-Points[[#This Row],[24+]]</f>
        <v>5.2100000000000002E-3</v>
      </c>
      <c r="BB10" s="5">
        <f>Points[[#This Row],[24+]]-Points[[#This Row],[25+]]</f>
        <v>3.1900000000000001E-3</v>
      </c>
      <c r="BC10" s="5">
        <f>Points[[#This Row],[25+]]-Points[[#This Row],[26+]]</f>
        <v>1.82E-3</v>
      </c>
      <c r="BD10" s="5">
        <f>Points[[#This Row],[26+]]-Points[[#This Row],[27+]]</f>
        <v>1.1100000000000001E-3</v>
      </c>
      <c r="BE10" s="5">
        <f>Points[[#This Row],[27+]]-Points[[#This Row],[28+]]</f>
        <v>5.9999999999999995E-4</v>
      </c>
      <c r="BF10" s="5">
        <f>Points[[#This Row],[28+]]-Points[[#This Row],[29+]]</f>
        <v>3.1E-4</v>
      </c>
      <c r="BG10" s="5">
        <f>Points[[#This Row],[29+]]-Points[[#This Row],[30+]]</f>
        <v>1.6000000000000001E-4</v>
      </c>
      <c r="BH10" s="5">
        <f>Points[[#This Row],[30+]]-Points[[#This Row],[31+]]</f>
        <v>7.9999999999999993E-5</v>
      </c>
      <c r="BI10" s="5">
        <f>Points[[#This Row],[31+]]-Points[[#This Row],[32+]]</f>
        <v>6.9999999999999994E-5</v>
      </c>
      <c r="BJ10" s="5">
        <f>Points[[#This Row],[32+]]-Points[[#This Row],[33+]]</f>
        <v>0</v>
      </c>
      <c r="BK10" s="5">
        <f>Points[[#This Row],[33+]]-Points[[#This Row],[34+]]</f>
        <v>0</v>
      </c>
      <c r="BL10" s="5">
        <f>Points[[#This Row],[34+]]-Points[[#This Row],[35+]]</f>
        <v>0</v>
      </c>
      <c r="BM10" s="5">
        <f>Points[[#This Row],[35+]]-Points[[#This Row],[40+]]</f>
        <v>0</v>
      </c>
      <c r="BN10" s="5">
        <f>Points[[#This Row],[40+]]-Points[[#This Row],[45+]]</f>
        <v>0</v>
      </c>
    </row>
    <row r="11" spans="1:72" x14ac:dyDescent="0.25">
      <c r="A11" s="10">
        <v>22400622</v>
      </c>
      <c r="B11" s="4" t="s">
        <v>84</v>
      </c>
      <c r="C11" s="4" t="s">
        <v>85</v>
      </c>
      <c r="D11" s="11">
        <v>0.79166666666666663</v>
      </c>
      <c r="E11" s="6" t="str">
        <f>HYPERLINK("https://www.nba.com/stats/player/1631094/boxscores-traditional", "Paolo Banchero")</f>
        <v>Paolo Banchero</v>
      </c>
      <c r="F11">
        <v>19.8</v>
      </c>
      <c r="G11" s="4">
        <v>5.3070000000000004</v>
      </c>
      <c r="H11" s="3">
        <v>0.98678999999999994</v>
      </c>
      <c r="I11" s="3">
        <v>0.97931999999999997</v>
      </c>
      <c r="J11" s="3">
        <v>0.96784000000000003</v>
      </c>
      <c r="K11" s="3">
        <v>0.95154000000000005</v>
      </c>
      <c r="L11" s="3">
        <v>0.92922000000000005</v>
      </c>
      <c r="M11" s="3">
        <v>0.89973000000000003</v>
      </c>
      <c r="N11" s="3">
        <v>0.86214000000000002</v>
      </c>
      <c r="O11" s="3">
        <v>0.81594</v>
      </c>
      <c r="P11" s="3">
        <v>0.76424000000000003</v>
      </c>
      <c r="Q11" s="3">
        <v>0.70194000000000001</v>
      </c>
      <c r="R11" s="3">
        <v>0.63307000000000002</v>
      </c>
      <c r="S11" s="3">
        <v>0.55962000000000001</v>
      </c>
      <c r="T11" s="3">
        <v>0.48404999999999998</v>
      </c>
      <c r="U11" s="3">
        <v>0.40905000000000002</v>
      </c>
      <c r="V11" s="3">
        <v>0.34089999999999998</v>
      </c>
      <c r="W11" s="3">
        <v>0.27424999999999999</v>
      </c>
      <c r="X11" s="3">
        <v>0.21476000000000001</v>
      </c>
      <c r="Y11" s="3">
        <v>0.16353999999999999</v>
      </c>
      <c r="Z11" s="3">
        <v>0.121</v>
      </c>
      <c r="AA11" s="3">
        <v>8.6910000000000001E-2</v>
      </c>
      <c r="AB11" s="3">
        <v>6.0569999999999999E-2</v>
      </c>
      <c r="AC11" s="3">
        <v>4.1820000000000003E-2</v>
      </c>
      <c r="AD11" s="3">
        <v>2.743E-2</v>
      </c>
      <c r="AE11" s="3">
        <v>1.7430000000000001E-2</v>
      </c>
      <c r="AF11" s="3">
        <v>1.072E-2</v>
      </c>
      <c r="AG11" s="3">
        <v>6.3899999999999998E-3</v>
      </c>
      <c r="AH11" s="3">
        <v>3.6800000000000001E-3</v>
      </c>
      <c r="AI11" s="3">
        <v>2.1199999999999999E-3</v>
      </c>
      <c r="AJ11" s="3">
        <v>6.9999999999999994E-5</v>
      </c>
      <c r="AK11" s="3">
        <v>0</v>
      </c>
      <c r="AL11" s="5">
        <f>Points[[#This Row],[8+]]-Points[[#This Row],[9+]]</f>
        <v>7.4699999999999767E-3</v>
      </c>
      <c r="AM11" s="5">
        <f>Points[[#This Row],[9+]]-Points[[#This Row],[10+]]</f>
        <v>1.1479999999999935E-2</v>
      </c>
      <c r="AN11" s="5">
        <f>Points[[#This Row],[10+]]-Points[[#This Row],[11+]]</f>
        <v>1.6299999999999981E-2</v>
      </c>
      <c r="AO11" s="5">
        <f>Points[[#This Row],[11+]]-Points[[#This Row],[12+]]</f>
        <v>2.2320000000000007E-2</v>
      </c>
      <c r="AP11" s="5">
        <f>Points[[#This Row],[12+]]-Points[[#This Row],[13+]]</f>
        <v>2.9490000000000016E-2</v>
      </c>
      <c r="AQ11" s="5">
        <f>Points[[#This Row],[13+]]-Points[[#This Row],[14+]]</f>
        <v>3.7590000000000012E-2</v>
      </c>
      <c r="AR11" s="5">
        <f>Points[[#This Row],[14+]]-Points[[#This Row],[15+]]</f>
        <v>4.6200000000000019E-2</v>
      </c>
      <c r="AS11" s="5">
        <f>Points[[#This Row],[15+]]-Points[[#This Row],[16+]]</f>
        <v>5.1699999999999968E-2</v>
      </c>
      <c r="AT11" s="5">
        <f>Points[[#This Row],[16+]]-Points[[#This Row],[17+]]</f>
        <v>6.2300000000000022E-2</v>
      </c>
      <c r="AU11" s="5">
        <f>Points[[#This Row],[17+]]-Points[[#This Row],[18+]]</f>
        <v>6.8869999999999987E-2</v>
      </c>
      <c r="AV11" s="5">
        <f>Points[[#This Row],[18+]]-Points[[#This Row],[19+]]</f>
        <v>7.3450000000000015E-2</v>
      </c>
      <c r="AW11" s="5">
        <f>Points[[#This Row],[19+]]-Points[[#This Row],[20+]]</f>
        <v>7.5570000000000026E-2</v>
      </c>
      <c r="AX11" s="5">
        <f>Points[[#This Row],[20+]]-Points[[#This Row],[21+]]</f>
        <v>7.4999999999999956E-2</v>
      </c>
      <c r="AY11" s="5">
        <f>Points[[#This Row],[21+]]-Points[[#This Row],[22+]]</f>
        <v>6.8150000000000044E-2</v>
      </c>
      <c r="AZ11" s="5">
        <f>Points[[#This Row],[22+]]-Points[[#This Row],[23+]]</f>
        <v>6.6649999999999987E-2</v>
      </c>
      <c r="BA11" s="5">
        <f>Points[[#This Row],[23+]]-Points[[#This Row],[24+]]</f>
        <v>5.9489999999999987E-2</v>
      </c>
      <c r="BB11" s="5">
        <f>Points[[#This Row],[24+]]-Points[[#This Row],[25+]]</f>
        <v>5.1220000000000016E-2</v>
      </c>
      <c r="BC11" s="5">
        <f>Points[[#This Row],[25+]]-Points[[#This Row],[26+]]</f>
        <v>4.2539999999999994E-2</v>
      </c>
      <c r="BD11" s="5">
        <f>Points[[#This Row],[26+]]-Points[[#This Row],[27+]]</f>
        <v>3.4089999999999995E-2</v>
      </c>
      <c r="BE11" s="5">
        <f>Points[[#This Row],[27+]]-Points[[#This Row],[28+]]</f>
        <v>2.6340000000000002E-2</v>
      </c>
      <c r="BF11" s="5">
        <f>Points[[#This Row],[28+]]-Points[[#This Row],[29+]]</f>
        <v>1.8749999999999996E-2</v>
      </c>
      <c r="BG11" s="5">
        <f>Points[[#This Row],[29+]]-Points[[#This Row],[30+]]</f>
        <v>1.4390000000000003E-2</v>
      </c>
      <c r="BH11" s="5">
        <f>Points[[#This Row],[30+]]-Points[[#This Row],[31+]]</f>
        <v>9.9999999999999985E-3</v>
      </c>
      <c r="BI11" s="5">
        <f>Points[[#This Row],[31+]]-Points[[#This Row],[32+]]</f>
        <v>6.7100000000000007E-3</v>
      </c>
      <c r="BJ11" s="5">
        <f>Points[[#This Row],[32+]]-Points[[#This Row],[33+]]</f>
        <v>4.3300000000000005E-3</v>
      </c>
      <c r="BK11" s="5">
        <f>Points[[#This Row],[33+]]-Points[[#This Row],[34+]]</f>
        <v>2.7099999999999997E-3</v>
      </c>
      <c r="BL11" s="5">
        <f>Points[[#This Row],[34+]]-Points[[#This Row],[35+]]</f>
        <v>1.5600000000000002E-3</v>
      </c>
      <c r="BM11" s="5">
        <f>Points[[#This Row],[35+]]-Points[[#This Row],[40+]]</f>
        <v>2.0499999999999997E-3</v>
      </c>
      <c r="BN11" s="5">
        <f>Points[[#This Row],[40+]]-Points[[#This Row],[45+]]</f>
        <v>6.9999999999999994E-5</v>
      </c>
    </row>
    <row r="12" spans="1:72" hidden="1" x14ac:dyDescent="0.25">
      <c r="A12" s="10">
        <v>22400621</v>
      </c>
      <c r="B12" s="4" t="s">
        <v>83</v>
      </c>
      <c r="C12" s="4" t="s">
        <v>82</v>
      </c>
      <c r="D12" s="11">
        <v>0.58333333333333337</v>
      </c>
      <c r="E12" s="6" t="str">
        <f>HYPERLINK("https://www.nba.com/stats/player/203084/boxscores-traditional", "Harrison Barnes")</f>
        <v>Harrison Barnes</v>
      </c>
      <c r="F12">
        <v>12.8</v>
      </c>
      <c r="G12" s="4">
        <v>2.6379999999999999</v>
      </c>
      <c r="H12" s="3">
        <v>0.96562000000000003</v>
      </c>
      <c r="I12" s="3">
        <v>0.92506999999999995</v>
      </c>
      <c r="J12" s="3">
        <v>0.85543000000000002</v>
      </c>
      <c r="K12" s="3">
        <v>0.75175000000000003</v>
      </c>
      <c r="L12" s="3">
        <v>0.61790999999999996</v>
      </c>
      <c r="M12" s="3">
        <v>0.46811999999999998</v>
      </c>
      <c r="N12" s="3">
        <v>0.32635999999999998</v>
      </c>
      <c r="O12" s="3">
        <v>0.20327000000000001</v>
      </c>
      <c r="P12" s="3">
        <v>0.11314</v>
      </c>
      <c r="Q12" s="3">
        <v>5.5919999999999997E-2</v>
      </c>
      <c r="R12" s="3">
        <v>2.4420000000000001E-2</v>
      </c>
      <c r="S12" s="3">
        <v>9.3900000000000008E-3</v>
      </c>
      <c r="T12" s="3">
        <v>3.1700000000000001E-3</v>
      </c>
      <c r="U12" s="3">
        <v>9.3999999999999997E-4</v>
      </c>
      <c r="V12" s="3">
        <v>2.4000000000000001E-4</v>
      </c>
      <c r="W12" s="3">
        <v>5.0000000000000002E-5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5">
        <f>Points[[#This Row],[8+]]-Points[[#This Row],[9+]]</f>
        <v>4.0550000000000086E-2</v>
      </c>
      <c r="AM12" s="5">
        <f>Points[[#This Row],[9+]]-Points[[#This Row],[10+]]</f>
        <v>6.9639999999999924E-2</v>
      </c>
      <c r="AN12" s="5">
        <f>Points[[#This Row],[10+]]-Points[[#This Row],[11+]]</f>
        <v>0.10367999999999999</v>
      </c>
      <c r="AO12" s="5">
        <f>Points[[#This Row],[11+]]-Points[[#This Row],[12+]]</f>
        <v>0.13384000000000007</v>
      </c>
      <c r="AP12" s="5">
        <f>Points[[#This Row],[12+]]-Points[[#This Row],[13+]]</f>
        <v>0.14978999999999998</v>
      </c>
      <c r="AQ12" s="5">
        <f>Points[[#This Row],[13+]]-Points[[#This Row],[14+]]</f>
        <v>0.14176</v>
      </c>
      <c r="AR12" s="5">
        <f>Points[[#This Row],[14+]]-Points[[#This Row],[15+]]</f>
        <v>0.12308999999999998</v>
      </c>
      <c r="AS12" s="5">
        <f>Points[[#This Row],[15+]]-Points[[#This Row],[16+]]</f>
        <v>9.0130000000000002E-2</v>
      </c>
      <c r="AT12" s="5">
        <f>Points[[#This Row],[16+]]-Points[[#This Row],[17+]]</f>
        <v>5.7220000000000007E-2</v>
      </c>
      <c r="AU12" s="5">
        <f>Points[[#This Row],[17+]]-Points[[#This Row],[18+]]</f>
        <v>3.15E-2</v>
      </c>
      <c r="AV12" s="5">
        <f>Points[[#This Row],[18+]]-Points[[#This Row],[19+]]</f>
        <v>1.503E-2</v>
      </c>
      <c r="AW12" s="5">
        <f>Points[[#This Row],[19+]]-Points[[#This Row],[20+]]</f>
        <v>6.2200000000000007E-3</v>
      </c>
      <c r="AX12" s="5">
        <f>Points[[#This Row],[20+]]-Points[[#This Row],[21+]]</f>
        <v>2.2300000000000002E-3</v>
      </c>
      <c r="AY12" s="5">
        <f>Points[[#This Row],[21+]]-Points[[#This Row],[22+]]</f>
        <v>6.9999999999999999E-4</v>
      </c>
      <c r="AZ12" s="5">
        <f>Points[[#This Row],[22+]]-Points[[#This Row],[23+]]</f>
        <v>1.9000000000000001E-4</v>
      </c>
      <c r="BA12" s="5">
        <f>Points[[#This Row],[23+]]-Points[[#This Row],[24+]]</f>
        <v>5.0000000000000002E-5</v>
      </c>
      <c r="BB12" s="5">
        <f>Points[[#This Row],[24+]]-Points[[#This Row],[25+]]</f>
        <v>0</v>
      </c>
      <c r="BC12" s="5">
        <f>Points[[#This Row],[25+]]-Points[[#This Row],[26+]]</f>
        <v>0</v>
      </c>
      <c r="BD12" s="5">
        <f>Points[[#This Row],[26+]]-Points[[#This Row],[27+]]</f>
        <v>0</v>
      </c>
      <c r="BE12" s="5">
        <f>Points[[#This Row],[27+]]-Points[[#This Row],[28+]]</f>
        <v>0</v>
      </c>
      <c r="BF12" s="5">
        <f>Points[[#This Row],[28+]]-Points[[#This Row],[29+]]</f>
        <v>0</v>
      </c>
      <c r="BG12" s="5">
        <f>Points[[#This Row],[29+]]-Points[[#This Row],[30+]]</f>
        <v>0</v>
      </c>
      <c r="BH12" s="5">
        <f>Points[[#This Row],[30+]]-Points[[#This Row],[31+]]</f>
        <v>0</v>
      </c>
      <c r="BI12" s="5">
        <f>Points[[#This Row],[31+]]-Points[[#This Row],[32+]]</f>
        <v>0</v>
      </c>
      <c r="BJ12" s="5">
        <f>Points[[#This Row],[32+]]-Points[[#This Row],[33+]]</f>
        <v>0</v>
      </c>
      <c r="BK12" s="5">
        <f>Points[[#This Row],[33+]]-Points[[#This Row],[34+]]</f>
        <v>0</v>
      </c>
      <c r="BL12" s="5">
        <f>Points[[#This Row],[34+]]-Points[[#This Row],[35+]]</f>
        <v>0</v>
      </c>
      <c r="BM12" s="5">
        <f>Points[[#This Row],[35+]]-Points[[#This Row],[40+]]</f>
        <v>0</v>
      </c>
      <c r="BN12" s="5">
        <f>Points[[#This Row],[40+]]-Points[[#This Row],[45+]]</f>
        <v>0</v>
      </c>
    </row>
    <row r="13" spans="1:72" x14ac:dyDescent="0.25">
      <c r="A13" s="10">
        <v>22400622</v>
      </c>
      <c r="B13" s="4" t="s">
        <v>84</v>
      </c>
      <c r="C13" s="4" t="s">
        <v>85</v>
      </c>
      <c r="D13" s="11">
        <v>0.79166666666666663</v>
      </c>
      <c r="E13" s="6" t="str">
        <f>HYPERLINK("https://www.nba.com/stats/player/1628371/boxscores-traditional", "Jonathan Isaac")</f>
        <v>Jonathan Isaac</v>
      </c>
      <c r="F13">
        <v>10.199999999999999</v>
      </c>
      <c r="G13" s="4">
        <v>5.492</v>
      </c>
      <c r="H13" s="3">
        <v>0.65542</v>
      </c>
      <c r="I13" s="3">
        <v>0.58706000000000003</v>
      </c>
      <c r="J13" s="3">
        <v>0.51595000000000002</v>
      </c>
      <c r="K13" s="3">
        <v>0.44037999999999999</v>
      </c>
      <c r="L13" s="3">
        <v>0.37069999999999997</v>
      </c>
      <c r="M13" s="3">
        <v>0.30503000000000002</v>
      </c>
      <c r="N13" s="3">
        <v>0.24510000000000001</v>
      </c>
      <c r="O13" s="3">
        <v>0.19214999999999999</v>
      </c>
      <c r="P13" s="3">
        <v>0.14457</v>
      </c>
      <c r="Q13" s="3">
        <v>0.10749</v>
      </c>
      <c r="R13" s="3">
        <v>7.7799999999999994E-2</v>
      </c>
      <c r="S13" s="3">
        <v>5.4800000000000001E-2</v>
      </c>
      <c r="T13" s="3">
        <v>3.7539999999999997E-2</v>
      </c>
      <c r="U13" s="3">
        <v>2.4420000000000001E-2</v>
      </c>
      <c r="V13" s="3">
        <v>1.5779999999999999E-2</v>
      </c>
      <c r="W13" s="3">
        <v>9.9000000000000008E-3</v>
      </c>
      <c r="X13" s="3">
        <v>6.0400000000000002E-3</v>
      </c>
      <c r="Y13" s="3">
        <v>3.5699999999999998E-3</v>
      </c>
      <c r="Z13" s="3">
        <v>1.99E-3</v>
      </c>
      <c r="AA13" s="3">
        <v>1.1100000000000001E-3</v>
      </c>
      <c r="AB13" s="3">
        <v>5.9999999999999995E-4</v>
      </c>
      <c r="AC13" s="3">
        <v>3.1E-4</v>
      </c>
      <c r="AD13" s="3">
        <v>1.4999999999999999E-4</v>
      </c>
      <c r="AE13" s="3">
        <v>8.0000000000000007E-5</v>
      </c>
      <c r="AF13" s="3">
        <v>4.0000000000000003E-5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5">
        <f>Points[[#This Row],[8+]]-Points[[#This Row],[9+]]</f>
        <v>6.8359999999999976E-2</v>
      </c>
      <c r="AM13" s="5">
        <f>Points[[#This Row],[9+]]-Points[[#This Row],[10+]]</f>
        <v>7.1110000000000007E-2</v>
      </c>
      <c r="AN13" s="5">
        <f>Points[[#This Row],[10+]]-Points[[#This Row],[11+]]</f>
        <v>7.5570000000000026E-2</v>
      </c>
      <c r="AO13" s="5">
        <f>Points[[#This Row],[11+]]-Points[[#This Row],[12+]]</f>
        <v>6.968000000000002E-2</v>
      </c>
      <c r="AP13" s="5">
        <f>Points[[#This Row],[12+]]-Points[[#This Row],[13+]]</f>
        <v>6.5669999999999951E-2</v>
      </c>
      <c r="AQ13" s="5">
        <f>Points[[#This Row],[13+]]-Points[[#This Row],[14+]]</f>
        <v>5.9930000000000011E-2</v>
      </c>
      <c r="AR13" s="5">
        <f>Points[[#This Row],[14+]]-Points[[#This Row],[15+]]</f>
        <v>5.2950000000000025E-2</v>
      </c>
      <c r="AS13" s="5">
        <f>Points[[#This Row],[15+]]-Points[[#This Row],[16+]]</f>
        <v>4.7579999999999983E-2</v>
      </c>
      <c r="AT13" s="5">
        <f>Points[[#This Row],[16+]]-Points[[#This Row],[17+]]</f>
        <v>3.7080000000000002E-2</v>
      </c>
      <c r="AU13" s="5">
        <f>Points[[#This Row],[17+]]-Points[[#This Row],[18+]]</f>
        <v>2.9690000000000008E-2</v>
      </c>
      <c r="AV13" s="5">
        <f>Points[[#This Row],[18+]]-Points[[#This Row],[19+]]</f>
        <v>2.2999999999999993E-2</v>
      </c>
      <c r="AW13" s="5">
        <f>Points[[#This Row],[19+]]-Points[[#This Row],[20+]]</f>
        <v>1.7260000000000005E-2</v>
      </c>
      <c r="AX13" s="5">
        <f>Points[[#This Row],[20+]]-Points[[#This Row],[21+]]</f>
        <v>1.3119999999999996E-2</v>
      </c>
      <c r="AY13" s="5">
        <f>Points[[#This Row],[21+]]-Points[[#This Row],[22+]]</f>
        <v>8.6400000000000018E-3</v>
      </c>
      <c r="AZ13" s="5">
        <f>Points[[#This Row],[22+]]-Points[[#This Row],[23+]]</f>
        <v>5.8799999999999981E-3</v>
      </c>
      <c r="BA13" s="5">
        <f>Points[[#This Row],[23+]]-Points[[#This Row],[24+]]</f>
        <v>3.8600000000000006E-3</v>
      </c>
      <c r="BB13" s="5">
        <f>Points[[#This Row],[24+]]-Points[[#This Row],[25+]]</f>
        <v>2.4700000000000004E-3</v>
      </c>
      <c r="BC13" s="5">
        <f>Points[[#This Row],[25+]]-Points[[#This Row],[26+]]</f>
        <v>1.5799999999999998E-3</v>
      </c>
      <c r="BD13" s="5">
        <f>Points[[#This Row],[26+]]-Points[[#This Row],[27+]]</f>
        <v>8.7999999999999992E-4</v>
      </c>
      <c r="BE13" s="5">
        <f>Points[[#This Row],[27+]]-Points[[#This Row],[28+]]</f>
        <v>5.1000000000000015E-4</v>
      </c>
      <c r="BF13" s="5">
        <f>Points[[#This Row],[28+]]-Points[[#This Row],[29+]]</f>
        <v>2.8999999999999995E-4</v>
      </c>
      <c r="BG13" s="5">
        <f>Points[[#This Row],[29+]]-Points[[#This Row],[30+]]</f>
        <v>1.6000000000000001E-4</v>
      </c>
      <c r="BH13" s="5">
        <f>Points[[#This Row],[30+]]-Points[[#This Row],[31+]]</f>
        <v>6.999999999999998E-5</v>
      </c>
      <c r="BI13" s="5">
        <f>Points[[#This Row],[31+]]-Points[[#This Row],[32+]]</f>
        <v>4.0000000000000003E-5</v>
      </c>
      <c r="BJ13" s="5">
        <f>Points[[#This Row],[32+]]-Points[[#This Row],[33+]]</f>
        <v>4.0000000000000003E-5</v>
      </c>
      <c r="BK13" s="5">
        <f>Points[[#This Row],[33+]]-Points[[#This Row],[34+]]</f>
        <v>0</v>
      </c>
      <c r="BL13" s="5">
        <f>Points[[#This Row],[34+]]-Points[[#This Row],[35+]]</f>
        <v>0</v>
      </c>
      <c r="BM13" s="5">
        <f>Points[[#This Row],[35+]]-Points[[#This Row],[40+]]</f>
        <v>0</v>
      </c>
      <c r="BN13" s="5">
        <f>Points[[#This Row],[40+]]-Points[[#This Row],[45+]]</f>
        <v>0</v>
      </c>
    </row>
    <row r="14" spans="1:72" x14ac:dyDescent="0.25">
      <c r="A14" s="10">
        <v>22400622</v>
      </c>
      <c r="B14" s="4" t="s">
        <v>84</v>
      </c>
      <c r="C14" s="4" t="s">
        <v>85</v>
      </c>
      <c r="D14" s="11">
        <v>0.79166666666666663</v>
      </c>
      <c r="E14" s="6" t="str">
        <f>HYPERLINK("https://www.nba.com/stats/player/1641783/boxscores-traditional", "Tristan da Silva")</f>
        <v>Tristan da Silva</v>
      </c>
      <c r="F14">
        <v>8.4</v>
      </c>
      <c r="G14" s="4">
        <v>5.5350000000000001</v>
      </c>
      <c r="H14" s="3">
        <v>0.52790000000000004</v>
      </c>
      <c r="I14" s="3">
        <v>0.45619999999999999</v>
      </c>
      <c r="J14" s="3">
        <v>0.38590999999999998</v>
      </c>
      <c r="K14" s="3">
        <v>0.31918000000000002</v>
      </c>
      <c r="L14" s="3">
        <v>0.25785000000000002</v>
      </c>
      <c r="M14" s="3">
        <v>0.20327000000000001</v>
      </c>
      <c r="N14" s="3">
        <v>0.15625</v>
      </c>
      <c r="O14" s="3">
        <v>0.11702</v>
      </c>
      <c r="P14" s="3">
        <v>8.5339999999999999E-2</v>
      </c>
      <c r="Q14" s="3">
        <v>6.0569999999999999E-2</v>
      </c>
      <c r="R14" s="3">
        <v>4.1820000000000003E-2</v>
      </c>
      <c r="S14" s="3">
        <v>2.743E-2</v>
      </c>
      <c r="T14" s="3">
        <v>1.7860000000000001E-2</v>
      </c>
      <c r="U14" s="3">
        <v>1.1299999999999999E-2</v>
      </c>
      <c r="V14" s="3">
        <v>6.9499999999999996E-3</v>
      </c>
      <c r="W14" s="3">
        <v>4.15E-3</v>
      </c>
      <c r="X14" s="3">
        <v>2.3999999999999998E-3</v>
      </c>
      <c r="Y14" s="3">
        <v>1.3500000000000001E-3</v>
      </c>
      <c r="Z14" s="3">
        <v>7.3999999999999999E-4</v>
      </c>
      <c r="AA14" s="3">
        <v>3.8999999999999999E-4</v>
      </c>
      <c r="AB14" s="3">
        <v>2.0000000000000001E-4</v>
      </c>
      <c r="AC14" s="3">
        <v>1E-4</v>
      </c>
      <c r="AD14" s="3">
        <v>5.0000000000000002E-5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5">
        <f>Points[[#This Row],[8+]]-Points[[#This Row],[9+]]</f>
        <v>7.1700000000000041E-2</v>
      </c>
      <c r="AM14" s="5">
        <f>Points[[#This Row],[9+]]-Points[[#This Row],[10+]]</f>
        <v>7.0290000000000019E-2</v>
      </c>
      <c r="AN14" s="5">
        <f>Points[[#This Row],[10+]]-Points[[#This Row],[11+]]</f>
        <v>6.6729999999999956E-2</v>
      </c>
      <c r="AO14" s="5">
        <f>Points[[#This Row],[11+]]-Points[[#This Row],[12+]]</f>
        <v>6.1329999999999996E-2</v>
      </c>
      <c r="AP14" s="5">
        <f>Points[[#This Row],[12+]]-Points[[#This Row],[13+]]</f>
        <v>5.4580000000000017E-2</v>
      </c>
      <c r="AQ14" s="5">
        <f>Points[[#This Row],[13+]]-Points[[#This Row],[14+]]</f>
        <v>4.7020000000000006E-2</v>
      </c>
      <c r="AR14" s="5">
        <f>Points[[#This Row],[14+]]-Points[[#This Row],[15+]]</f>
        <v>3.9230000000000001E-2</v>
      </c>
      <c r="AS14" s="5">
        <f>Points[[#This Row],[15+]]-Points[[#This Row],[16+]]</f>
        <v>3.168E-2</v>
      </c>
      <c r="AT14" s="5">
        <f>Points[[#This Row],[16+]]-Points[[#This Row],[17+]]</f>
        <v>2.477E-2</v>
      </c>
      <c r="AU14" s="5">
        <f>Points[[#This Row],[17+]]-Points[[#This Row],[18+]]</f>
        <v>1.8749999999999996E-2</v>
      </c>
      <c r="AV14" s="5">
        <f>Points[[#This Row],[18+]]-Points[[#This Row],[19+]]</f>
        <v>1.4390000000000003E-2</v>
      </c>
      <c r="AW14" s="5">
        <f>Points[[#This Row],[19+]]-Points[[#This Row],[20+]]</f>
        <v>9.5699999999999986E-3</v>
      </c>
      <c r="AX14" s="5">
        <f>Points[[#This Row],[20+]]-Points[[#This Row],[21+]]</f>
        <v>6.5600000000000016E-3</v>
      </c>
      <c r="AY14" s="5">
        <f>Points[[#This Row],[21+]]-Points[[#This Row],[22+]]</f>
        <v>4.3499999999999997E-3</v>
      </c>
      <c r="AZ14" s="5">
        <f>Points[[#This Row],[22+]]-Points[[#This Row],[23+]]</f>
        <v>2.7999999999999995E-3</v>
      </c>
      <c r="BA14" s="5">
        <f>Points[[#This Row],[23+]]-Points[[#This Row],[24+]]</f>
        <v>1.7500000000000003E-3</v>
      </c>
      <c r="BB14" s="5">
        <f>Points[[#This Row],[24+]]-Points[[#This Row],[25+]]</f>
        <v>1.0499999999999997E-3</v>
      </c>
      <c r="BC14" s="5">
        <f>Points[[#This Row],[25+]]-Points[[#This Row],[26+]]</f>
        <v>6.1000000000000008E-4</v>
      </c>
      <c r="BD14" s="5">
        <f>Points[[#This Row],[26+]]-Points[[#This Row],[27+]]</f>
        <v>3.5E-4</v>
      </c>
      <c r="BE14" s="5">
        <f>Points[[#This Row],[27+]]-Points[[#This Row],[28+]]</f>
        <v>1.8999999999999998E-4</v>
      </c>
      <c r="BF14" s="5">
        <f>Points[[#This Row],[28+]]-Points[[#This Row],[29+]]</f>
        <v>1E-4</v>
      </c>
      <c r="BG14" s="5">
        <f>Points[[#This Row],[29+]]-Points[[#This Row],[30+]]</f>
        <v>5.0000000000000002E-5</v>
      </c>
      <c r="BH14" s="5">
        <f>Points[[#This Row],[30+]]-Points[[#This Row],[31+]]</f>
        <v>5.0000000000000002E-5</v>
      </c>
      <c r="BI14" s="5">
        <f>Points[[#This Row],[31+]]-Points[[#This Row],[32+]]</f>
        <v>0</v>
      </c>
      <c r="BJ14" s="5">
        <f>Points[[#This Row],[32+]]-Points[[#This Row],[33+]]</f>
        <v>0</v>
      </c>
      <c r="BK14" s="5">
        <f>Points[[#This Row],[33+]]-Points[[#This Row],[34+]]</f>
        <v>0</v>
      </c>
      <c r="BL14" s="5">
        <f>Points[[#This Row],[34+]]-Points[[#This Row],[35+]]</f>
        <v>0</v>
      </c>
      <c r="BM14" s="5">
        <f>Points[[#This Row],[35+]]-Points[[#This Row],[40+]]</f>
        <v>0</v>
      </c>
      <c r="BN14" s="5">
        <f>Points[[#This Row],[40+]]-Points[[#This Row],[45+]]</f>
        <v>0</v>
      </c>
    </row>
    <row r="15" spans="1:72" x14ac:dyDescent="0.25">
      <c r="A15" s="10">
        <v>22400622</v>
      </c>
      <c r="B15" s="4" t="s">
        <v>85</v>
      </c>
      <c r="C15" s="4" t="s">
        <v>84</v>
      </c>
      <c r="D15" s="11">
        <v>0.79166666666666663</v>
      </c>
      <c r="E15" s="6" t="str">
        <f>HYPERLINK("https://www.nba.com/stats/player/1630166/boxscores-traditional", "Deni Avdija")</f>
        <v>Deni Avdija</v>
      </c>
      <c r="F15">
        <v>17.2</v>
      </c>
      <c r="G15" s="4">
        <v>5.6360000000000001</v>
      </c>
      <c r="H15" s="3">
        <v>0.94845000000000002</v>
      </c>
      <c r="I15" s="3">
        <v>0.92647000000000002</v>
      </c>
      <c r="J15" s="3">
        <v>0.89973000000000003</v>
      </c>
      <c r="K15" s="3">
        <v>0.86433000000000004</v>
      </c>
      <c r="L15" s="3">
        <v>0.82121</v>
      </c>
      <c r="M15" s="3">
        <v>0.77337</v>
      </c>
      <c r="N15" s="3">
        <v>0.71565999999999996</v>
      </c>
      <c r="O15" s="3">
        <v>0.65173000000000003</v>
      </c>
      <c r="P15" s="3">
        <v>0.58316999999999997</v>
      </c>
      <c r="Q15" s="3">
        <v>0.51595000000000002</v>
      </c>
      <c r="R15" s="3">
        <v>0.44433</v>
      </c>
      <c r="S15" s="3">
        <v>0.37447999999999998</v>
      </c>
      <c r="T15" s="3">
        <v>0.30853999999999998</v>
      </c>
      <c r="U15" s="3">
        <v>0.25142999999999999</v>
      </c>
      <c r="V15" s="3">
        <v>0.19766</v>
      </c>
      <c r="W15" s="3">
        <v>0.15151000000000001</v>
      </c>
      <c r="X15" s="3">
        <v>0.11314</v>
      </c>
      <c r="Y15" s="3">
        <v>8.3790000000000003E-2</v>
      </c>
      <c r="Z15" s="3">
        <v>5.9380000000000002E-2</v>
      </c>
      <c r="AA15" s="3">
        <v>4.0930000000000001E-2</v>
      </c>
      <c r="AB15" s="3">
        <v>2.743E-2</v>
      </c>
      <c r="AC15" s="3">
        <v>1.831E-2</v>
      </c>
      <c r="AD15" s="3">
        <v>1.1599999999999999E-2</v>
      </c>
      <c r="AE15" s="3">
        <v>7.1399999999999996E-3</v>
      </c>
      <c r="AF15" s="3">
        <v>4.2700000000000004E-3</v>
      </c>
      <c r="AG15" s="3">
        <v>2.5600000000000002E-3</v>
      </c>
      <c r="AH15" s="3">
        <v>1.4400000000000001E-3</v>
      </c>
      <c r="AI15" s="3">
        <v>7.9000000000000001E-4</v>
      </c>
      <c r="AJ15" s="3">
        <v>0</v>
      </c>
      <c r="AK15" s="3">
        <v>0</v>
      </c>
      <c r="AL15" s="5">
        <f>Points[[#This Row],[8+]]-Points[[#This Row],[9+]]</f>
        <v>2.198E-2</v>
      </c>
      <c r="AM15" s="5">
        <f>Points[[#This Row],[9+]]-Points[[#This Row],[10+]]</f>
        <v>2.6739999999999986E-2</v>
      </c>
      <c r="AN15" s="5">
        <f>Points[[#This Row],[10+]]-Points[[#This Row],[11+]]</f>
        <v>3.5399999999999987E-2</v>
      </c>
      <c r="AO15" s="5">
        <f>Points[[#This Row],[11+]]-Points[[#This Row],[12+]]</f>
        <v>4.3120000000000047E-2</v>
      </c>
      <c r="AP15" s="5">
        <f>Points[[#This Row],[12+]]-Points[[#This Row],[13+]]</f>
        <v>4.7839999999999994E-2</v>
      </c>
      <c r="AQ15" s="5">
        <f>Points[[#This Row],[13+]]-Points[[#This Row],[14+]]</f>
        <v>5.7710000000000039E-2</v>
      </c>
      <c r="AR15" s="5">
        <f>Points[[#This Row],[14+]]-Points[[#This Row],[15+]]</f>
        <v>6.3929999999999931E-2</v>
      </c>
      <c r="AS15" s="5">
        <f>Points[[#This Row],[15+]]-Points[[#This Row],[16+]]</f>
        <v>6.8560000000000065E-2</v>
      </c>
      <c r="AT15" s="5">
        <f>Points[[#This Row],[16+]]-Points[[#This Row],[17+]]</f>
        <v>6.7219999999999946E-2</v>
      </c>
      <c r="AU15" s="5">
        <f>Points[[#This Row],[17+]]-Points[[#This Row],[18+]]</f>
        <v>7.1620000000000017E-2</v>
      </c>
      <c r="AV15" s="5">
        <f>Points[[#This Row],[18+]]-Points[[#This Row],[19+]]</f>
        <v>6.9850000000000023E-2</v>
      </c>
      <c r="AW15" s="5">
        <f>Points[[#This Row],[19+]]-Points[[#This Row],[20+]]</f>
        <v>6.5939999999999999E-2</v>
      </c>
      <c r="AX15" s="5">
        <f>Points[[#This Row],[20+]]-Points[[#This Row],[21+]]</f>
        <v>5.7109999999999994E-2</v>
      </c>
      <c r="AY15" s="5">
        <f>Points[[#This Row],[21+]]-Points[[#This Row],[22+]]</f>
        <v>5.3769999999999984E-2</v>
      </c>
      <c r="AZ15" s="5">
        <f>Points[[#This Row],[22+]]-Points[[#This Row],[23+]]</f>
        <v>4.6149999999999997E-2</v>
      </c>
      <c r="BA15" s="5">
        <f>Points[[#This Row],[23+]]-Points[[#This Row],[24+]]</f>
        <v>3.8370000000000001E-2</v>
      </c>
      <c r="BB15" s="5">
        <f>Points[[#This Row],[24+]]-Points[[#This Row],[25+]]</f>
        <v>2.9350000000000001E-2</v>
      </c>
      <c r="BC15" s="5">
        <f>Points[[#This Row],[25+]]-Points[[#This Row],[26+]]</f>
        <v>2.4410000000000001E-2</v>
      </c>
      <c r="BD15" s="5">
        <f>Points[[#This Row],[26+]]-Points[[#This Row],[27+]]</f>
        <v>1.8450000000000001E-2</v>
      </c>
      <c r="BE15" s="5">
        <f>Points[[#This Row],[27+]]-Points[[#This Row],[28+]]</f>
        <v>1.3500000000000002E-2</v>
      </c>
      <c r="BF15" s="5">
        <f>Points[[#This Row],[28+]]-Points[[#This Row],[29+]]</f>
        <v>9.1199999999999996E-3</v>
      </c>
      <c r="BG15" s="5">
        <f>Points[[#This Row],[29+]]-Points[[#This Row],[30+]]</f>
        <v>6.7100000000000007E-3</v>
      </c>
      <c r="BH15" s="5">
        <f>Points[[#This Row],[30+]]-Points[[#This Row],[31+]]</f>
        <v>4.4599999999999996E-3</v>
      </c>
      <c r="BI15" s="5">
        <f>Points[[#This Row],[31+]]-Points[[#This Row],[32+]]</f>
        <v>2.8699999999999993E-3</v>
      </c>
      <c r="BJ15" s="5">
        <f>Points[[#This Row],[32+]]-Points[[#This Row],[33+]]</f>
        <v>1.7100000000000001E-3</v>
      </c>
      <c r="BK15" s="5">
        <f>Points[[#This Row],[33+]]-Points[[#This Row],[34+]]</f>
        <v>1.1200000000000001E-3</v>
      </c>
      <c r="BL15" s="5">
        <f>Points[[#This Row],[34+]]-Points[[#This Row],[35+]]</f>
        <v>6.5000000000000008E-4</v>
      </c>
      <c r="BM15" s="5">
        <f>Points[[#This Row],[35+]]-Points[[#This Row],[40+]]</f>
        <v>7.9000000000000001E-4</v>
      </c>
      <c r="BN15" s="5">
        <f>Points[[#This Row],[40+]]-Points[[#This Row],[45+]]</f>
        <v>0</v>
      </c>
    </row>
    <row r="16" spans="1:72" x14ac:dyDescent="0.25">
      <c r="A16" s="10">
        <v>22400622</v>
      </c>
      <c r="B16" s="4" t="s">
        <v>85</v>
      </c>
      <c r="C16" s="4" t="s">
        <v>84</v>
      </c>
      <c r="D16" s="11">
        <v>0.79166666666666663</v>
      </c>
      <c r="E16" s="6" t="str">
        <f>HYPERLINK("https://www.nba.com/stats/player/1630625/boxscores-traditional", "Dalano Banton")</f>
        <v>Dalano Banton</v>
      </c>
      <c r="F16">
        <v>11.4</v>
      </c>
      <c r="G16" s="4">
        <v>6.0860000000000003</v>
      </c>
      <c r="H16" s="3">
        <v>0.71226</v>
      </c>
      <c r="I16" s="3">
        <v>0.65173000000000003</v>
      </c>
      <c r="J16" s="3">
        <v>0.59094999999999998</v>
      </c>
      <c r="K16" s="3">
        <v>0.52790000000000004</v>
      </c>
      <c r="L16" s="3">
        <v>0.46017000000000002</v>
      </c>
      <c r="M16" s="3">
        <v>0.39743000000000001</v>
      </c>
      <c r="N16" s="3">
        <v>0.33360000000000001</v>
      </c>
      <c r="O16" s="3">
        <v>0.27760000000000001</v>
      </c>
      <c r="P16" s="3">
        <v>0.22363</v>
      </c>
      <c r="Q16" s="3">
        <v>0.17879</v>
      </c>
      <c r="R16" s="3">
        <v>0.14007</v>
      </c>
      <c r="S16" s="3">
        <v>0.10564999999999999</v>
      </c>
      <c r="T16" s="3">
        <v>7.9269999999999993E-2</v>
      </c>
      <c r="U16" s="3">
        <v>5.7049999999999997E-2</v>
      </c>
      <c r="V16" s="3">
        <v>4.0930000000000001E-2</v>
      </c>
      <c r="W16" s="3">
        <v>2.8070000000000001E-2</v>
      </c>
      <c r="X16" s="3">
        <v>1.9230000000000001E-2</v>
      </c>
      <c r="Y16" s="3">
        <v>1.2869999999999999E-2</v>
      </c>
      <c r="Z16" s="3">
        <v>8.2000000000000007E-3</v>
      </c>
      <c r="AA16" s="3">
        <v>5.2300000000000003E-3</v>
      </c>
      <c r="AB16" s="3">
        <v>3.1700000000000001E-3</v>
      </c>
      <c r="AC16" s="3">
        <v>1.9300000000000001E-3</v>
      </c>
      <c r="AD16" s="3">
        <v>1.1100000000000001E-3</v>
      </c>
      <c r="AE16" s="3">
        <v>6.4000000000000005E-4</v>
      </c>
      <c r="AF16" s="3">
        <v>3.6000000000000002E-4</v>
      </c>
      <c r="AG16" s="3">
        <v>1.9000000000000001E-4</v>
      </c>
      <c r="AH16" s="3">
        <v>1E-4</v>
      </c>
      <c r="AI16" s="3">
        <v>5.0000000000000002E-5</v>
      </c>
      <c r="AJ16" s="3">
        <v>0</v>
      </c>
      <c r="AK16" s="3">
        <v>0</v>
      </c>
      <c r="AL16" s="5">
        <f>Points[[#This Row],[8+]]-Points[[#This Row],[9+]]</f>
        <v>6.0529999999999973E-2</v>
      </c>
      <c r="AM16" s="5">
        <f>Points[[#This Row],[9+]]-Points[[#This Row],[10+]]</f>
        <v>6.0780000000000056E-2</v>
      </c>
      <c r="AN16" s="5">
        <f>Points[[#This Row],[10+]]-Points[[#This Row],[11+]]</f>
        <v>6.3049999999999939E-2</v>
      </c>
      <c r="AO16" s="5">
        <f>Points[[#This Row],[11+]]-Points[[#This Row],[12+]]</f>
        <v>6.7730000000000012E-2</v>
      </c>
      <c r="AP16" s="5">
        <f>Points[[#This Row],[12+]]-Points[[#This Row],[13+]]</f>
        <v>6.2740000000000018E-2</v>
      </c>
      <c r="AQ16" s="5">
        <f>Points[[#This Row],[13+]]-Points[[#This Row],[14+]]</f>
        <v>6.3829999999999998E-2</v>
      </c>
      <c r="AR16" s="5">
        <f>Points[[#This Row],[14+]]-Points[[#This Row],[15+]]</f>
        <v>5.5999999999999994E-2</v>
      </c>
      <c r="AS16" s="5">
        <f>Points[[#This Row],[15+]]-Points[[#This Row],[16+]]</f>
        <v>5.3970000000000018E-2</v>
      </c>
      <c r="AT16" s="5">
        <f>Points[[#This Row],[16+]]-Points[[#This Row],[17+]]</f>
        <v>4.4839999999999991E-2</v>
      </c>
      <c r="AU16" s="5">
        <f>Points[[#This Row],[17+]]-Points[[#This Row],[18+]]</f>
        <v>3.8720000000000004E-2</v>
      </c>
      <c r="AV16" s="5">
        <f>Points[[#This Row],[18+]]-Points[[#This Row],[19+]]</f>
        <v>3.4420000000000006E-2</v>
      </c>
      <c r="AW16" s="5">
        <f>Points[[#This Row],[19+]]-Points[[#This Row],[20+]]</f>
        <v>2.6380000000000001E-2</v>
      </c>
      <c r="AX16" s="5">
        <f>Points[[#This Row],[20+]]-Points[[#This Row],[21+]]</f>
        <v>2.2219999999999997E-2</v>
      </c>
      <c r="AY16" s="5">
        <f>Points[[#This Row],[21+]]-Points[[#This Row],[22+]]</f>
        <v>1.6119999999999995E-2</v>
      </c>
      <c r="AZ16" s="5">
        <f>Points[[#This Row],[22+]]-Points[[#This Row],[23+]]</f>
        <v>1.286E-2</v>
      </c>
      <c r="BA16" s="5">
        <f>Points[[#This Row],[23+]]-Points[[#This Row],[24+]]</f>
        <v>8.8400000000000006E-3</v>
      </c>
      <c r="BB16" s="5">
        <f>Points[[#This Row],[24+]]-Points[[#This Row],[25+]]</f>
        <v>6.3600000000000011E-3</v>
      </c>
      <c r="BC16" s="5">
        <f>Points[[#This Row],[25+]]-Points[[#This Row],[26+]]</f>
        <v>4.6699999999999988E-3</v>
      </c>
      <c r="BD16" s="5">
        <f>Points[[#This Row],[26+]]-Points[[#This Row],[27+]]</f>
        <v>2.9700000000000004E-3</v>
      </c>
      <c r="BE16" s="5">
        <f>Points[[#This Row],[27+]]-Points[[#This Row],[28+]]</f>
        <v>2.0600000000000002E-3</v>
      </c>
      <c r="BF16" s="5">
        <f>Points[[#This Row],[28+]]-Points[[#This Row],[29+]]</f>
        <v>1.24E-3</v>
      </c>
      <c r="BG16" s="5">
        <f>Points[[#This Row],[29+]]-Points[[#This Row],[30+]]</f>
        <v>8.1999999999999998E-4</v>
      </c>
      <c r="BH16" s="5">
        <f>Points[[#This Row],[30+]]-Points[[#This Row],[31+]]</f>
        <v>4.7000000000000004E-4</v>
      </c>
      <c r="BI16" s="5">
        <f>Points[[#This Row],[31+]]-Points[[#This Row],[32+]]</f>
        <v>2.8000000000000003E-4</v>
      </c>
      <c r="BJ16" s="5">
        <f>Points[[#This Row],[32+]]-Points[[#This Row],[33+]]</f>
        <v>1.7000000000000001E-4</v>
      </c>
      <c r="BK16" s="5">
        <f>Points[[#This Row],[33+]]-Points[[#This Row],[34+]]</f>
        <v>9.0000000000000006E-5</v>
      </c>
      <c r="BL16" s="5">
        <f>Points[[#This Row],[34+]]-Points[[#This Row],[35+]]</f>
        <v>5.0000000000000002E-5</v>
      </c>
      <c r="BM16" s="5">
        <f>Points[[#This Row],[35+]]-Points[[#This Row],[40+]]</f>
        <v>5.0000000000000002E-5</v>
      </c>
      <c r="BN16" s="5">
        <f>Points[[#This Row],[40+]]-Points[[#This Row],[45+]]</f>
        <v>0</v>
      </c>
    </row>
    <row r="17" spans="1:66" x14ac:dyDescent="0.25">
      <c r="A17" s="10">
        <v>22400622</v>
      </c>
      <c r="B17" s="4" t="s">
        <v>84</v>
      </c>
      <c r="C17" s="4" t="s">
        <v>85</v>
      </c>
      <c r="D17" s="11">
        <v>0.79166666666666663</v>
      </c>
      <c r="E17" s="6" t="str">
        <f>HYPERLINK("https://www.nba.com/stats/player/1630175/boxscores-traditional", "Cole Anthony")</f>
        <v>Cole Anthony</v>
      </c>
      <c r="F17">
        <v>17.600000000000001</v>
      </c>
      <c r="G17" s="4">
        <v>6.859</v>
      </c>
      <c r="H17" s="3">
        <v>0.91923999999999995</v>
      </c>
      <c r="I17" s="3">
        <v>0.89434999999999998</v>
      </c>
      <c r="J17" s="3">
        <v>0.86650000000000005</v>
      </c>
      <c r="K17" s="3">
        <v>0.83147000000000004</v>
      </c>
      <c r="L17" s="3">
        <v>0.79388999999999998</v>
      </c>
      <c r="M17" s="3">
        <v>0.74856999999999996</v>
      </c>
      <c r="N17" s="3">
        <v>0.69847000000000004</v>
      </c>
      <c r="O17" s="3">
        <v>0.64802999999999999</v>
      </c>
      <c r="P17" s="3">
        <v>0.59094999999999998</v>
      </c>
      <c r="Q17" s="3">
        <v>0.53586</v>
      </c>
      <c r="R17" s="3">
        <v>0.47608</v>
      </c>
      <c r="S17" s="3">
        <v>0.42074</v>
      </c>
      <c r="T17" s="3">
        <v>0.36316999999999999</v>
      </c>
      <c r="U17" s="3">
        <v>0.30853999999999998</v>
      </c>
      <c r="V17" s="3">
        <v>0.26108999999999999</v>
      </c>
      <c r="W17" s="3">
        <v>0.21476000000000001</v>
      </c>
      <c r="X17" s="3">
        <v>0.17619000000000001</v>
      </c>
      <c r="Y17" s="3">
        <v>0.14007</v>
      </c>
      <c r="Z17" s="3">
        <v>0.11123</v>
      </c>
      <c r="AA17" s="3">
        <v>8.5339999999999999E-2</v>
      </c>
      <c r="AB17" s="3">
        <v>6.4259999999999998E-2</v>
      </c>
      <c r="AC17" s="3">
        <v>4.8460000000000003E-2</v>
      </c>
      <c r="AD17" s="3">
        <v>3.5150000000000001E-2</v>
      </c>
      <c r="AE17" s="3">
        <v>2.5590000000000002E-2</v>
      </c>
      <c r="AF17" s="3">
        <v>1.7860000000000001E-2</v>
      </c>
      <c r="AG17" s="3">
        <v>1.222E-2</v>
      </c>
      <c r="AH17" s="3">
        <v>8.4200000000000004E-3</v>
      </c>
      <c r="AI17" s="3">
        <v>5.5399999999999998E-3</v>
      </c>
      <c r="AJ17" s="3">
        <v>5.4000000000000001E-4</v>
      </c>
      <c r="AK17" s="3">
        <v>3.0000000000000001E-5</v>
      </c>
      <c r="AL17" s="5">
        <f>Points[[#This Row],[8+]]-Points[[#This Row],[9+]]</f>
        <v>2.4889999999999968E-2</v>
      </c>
      <c r="AM17" s="5">
        <f>Points[[#This Row],[9+]]-Points[[#This Row],[10+]]</f>
        <v>2.784999999999993E-2</v>
      </c>
      <c r="AN17" s="5">
        <f>Points[[#This Row],[10+]]-Points[[#This Row],[11+]]</f>
        <v>3.5030000000000006E-2</v>
      </c>
      <c r="AO17" s="5">
        <f>Points[[#This Row],[11+]]-Points[[#This Row],[12+]]</f>
        <v>3.7580000000000058E-2</v>
      </c>
      <c r="AP17" s="5">
        <f>Points[[#This Row],[12+]]-Points[[#This Row],[13+]]</f>
        <v>4.5320000000000027E-2</v>
      </c>
      <c r="AQ17" s="5">
        <f>Points[[#This Row],[13+]]-Points[[#This Row],[14+]]</f>
        <v>5.0099999999999922E-2</v>
      </c>
      <c r="AR17" s="5">
        <f>Points[[#This Row],[14+]]-Points[[#This Row],[15+]]</f>
        <v>5.044000000000004E-2</v>
      </c>
      <c r="AS17" s="5">
        <f>Points[[#This Row],[15+]]-Points[[#This Row],[16+]]</f>
        <v>5.708000000000002E-2</v>
      </c>
      <c r="AT17" s="5">
        <f>Points[[#This Row],[16+]]-Points[[#This Row],[17+]]</f>
        <v>5.5089999999999972E-2</v>
      </c>
      <c r="AU17" s="5">
        <f>Points[[#This Row],[17+]]-Points[[#This Row],[18+]]</f>
        <v>5.978E-2</v>
      </c>
      <c r="AV17" s="5">
        <f>Points[[#This Row],[18+]]-Points[[#This Row],[19+]]</f>
        <v>5.534E-2</v>
      </c>
      <c r="AW17" s="5">
        <f>Points[[#This Row],[19+]]-Points[[#This Row],[20+]]</f>
        <v>5.757000000000001E-2</v>
      </c>
      <c r="AX17" s="5">
        <f>Points[[#This Row],[20+]]-Points[[#This Row],[21+]]</f>
        <v>5.4630000000000012E-2</v>
      </c>
      <c r="AY17" s="5">
        <f>Points[[#This Row],[21+]]-Points[[#This Row],[22+]]</f>
        <v>4.7449999999999992E-2</v>
      </c>
      <c r="AZ17" s="5">
        <f>Points[[#This Row],[22+]]-Points[[#This Row],[23+]]</f>
        <v>4.6329999999999982E-2</v>
      </c>
      <c r="BA17" s="5">
        <f>Points[[#This Row],[23+]]-Points[[#This Row],[24+]]</f>
        <v>3.8569999999999993E-2</v>
      </c>
      <c r="BB17" s="5">
        <f>Points[[#This Row],[24+]]-Points[[#This Row],[25+]]</f>
        <v>3.6120000000000013E-2</v>
      </c>
      <c r="BC17" s="5">
        <f>Points[[#This Row],[25+]]-Points[[#This Row],[26+]]</f>
        <v>2.8840000000000005E-2</v>
      </c>
      <c r="BD17" s="5">
        <f>Points[[#This Row],[26+]]-Points[[#This Row],[27+]]</f>
        <v>2.5889999999999996E-2</v>
      </c>
      <c r="BE17" s="5">
        <f>Points[[#This Row],[27+]]-Points[[#This Row],[28+]]</f>
        <v>2.1080000000000002E-2</v>
      </c>
      <c r="BF17" s="5">
        <f>Points[[#This Row],[28+]]-Points[[#This Row],[29+]]</f>
        <v>1.5799999999999995E-2</v>
      </c>
      <c r="BG17" s="5">
        <f>Points[[#This Row],[29+]]-Points[[#This Row],[30+]]</f>
        <v>1.3310000000000002E-2</v>
      </c>
      <c r="BH17" s="5">
        <f>Points[[#This Row],[30+]]-Points[[#This Row],[31+]]</f>
        <v>9.5599999999999991E-3</v>
      </c>
      <c r="BI17" s="5">
        <f>Points[[#This Row],[31+]]-Points[[#This Row],[32+]]</f>
        <v>7.7300000000000008E-3</v>
      </c>
      <c r="BJ17" s="5">
        <f>Points[[#This Row],[32+]]-Points[[#This Row],[33+]]</f>
        <v>5.6400000000000009E-3</v>
      </c>
      <c r="BK17" s="5">
        <f>Points[[#This Row],[33+]]-Points[[#This Row],[34+]]</f>
        <v>3.7999999999999996E-3</v>
      </c>
      <c r="BL17" s="5">
        <f>Points[[#This Row],[34+]]-Points[[#This Row],[35+]]</f>
        <v>2.8800000000000006E-3</v>
      </c>
      <c r="BM17" s="5">
        <f>Points[[#This Row],[35+]]-Points[[#This Row],[40+]]</f>
        <v>5.0000000000000001E-3</v>
      </c>
      <c r="BN17" s="5">
        <f>Points[[#This Row],[40+]]-Points[[#This Row],[45+]]</f>
        <v>5.1000000000000004E-4</v>
      </c>
    </row>
    <row r="18" spans="1:66" x14ac:dyDescent="0.25">
      <c r="A18" s="10">
        <v>22400622</v>
      </c>
      <c r="B18" s="4" t="s">
        <v>84</v>
      </c>
      <c r="C18" s="4" t="s">
        <v>85</v>
      </c>
      <c r="D18" s="11">
        <v>0.79166666666666663</v>
      </c>
      <c r="E18" s="6" t="str">
        <f>HYPERLINK("https://www.nba.com/stats/player/1641724/boxscores-traditional", "Jett Howard")</f>
        <v>Jett Howard</v>
      </c>
      <c r="F18">
        <v>9</v>
      </c>
      <c r="G18" s="4">
        <v>6.9569999999999999</v>
      </c>
      <c r="H18" s="3">
        <v>0.55567</v>
      </c>
      <c r="I18" s="3">
        <v>0.5</v>
      </c>
      <c r="J18" s="3">
        <v>0.44433</v>
      </c>
      <c r="K18" s="3">
        <v>0.38590999999999998</v>
      </c>
      <c r="L18" s="3">
        <v>0.33360000000000001</v>
      </c>
      <c r="M18" s="3">
        <v>0.28433999999999998</v>
      </c>
      <c r="N18" s="3">
        <v>0.23576</v>
      </c>
      <c r="O18" s="3">
        <v>0.19489000000000001</v>
      </c>
      <c r="P18" s="3">
        <v>0.15625</v>
      </c>
      <c r="Q18" s="3">
        <v>0.12506999999999999</v>
      </c>
      <c r="R18" s="3">
        <v>9.8530000000000006E-2</v>
      </c>
      <c r="S18" s="3">
        <v>7.4929999999999997E-2</v>
      </c>
      <c r="T18" s="3">
        <v>5.7049999999999997E-2</v>
      </c>
      <c r="U18" s="3">
        <v>4.2720000000000001E-2</v>
      </c>
      <c r="V18" s="3">
        <v>3.074E-2</v>
      </c>
      <c r="W18" s="3">
        <v>2.222E-2</v>
      </c>
      <c r="X18" s="3">
        <v>1.5389999999999999E-2</v>
      </c>
      <c r="Y18" s="3">
        <v>1.072E-2</v>
      </c>
      <c r="Z18" s="3">
        <v>7.3400000000000002E-3</v>
      </c>
      <c r="AA18" s="3">
        <v>4.7999999999999996E-3</v>
      </c>
      <c r="AB18" s="3">
        <v>3.1700000000000001E-3</v>
      </c>
      <c r="AC18" s="3">
        <v>2.0500000000000002E-3</v>
      </c>
      <c r="AD18" s="3">
        <v>1.2600000000000001E-3</v>
      </c>
      <c r="AE18" s="3">
        <v>7.9000000000000001E-4</v>
      </c>
      <c r="AF18" s="3">
        <v>4.6999999999999999E-4</v>
      </c>
      <c r="AG18" s="3">
        <v>2.7999999999999998E-4</v>
      </c>
      <c r="AH18" s="3">
        <v>1.7000000000000001E-4</v>
      </c>
      <c r="AI18" s="3">
        <v>9.0000000000000006E-5</v>
      </c>
      <c r="AJ18" s="3">
        <v>0</v>
      </c>
      <c r="AK18" s="3">
        <v>0</v>
      </c>
      <c r="AL18" s="5">
        <f>Points[[#This Row],[8+]]-Points[[#This Row],[9+]]</f>
        <v>5.5669999999999997E-2</v>
      </c>
      <c r="AM18" s="5">
        <f>Points[[#This Row],[9+]]-Points[[#This Row],[10+]]</f>
        <v>5.5669999999999997E-2</v>
      </c>
      <c r="AN18" s="5">
        <f>Points[[#This Row],[10+]]-Points[[#This Row],[11+]]</f>
        <v>5.8420000000000027E-2</v>
      </c>
      <c r="AO18" s="5">
        <f>Points[[#This Row],[11+]]-Points[[#This Row],[12+]]</f>
        <v>5.2309999999999968E-2</v>
      </c>
      <c r="AP18" s="5">
        <f>Points[[#This Row],[12+]]-Points[[#This Row],[13+]]</f>
        <v>4.9260000000000026E-2</v>
      </c>
      <c r="AQ18" s="5">
        <f>Points[[#This Row],[13+]]-Points[[#This Row],[14+]]</f>
        <v>4.8579999999999984E-2</v>
      </c>
      <c r="AR18" s="5">
        <f>Points[[#This Row],[14+]]-Points[[#This Row],[15+]]</f>
        <v>4.086999999999999E-2</v>
      </c>
      <c r="AS18" s="5">
        <f>Points[[#This Row],[15+]]-Points[[#This Row],[16+]]</f>
        <v>3.8640000000000008E-2</v>
      </c>
      <c r="AT18" s="5">
        <f>Points[[#This Row],[16+]]-Points[[#This Row],[17+]]</f>
        <v>3.1180000000000013E-2</v>
      </c>
      <c r="AU18" s="5">
        <f>Points[[#This Row],[17+]]-Points[[#This Row],[18+]]</f>
        <v>2.653999999999998E-2</v>
      </c>
      <c r="AV18" s="5">
        <f>Points[[#This Row],[18+]]-Points[[#This Row],[19+]]</f>
        <v>2.360000000000001E-2</v>
      </c>
      <c r="AW18" s="5">
        <f>Points[[#This Row],[19+]]-Points[[#This Row],[20+]]</f>
        <v>1.788E-2</v>
      </c>
      <c r="AX18" s="5">
        <f>Points[[#This Row],[20+]]-Points[[#This Row],[21+]]</f>
        <v>1.4329999999999996E-2</v>
      </c>
      <c r="AY18" s="5">
        <f>Points[[#This Row],[21+]]-Points[[#This Row],[22+]]</f>
        <v>1.1980000000000001E-2</v>
      </c>
      <c r="AZ18" s="5">
        <f>Points[[#This Row],[22+]]-Points[[#This Row],[23+]]</f>
        <v>8.5199999999999998E-3</v>
      </c>
      <c r="BA18" s="5">
        <f>Points[[#This Row],[23+]]-Points[[#This Row],[24+]]</f>
        <v>6.830000000000001E-3</v>
      </c>
      <c r="BB18" s="5">
        <f>Points[[#This Row],[24+]]-Points[[#This Row],[25+]]</f>
        <v>4.6699999999999988E-3</v>
      </c>
      <c r="BC18" s="5">
        <f>Points[[#This Row],[25+]]-Points[[#This Row],[26+]]</f>
        <v>3.3800000000000002E-3</v>
      </c>
      <c r="BD18" s="5">
        <f>Points[[#This Row],[26+]]-Points[[#This Row],[27+]]</f>
        <v>2.5400000000000006E-3</v>
      </c>
      <c r="BE18" s="5">
        <f>Points[[#This Row],[27+]]-Points[[#This Row],[28+]]</f>
        <v>1.6299999999999995E-3</v>
      </c>
      <c r="BF18" s="5">
        <f>Points[[#This Row],[28+]]-Points[[#This Row],[29+]]</f>
        <v>1.1199999999999999E-3</v>
      </c>
      <c r="BG18" s="5">
        <f>Points[[#This Row],[29+]]-Points[[#This Row],[30+]]</f>
        <v>7.9000000000000012E-4</v>
      </c>
      <c r="BH18" s="5">
        <f>Points[[#This Row],[30+]]-Points[[#This Row],[31+]]</f>
        <v>4.7000000000000004E-4</v>
      </c>
      <c r="BI18" s="5">
        <f>Points[[#This Row],[31+]]-Points[[#This Row],[32+]]</f>
        <v>3.2000000000000003E-4</v>
      </c>
      <c r="BJ18" s="5">
        <f>Points[[#This Row],[32+]]-Points[[#This Row],[33+]]</f>
        <v>1.9000000000000001E-4</v>
      </c>
      <c r="BK18" s="5">
        <f>Points[[#This Row],[33+]]-Points[[#This Row],[34+]]</f>
        <v>1.0999999999999996E-4</v>
      </c>
      <c r="BL18" s="5">
        <f>Points[[#This Row],[34+]]-Points[[#This Row],[35+]]</f>
        <v>8.0000000000000007E-5</v>
      </c>
      <c r="BM18" s="5">
        <f>Points[[#This Row],[35+]]-Points[[#This Row],[40+]]</f>
        <v>9.0000000000000006E-5</v>
      </c>
      <c r="BN18" s="5">
        <f>Points[[#This Row],[40+]]-Points[[#This Row],[45+]]</f>
        <v>0</v>
      </c>
    </row>
    <row r="19" spans="1:66" hidden="1" x14ac:dyDescent="0.25">
      <c r="A19" s="10">
        <v>22400621</v>
      </c>
      <c r="B19" s="4" t="s">
        <v>82</v>
      </c>
      <c r="C19" s="4" t="s">
        <v>83</v>
      </c>
      <c r="D19" s="11">
        <v>0.58333333333333337</v>
      </c>
      <c r="E19" s="6" t="str">
        <f>HYPERLINK("https://www.nba.com/stats/player/1627783/boxscores-traditional", "Pascal Siakam")</f>
        <v>Pascal Siakam</v>
      </c>
      <c r="F19">
        <v>22.6</v>
      </c>
      <c r="G19" s="4">
        <v>2.871</v>
      </c>
      <c r="H19" s="3">
        <v>1</v>
      </c>
      <c r="I19" s="3">
        <v>1</v>
      </c>
      <c r="J19" s="3">
        <v>1</v>
      </c>
      <c r="K19" s="3">
        <v>1</v>
      </c>
      <c r="L19" s="3">
        <v>0.99988999999999995</v>
      </c>
      <c r="M19" s="3">
        <v>0.99958000000000002</v>
      </c>
      <c r="N19" s="3">
        <v>0.99865000000000004</v>
      </c>
      <c r="O19" s="3">
        <v>0.99597999999999998</v>
      </c>
      <c r="P19" s="3">
        <v>0.98928000000000005</v>
      </c>
      <c r="Q19" s="3">
        <v>0.97441</v>
      </c>
      <c r="R19" s="3">
        <v>0.94520000000000004</v>
      </c>
      <c r="S19" s="3">
        <v>0.89434999999999998</v>
      </c>
      <c r="T19" s="3">
        <v>0.81859000000000004</v>
      </c>
      <c r="U19" s="3">
        <v>0.71226</v>
      </c>
      <c r="V19" s="3">
        <v>0.58316999999999997</v>
      </c>
      <c r="W19" s="3">
        <v>0.44433</v>
      </c>
      <c r="X19" s="3">
        <v>0.31207000000000001</v>
      </c>
      <c r="Y19" s="3">
        <v>0.20044999999999999</v>
      </c>
      <c r="Z19" s="3">
        <v>0.11899999999999999</v>
      </c>
      <c r="AA19" s="3">
        <v>6.3009999999999997E-2</v>
      </c>
      <c r="AB19" s="3">
        <v>3.005E-2</v>
      </c>
      <c r="AC19" s="3">
        <v>1.2869999999999999E-2</v>
      </c>
      <c r="AD19" s="3">
        <v>4.9399999999999999E-3</v>
      </c>
      <c r="AE19" s="3">
        <v>1.6900000000000001E-3</v>
      </c>
      <c r="AF19" s="3">
        <v>5.4000000000000001E-4</v>
      </c>
      <c r="AG19" s="3">
        <v>1.4999999999999999E-4</v>
      </c>
      <c r="AH19" s="3">
        <v>4.0000000000000003E-5</v>
      </c>
      <c r="AI19" s="3">
        <v>0</v>
      </c>
      <c r="AJ19" s="3">
        <v>0</v>
      </c>
      <c r="AK19" s="3">
        <v>0</v>
      </c>
      <c r="AL19" s="5">
        <f>Points[[#This Row],[8+]]-Points[[#This Row],[9+]]</f>
        <v>0</v>
      </c>
      <c r="AM19" s="5">
        <f>Points[[#This Row],[9+]]-Points[[#This Row],[10+]]</f>
        <v>0</v>
      </c>
      <c r="AN19" s="5">
        <f>Points[[#This Row],[10+]]-Points[[#This Row],[11+]]</f>
        <v>0</v>
      </c>
      <c r="AO19" s="5">
        <f>Points[[#This Row],[11+]]-Points[[#This Row],[12+]]</f>
        <v>1.100000000000545E-4</v>
      </c>
      <c r="AP19" s="5">
        <f>Points[[#This Row],[12+]]-Points[[#This Row],[13+]]</f>
        <v>3.0999999999992145E-4</v>
      </c>
      <c r="AQ19" s="5">
        <f>Points[[#This Row],[13+]]-Points[[#This Row],[14+]]</f>
        <v>9.2999999999998639E-4</v>
      </c>
      <c r="AR19" s="5">
        <f>Points[[#This Row],[14+]]-Points[[#This Row],[15+]]</f>
        <v>2.6700000000000612E-3</v>
      </c>
      <c r="AS19" s="5">
        <f>Points[[#This Row],[15+]]-Points[[#This Row],[16+]]</f>
        <v>6.6999999999999282E-3</v>
      </c>
      <c r="AT19" s="5">
        <f>Points[[#This Row],[16+]]-Points[[#This Row],[17+]]</f>
        <v>1.487000000000005E-2</v>
      </c>
      <c r="AU19" s="5">
        <f>Points[[#This Row],[17+]]-Points[[#This Row],[18+]]</f>
        <v>2.9209999999999958E-2</v>
      </c>
      <c r="AV19" s="5">
        <f>Points[[#This Row],[18+]]-Points[[#This Row],[19+]]</f>
        <v>5.0850000000000062E-2</v>
      </c>
      <c r="AW19" s="5">
        <f>Points[[#This Row],[19+]]-Points[[#This Row],[20+]]</f>
        <v>7.5759999999999939E-2</v>
      </c>
      <c r="AX19" s="5">
        <f>Points[[#This Row],[20+]]-Points[[#This Row],[21+]]</f>
        <v>0.10633000000000004</v>
      </c>
      <c r="AY19" s="5">
        <f>Points[[#This Row],[21+]]-Points[[#This Row],[22+]]</f>
        <v>0.12909000000000004</v>
      </c>
      <c r="AZ19" s="5">
        <f>Points[[#This Row],[22+]]-Points[[#This Row],[23+]]</f>
        <v>0.13883999999999996</v>
      </c>
      <c r="BA19" s="5">
        <f>Points[[#This Row],[23+]]-Points[[#This Row],[24+]]</f>
        <v>0.13225999999999999</v>
      </c>
      <c r="BB19" s="5">
        <f>Points[[#This Row],[24+]]-Points[[#This Row],[25+]]</f>
        <v>0.11162000000000002</v>
      </c>
      <c r="BC19" s="5">
        <f>Points[[#This Row],[25+]]-Points[[#This Row],[26+]]</f>
        <v>8.1449999999999995E-2</v>
      </c>
      <c r="BD19" s="5">
        <f>Points[[#This Row],[26+]]-Points[[#This Row],[27+]]</f>
        <v>5.5989999999999998E-2</v>
      </c>
      <c r="BE19" s="5">
        <f>Points[[#This Row],[27+]]-Points[[#This Row],[28+]]</f>
        <v>3.2959999999999996E-2</v>
      </c>
      <c r="BF19" s="5">
        <f>Points[[#This Row],[28+]]-Points[[#This Row],[29+]]</f>
        <v>1.7180000000000001E-2</v>
      </c>
      <c r="BG19" s="5">
        <f>Points[[#This Row],[29+]]-Points[[#This Row],[30+]]</f>
        <v>7.9299999999999995E-3</v>
      </c>
      <c r="BH19" s="5">
        <f>Points[[#This Row],[30+]]-Points[[#This Row],[31+]]</f>
        <v>3.2499999999999999E-3</v>
      </c>
      <c r="BI19" s="5">
        <f>Points[[#This Row],[31+]]-Points[[#This Row],[32+]]</f>
        <v>1.15E-3</v>
      </c>
      <c r="BJ19" s="5">
        <f>Points[[#This Row],[32+]]-Points[[#This Row],[33+]]</f>
        <v>3.9000000000000005E-4</v>
      </c>
      <c r="BK19" s="5">
        <f>Points[[#This Row],[33+]]-Points[[#This Row],[34+]]</f>
        <v>1.0999999999999999E-4</v>
      </c>
      <c r="BL19" s="5">
        <f>Points[[#This Row],[34+]]-Points[[#This Row],[35+]]</f>
        <v>4.0000000000000003E-5</v>
      </c>
      <c r="BM19" s="5">
        <f>Points[[#This Row],[35+]]-Points[[#This Row],[40+]]</f>
        <v>0</v>
      </c>
      <c r="BN19" s="5">
        <f>Points[[#This Row],[40+]]-Points[[#This Row],[45+]]</f>
        <v>0</v>
      </c>
    </row>
    <row r="20" spans="1:66" x14ac:dyDescent="0.25">
      <c r="A20" s="10">
        <v>22400622</v>
      </c>
      <c r="B20" s="4" t="s">
        <v>85</v>
      </c>
      <c r="C20" s="4" t="s">
        <v>84</v>
      </c>
      <c r="D20" s="11">
        <v>0.79166666666666663</v>
      </c>
      <c r="E20" s="6" t="str">
        <f>HYPERLINK("https://www.nba.com/stats/player/1629028/boxscores-traditional", "Deandre Ayton")</f>
        <v>Deandre Ayton</v>
      </c>
      <c r="F20">
        <v>11.8</v>
      </c>
      <c r="G20" s="4">
        <v>7.0540000000000003</v>
      </c>
      <c r="H20" s="3">
        <v>0.70540000000000003</v>
      </c>
      <c r="I20" s="3">
        <v>0.65542</v>
      </c>
      <c r="J20" s="3">
        <v>0.60257000000000005</v>
      </c>
      <c r="K20" s="3">
        <v>0.54379999999999995</v>
      </c>
      <c r="L20" s="3">
        <v>0.48803000000000002</v>
      </c>
      <c r="M20" s="3">
        <v>0.43251000000000001</v>
      </c>
      <c r="N20" s="3">
        <v>0.37828000000000001</v>
      </c>
      <c r="O20" s="3">
        <v>0.32635999999999998</v>
      </c>
      <c r="P20" s="3">
        <v>0.27424999999999999</v>
      </c>
      <c r="Q20" s="3">
        <v>0.22964999999999999</v>
      </c>
      <c r="R20" s="3">
        <v>0.18942999999999999</v>
      </c>
      <c r="S20" s="3">
        <v>0.15386</v>
      </c>
      <c r="T20" s="3">
        <v>0.12302</v>
      </c>
      <c r="U20" s="3">
        <v>9.6799999999999997E-2</v>
      </c>
      <c r="V20" s="3">
        <v>7.3529999999999998E-2</v>
      </c>
      <c r="W20" s="3">
        <v>5.5919999999999997E-2</v>
      </c>
      <c r="X20" s="3">
        <v>4.1820000000000003E-2</v>
      </c>
      <c r="Y20" s="3">
        <v>3.074E-2</v>
      </c>
      <c r="Z20" s="3">
        <v>2.222E-2</v>
      </c>
      <c r="AA20" s="3">
        <v>1.5779999999999999E-2</v>
      </c>
      <c r="AB20" s="3">
        <v>1.072E-2</v>
      </c>
      <c r="AC20" s="3">
        <v>7.3400000000000002E-3</v>
      </c>
      <c r="AD20" s="3">
        <v>4.9399999999999999E-3</v>
      </c>
      <c r="AE20" s="3">
        <v>3.2599999999999999E-3</v>
      </c>
      <c r="AF20" s="3">
        <v>2.1199999999999999E-3</v>
      </c>
      <c r="AG20" s="3">
        <v>1.31E-3</v>
      </c>
      <c r="AH20" s="3">
        <v>8.1999999999999998E-4</v>
      </c>
      <c r="AI20" s="3">
        <v>5.0000000000000001E-4</v>
      </c>
      <c r="AJ20" s="3">
        <v>0</v>
      </c>
      <c r="AK20" s="3">
        <v>0</v>
      </c>
      <c r="AL20" s="5">
        <f>Points[[#This Row],[8+]]-Points[[#This Row],[9+]]</f>
        <v>4.9980000000000024E-2</v>
      </c>
      <c r="AM20" s="5">
        <f>Points[[#This Row],[9+]]-Points[[#This Row],[10+]]</f>
        <v>5.2849999999999953E-2</v>
      </c>
      <c r="AN20" s="5">
        <f>Points[[#This Row],[10+]]-Points[[#This Row],[11+]]</f>
        <v>5.87700000000001E-2</v>
      </c>
      <c r="AO20" s="5">
        <f>Points[[#This Row],[11+]]-Points[[#This Row],[12+]]</f>
        <v>5.5769999999999931E-2</v>
      </c>
      <c r="AP20" s="5">
        <f>Points[[#This Row],[12+]]-Points[[#This Row],[13+]]</f>
        <v>5.5520000000000014E-2</v>
      </c>
      <c r="AQ20" s="5">
        <f>Points[[#This Row],[13+]]-Points[[#This Row],[14+]]</f>
        <v>5.423E-2</v>
      </c>
      <c r="AR20" s="5">
        <f>Points[[#This Row],[14+]]-Points[[#This Row],[15+]]</f>
        <v>5.1920000000000022E-2</v>
      </c>
      <c r="AS20" s="5">
        <f>Points[[#This Row],[15+]]-Points[[#This Row],[16+]]</f>
        <v>5.210999999999999E-2</v>
      </c>
      <c r="AT20" s="5">
        <f>Points[[#This Row],[16+]]-Points[[#This Row],[17+]]</f>
        <v>4.4600000000000001E-2</v>
      </c>
      <c r="AU20" s="5">
        <f>Points[[#This Row],[17+]]-Points[[#This Row],[18+]]</f>
        <v>4.0220000000000006E-2</v>
      </c>
      <c r="AV20" s="5">
        <f>Points[[#This Row],[18+]]-Points[[#This Row],[19+]]</f>
        <v>3.5569999999999991E-2</v>
      </c>
      <c r="AW20" s="5">
        <f>Points[[#This Row],[19+]]-Points[[#This Row],[20+]]</f>
        <v>3.0839999999999992E-2</v>
      </c>
      <c r="AX20" s="5">
        <f>Points[[#This Row],[20+]]-Points[[#This Row],[21+]]</f>
        <v>2.6220000000000007E-2</v>
      </c>
      <c r="AY20" s="5">
        <f>Points[[#This Row],[21+]]-Points[[#This Row],[22+]]</f>
        <v>2.3269999999999999E-2</v>
      </c>
      <c r="AZ20" s="5">
        <f>Points[[#This Row],[22+]]-Points[[#This Row],[23+]]</f>
        <v>1.7610000000000001E-2</v>
      </c>
      <c r="BA20" s="5">
        <f>Points[[#This Row],[23+]]-Points[[#This Row],[24+]]</f>
        <v>1.4099999999999994E-2</v>
      </c>
      <c r="BB20" s="5">
        <f>Points[[#This Row],[24+]]-Points[[#This Row],[25+]]</f>
        <v>1.1080000000000003E-2</v>
      </c>
      <c r="BC20" s="5">
        <f>Points[[#This Row],[25+]]-Points[[#This Row],[26+]]</f>
        <v>8.5199999999999998E-3</v>
      </c>
      <c r="BD20" s="5">
        <f>Points[[#This Row],[26+]]-Points[[#This Row],[27+]]</f>
        <v>6.4400000000000013E-3</v>
      </c>
      <c r="BE20" s="5">
        <f>Points[[#This Row],[27+]]-Points[[#This Row],[28+]]</f>
        <v>5.0599999999999985E-3</v>
      </c>
      <c r="BF20" s="5">
        <f>Points[[#This Row],[28+]]-Points[[#This Row],[29+]]</f>
        <v>3.3800000000000002E-3</v>
      </c>
      <c r="BG20" s="5">
        <f>Points[[#This Row],[29+]]-Points[[#This Row],[30+]]</f>
        <v>2.4000000000000002E-3</v>
      </c>
      <c r="BH20" s="5">
        <f>Points[[#This Row],[30+]]-Points[[#This Row],[31+]]</f>
        <v>1.6800000000000001E-3</v>
      </c>
      <c r="BI20" s="5">
        <f>Points[[#This Row],[31+]]-Points[[#This Row],[32+]]</f>
        <v>1.14E-3</v>
      </c>
      <c r="BJ20" s="5">
        <f>Points[[#This Row],[32+]]-Points[[#This Row],[33+]]</f>
        <v>8.0999999999999996E-4</v>
      </c>
      <c r="BK20" s="5">
        <f>Points[[#This Row],[33+]]-Points[[#This Row],[34+]]</f>
        <v>4.8999999999999998E-4</v>
      </c>
      <c r="BL20" s="5">
        <f>Points[[#This Row],[34+]]-Points[[#This Row],[35+]]</f>
        <v>3.1999999999999997E-4</v>
      </c>
      <c r="BM20" s="5">
        <f>Points[[#This Row],[35+]]-Points[[#This Row],[40+]]</f>
        <v>5.0000000000000001E-4</v>
      </c>
      <c r="BN20" s="5">
        <f>Points[[#This Row],[40+]]-Points[[#This Row],[45+]]</f>
        <v>0</v>
      </c>
    </row>
    <row r="21" spans="1:66" x14ac:dyDescent="0.25">
      <c r="A21" s="10">
        <v>22400622</v>
      </c>
      <c r="B21" s="4" t="s">
        <v>84</v>
      </c>
      <c r="C21" s="4" t="s">
        <v>85</v>
      </c>
      <c r="D21" s="11">
        <v>0.79166666666666663</v>
      </c>
      <c r="E21" s="6" t="str">
        <f>HYPERLINK("https://www.nba.com/stats/player/1630591/boxscores-traditional", "Jalen Suggs")</f>
        <v>Jalen Suggs</v>
      </c>
      <c r="F21">
        <v>21</v>
      </c>
      <c r="G21" s="4">
        <v>7.4569999999999999</v>
      </c>
      <c r="H21" s="3">
        <v>0.95906999999999998</v>
      </c>
      <c r="I21" s="3">
        <v>0.94630000000000003</v>
      </c>
      <c r="J21" s="3">
        <v>0.93056000000000005</v>
      </c>
      <c r="K21" s="3">
        <v>0.90988000000000002</v>
      </c>
      <c r="L21" s="3">
        <v>0.88685999999999998</v>
      </c>
      <c r="M21" s="3">
        <v>0.85768999999999995</v>
      </c>
      <c r="N21" s="3">
        <v>0.82638999999999996</v>
      </c>
      <c r="O21" s="3">
        <v>0.78813999999999995</v>
      </c>
      <c r="P21" s="3">
        <v>0.74856999999999996</v>
      </c>
      <c r="Q21" s="3">
        <v>0.70540000000000003</v>
      </c>
      <c r="R21" s="3">
        <v>0.65542</v>
      </c>
      <c r="S21" s="3">
        <v>0.60641999999999996</v>
      </c>
      <c r="T21" s="3">
        <v>0.55171999999999999</v>
      </c>
      <c r="U21" s="3">
        <v>0.5</v>
      </c>
      <c r="V21" s="3">
        <v>0.44828000000000001</v>
      </c>
      <c r="W21" s="3">
        <v>0.39357999999999999</v>
      </c>
      <c r="X21" s="3">
        <v>0.34458</v>
      </c>
      <c r="Y21" s="3">
        <v>0.29459999999999997</v>
      </c>
      <c r="Z21" s="3">
        <v>0.25142999999999999</v>
      </c>
      <c r="AA21" s="3">
        <v>0.21185999999999999</v>
      </c>
      <c r="AB21" s="3">
        <v>0.17360999999999999</v>
      </c>
      <c r="AC21" s="3">
        <v>0.14230999999999999</v>
      </c>
      <c r="AD21" s="3">
        <v>0.11314</v>
      </c>
      <c r="AE21" s="3">
        <v>9.0120000000000006E-2</v>
      </c>
      <c r="AF21" s="3">
        <v>6.9440000000000002E-2</v>
      </c>
      <c r="AG21" s="3">
        <v>5.3699999999999998E-2</v>
      </c>
      <c r="AH21" s="3">
        <v>4.0930000000000001E-2</v>
      </c>
      <c r="AI21" s="3">
        <v>3.005E-2</v>
      </c>
      <c r="AJ21" s="3">
        <v>5.3899999999999998E-3</v>
      </c>
      <c r="AK21" s="3">
        <v>6.4000000000000005E-4</v>
      </c>
      <c r="AL21" s="5">
        <f>Points[[#This Row],[8+]]-Points[[#This Row],[9+]]</f>
        <v>1.2769999999999948E-2</v>
      </c>
      <c r="AM21" s="5">
        <f>Points[[#This Row],[9+]]-Points[[#This Row],[10+]]</f>
        <v>1.5739999999999976E-2</v>
      </c>
      <c r="AN21" s="5">
        <f>Points[[#This Row],[10+]]-Points[[#This Row],[11+]]</f>
        <v>2.0680000000000032E-2</v>
      </c>
      <c r="AO21" s="5">
        <f>Points[[#This Row],[11+]]-Points[[#This Row],[12+]]</f>
        <v>2.302000000000004E-2</v>
      </c>
      <c r="AP21" s="5">
        <f>Points[[#This Row],[12+]]-Points[[#This Row],[13+]]</f>
        <v>2.9170000000000029E-2</v>
      </c>
      <c r="AQ21" s="5">
        <f>Points[[#This Row],[13+]]-Points[[#This Row],[14+]]</f>
        <v>3.1299999999999994E-2</v>
      </c>
      <c r="AR21" s="5">
        <f>Points[[#This Row],[14+]]-Points[[#This Row],[15+]]</f>
        <v>3.8250000000000006E-2</v>
      </c>
      <c r="AS21" s="5">
        <f>Points[[#This Row],[15+]]-Points[[#This Row],[16+]]</f>
        <v>3.9569999999999994E-2</v>
      </c>
      <c r="AT21" s="5">
        <f>Points[[#This Row],[16+]]-Points[[#This Row],[17+]]</f>
        <v>4.3169999999999931E-2</v>
      </c>
      <c r="AU21" s="5">
        <f>Points[[#This Row],[17+]]-Points[[#This Row],[18+]]</f>
        <v>4.9980000000000024E-2</v>
      </c>
      <c r="AV21" s="5">
        <f>Points[[#This Row],[18+]]-Points[[#This Row],[19+]]</f>
        <v>4.9000000000000044E-2</v>
      </c>
      <c r="AW21" s="5">
        <f>Points[[#This Row],[19+]]-Points[[#This Row],[20+]]</f>
        <v>5.4699999999999971E-2</v>
      </c>
      <c r="AX21" s="5">
        <f>Points[[#This Row],[20+]]-Points[[#This Row],[21+]]</f>
        <v>5.1719999999999988E-2</v>
      </c>
      <c r="AY21" s="5">
        <f>Points[[#This Row],[21+]]-Points[[#This Row],[22+]]</f>
        <v>5.1719999999999988E-2</v>
      </c>
      <c r="AZ21" s="5">
        <f>Points[[#This Row],[22+]]-Points[[#This Row],[23+]]</f>
        <v>5.4700000000000026E-2</v>
      </c>
      <c r="BA21" s="5">
        <f>Points[[#This Row],[23+]]-Points[[#This Row],[24+]]</f>
        <v>4.8999999999999988E-2</v>
      </c>
      <c r="BB21" s="5">
        <f>Points[[#This Row],[24+]]-Points[[#This Row],[25+]]</f>
        <v>4.9980000000000024E-2</v>
      </c>
      <c r="BC21" s="5">
        <f>Points[[#This Row],[25+]]-Points[[#This Row],[26+]]</f>
        <v>4.3169999999999986E-2</v>
      </c>
      <c r="BD21" s="5">
        <f>Points[[#This Row],[26+]]-Points[[#This Row],[27+]]</f>
        <v>3.9569999999999994E-2</v>
      </c>
      <c r="BE21" s="5">
        <f>Points[[#This Row],[27+]]-Points[[#This Row],[28+]]</f>
        <v>3.8250000000000006E-2</v>
      </c>
      <c r="BF21" s="5">
        <f>Points[[#This Row],[28+]]-Points[[#This Row],[29+]]</f>
        <v>3.1299999999999994E-2</v>
      </c>
      <c r="BG21" s="5">
        <f>Points[[#This Row],[29+]]-Points[[#This Row],[30+]]</f>
        <v>2.9169999999999988E-2</v>
      </c>
      <c r="BH21" s="5">
        <f>Points[[#This Row],[30+]]-Points[[#This Row],[31+]]</f>
        <v>2.3019999999999999E-2</v>
      </c>
      <c r="BI21" s="5">
        <f>Points[[#This Row],[31+]]-Points[[#This Row],[32+]]</f>
        <v>2.0680000000000004E-2</v>
      </c>
      <c r="BJ21" s="5">
        <f>Points[[#This Row],[32+]]-Points[[#This Row],[33+]]</f>
        <v>1.5740000000000004E-2</v>
      </c>
      <c r="BK21" s="5">
        <f>Points[[#This Row],[33+]]-Points[[#This Row],[34+]]</f>
        <v>1.2769999999999997E-2</v>
      </c>
      <c r="BL21" s="5">
        <f>Points[[#This Row],[34+]]-Points[[#This Row],[35+]]</f>
        <v>1.0880000000000001E-2</v>
      </c>
      <c r="BM21" s="5">
        <f>Points[[#This Row],[35+]]-Points[[#This Row],[40+]]</f>
        <v>2.4660000000000001E-2</v>
      </c>
      <c r="BN21" s="5">
        <f>Points[[#This Row],[40+]]-Points[[#This Row],[45+]]</f>
        <v>4.7499999999999999E-3</v>
      </c>
    </row>
    <row r="22" spans="1:66" x14ac:dyDescent="0.25">
      <c r="A22" s="10">
        <v>22400622</v>
      </c>
      <c r="B22" s="4" t="s">
        <v>84</v>
      </c>
      <c r="C22" s="4" t="s">
        <v>85</v>
      </c>
      <c r="D22" s="11">
        <v>0.79166666666666663</v>
      </c>
      <c r="E22" s="6" t="str">
        <f>HYPERLINK("https://www.nba.com/stats/player/1629021/boxscores-traditional", "Moritz Wagner")</f>
        <v>Moritz Wagner</v>
      </c>
      <c r="F22">
        <v>15.4</v>
      </c>
      <c r="G22" s="4">
        <v>8.3810000000000002</v>
      </c>
      <c r="H22" s="3">
        <v>0.81057000000000001</v>
      </c>
      <c r="I22" s="3">
        <v>0.77637</v>
      </c>
      <c r="J22" s="3">
        <v>0.73890999999999996</v>
      </c>
      <c r="K22" s="3">
        <v>0.69847000000000004</v>
      </c>
      <c r="L22" s="3">
        <v>0.65910000000000002</v>
      </c>
      <c r="M22" s="3">
        <v>0.61409000000000002</v>
      </c>
      <c r="N22" s="3">
        <v>0.56749000000000005</v>
      </c>
      <c r="O22" s="3">
        <v>0.51993999999999996</v>
      </c>
      <c r="P22" s="3">
        <v>0.47210000000000002</v>
      </c>
      <c r="Q22" s="3">
        <v>0.42465000000000003</v>
      </c>
      <c r="R22" s="3">
        <v>0.37828000000000001</v>
      </c>
      <c r="S22" s="3">
        <v>0.33360000000000001</v>
      </c>
      <c r="T22" s="3">
        <v>0.29115999999999997</v>
      </c>
      <c r="U22" s="3">
        <v>0.25142999999999999</v>
      </c>
      <c r="V22" s="3">
        <v>0.21476000000000001</v>
      </c>
      <c r="W22" s="3">
        <v>0.18140999999999999</v>
      </c>
      <c r="X22" s="3">
        <v>0.15151000000000001</v>
      </c>
      <c r="Y22" s="3">
        <v>0.12506999999999999</v>
      </c>
      <c r="Z22" s="3">
        <v>0.10383000000000001</v>
      </c>
      <c r="AA22" s="3">
        <v>8.3790000000000003E-2</v>
      </c>
      <c r="AB22" s="3">
        <v>6.6809999999999994E-2</v>
      </c>
      <c r="AC22" s="3">
        <v>5.262E-2</v>
      </c>
      <c r="AD22" s="3">
        <v>4.0930000000000001E-2</v>
      </c>
      <c r="AE22" s="3">
        <v>3.1440000000000003E-2</v>
      </c>
      <c r="AF22" s="3">
        <v>2.385E-2</v>
      </c>
      <c r="AG22" s="3">
        <v>1.7860000000000001E-2</v>
      </c>
      <c r="AH22" s="3">
        <v>1.321E-2</v>
      </c>
      <c r="AI22" s="3">
        <v>9.6399999999999993E-3</v>
      </c>
      <c r="AJ22" s="3">
        <v>1.64E-3</v>
      </c>
      <c r="AK22" s="3">
        <v>2.1000000000000001E-4</v>
      </c>
      <c r="AL22" s="5">
        <f>Points[[#This Row],[8+]]-Points[[#This Row],[9+]]</f>
        <v>3.4200000000000008E-2</v>
      </c>
      <c r="AM22" s="5">
        <f>Points[[#This Row],[9+]]-Points[[#This Row],[10+]]</f>
        <v>3.7460000000000049E-2</v>
      </c>
      <c r="AN22" s="5">
        <f>Points[[#This Row],[10+]]-Points[[#This Row],[11+]]</f>
        <v>4.043999999999992E-2</v>
      </c>
      <c r="AO22" s="5">
        <f>Points[[#This Row],[11+]]-Points[[#This Row],[12+]]</f>
        <v>3.9370000000000016E-2</v>
      </c>
      <c r="AP22" s="5">
        <f>Points[[#This Row],[12+]]-Points[[#This Row],[13+]]</f>
        <v>4.5009999999999994E-2</v>
      </c>
      <c r="AQ22" s="5">
        <f>Points[[#This Row],[13+]]-Points[[#This Row],[14+]]</f>
        <v>4.6599999999999975E-2</v>
      </c>
      <c r="AR22" s="5">
        <f>Points[[#This Row],[14+]]-Points[[#This Row],[15+]]</f>
        <v>4.7550000000000092E-2</v>
      </c>
      <c r="AS22" s="5">
        <f>Points[[#This Row],[15+]]-Points[[#This Row],[16+]]</f>
        <v>4.7839999999999938E-2</v>
      </c>
      <c r="AT22" s="5">
        <f>Points[[#This Row],[16+]]-Points[[#This Row],[17+]]</f>
        <v>4.7449999999999992E-2</v>
      </c>
      <c r="AU22" s="5">
        <f>Points[[#This Row],[17+]]-Points[[#This Row],[18+]]</f>
        <v>4.6370000000000022E-2</v>
      </c>
      <c r="AV22" s="5">
        <f>Points[[#This Row],[18+]]-Points[[#This Row],[19+]]</f>
        <v>4.4679999999999997E-2</v>
      </c>
      <c r="AW22" s="5">
        <f>Points[[#This Row],[19+]]-Points[[#This Row],[20+]]</f>
        <v>4.2440000000000033E-2</v>
      </c>
      <c r="AX22" s="5">
        <f>Points[[#This Row],[20+]]-Points[[#This Row],[21+]]</f>
        <v>3.9729999999999988E-2</v>
      </c>
      <c r="AY22" s="5">
        <f>Points[[#This Row],[21+]]-Points[[#This Row],[22+]]</f>
        <v>3.666999999999998E-2</v>
      </c>
      <c r="AZ22" s="5">
        <f>Points[[#This Row],[22+]]-Points[[#This Row],[23+]]</f>
        <v>3.3350000000000019E-2</v>
      </c>
      <c r="BA22" s="5">
        <f>Points[[#This Row],[23+]]-Points[[#This Row],[24+]]</f>
        <v>2.9899999999999982E-2</v>
      </c>
      <c r="BB22" s="5">
        <f>Points[[#This Row],[24+]]-Points[[#This Row],[25+]]</f>
        <v>2.6440000000000019E-2</v>
      </c>
      <c r="BC22" s="5">
        <f>Points[[#This Row],[25+]]-Points[[#This Row],[26+]]</f>
        <v>2.1239999999999981E-2</v>
      </c>
      <c r="BD22" s="5">
        <f>Points[[#This Row],[26+]]-Points[[#This Row],[27+]]</f>
        <v>2.0040000000000002E-2</v>
      </c>
      <c r="BE22" s="5">
        <f>Points[[#This Row],[27+]]-Points[[#This Row],[28+]]</f>
        <v>1.6980000000000009E-2</v>
      </c>
      <c r="BF22" s="5">
        <f>Points[[#This Row],[28+]]-Points[[#This Row],[29+]]</f>
        <v>1.4189999999999994E-2</v>
      </c>
      <c r="BG22" s="5">
        <f>Points[[#This Row],[29+]]-Points[[#This Row],[30+]]</f>
        <v>1.1689999999999999E-2</v>
      </c>
      <c r="BH22" s="5">
        <f>Points[[#This Row],[30+]]-Points[[#This Row],[31+]]</f>
        <v>9.4899999999999984E-3</v>
      </c>
      <c r="BI22" s="5">
        <f>Points[[#This Row],[31+]]-Points[[#This Row],[32+]]</f>
        <v>7.590000000000003E-3</v>
      </c>
      <c r="BJ22" s="5">
        <f>Points[[#This Row],[32+]]-Points[[#This Row],[33+]]</f>
        <v>5.9899999999999988E-3</v>
      </c>
      <c r="BK22" s="5">
        <f>Points[[#This Row],[33+]]-Points[[#This Row],[34+]]</f>
        <v>4.6500000000000014E-3</v>
      </c>
      <c r="BL22" s="5">
        <f>Points[[#This Row],[34+]]-Points[[#This Row],[35+]]</f>
        <v>3.5700000000000003E-3</v>
      </c>
      <c r="BM22" s="5">
        <f>Points[[#This Row],[35+]]-Points[[#This Row],[40+]]</f>
        <v>8.0000000000000002E-3</v>
      </c>
      <c r="BN22" s="5">
        <f>Points[[#This Row],[40+]]-Points[[#This Row],[45+]]</f>
        <v>1.4299999999999998E-3</v>
      </c>
    </row>
    <row r="23" spans="1:66" x14ac:dyDescent="0.25">
      <c r="A23" s="10">
        <v>22400622</v>
      </c>
      <c r="B23" s="4" t="s">
        <v>85</v>
      </c>
      <c r="C23" s="4" t="s">
        <v>84</v>
      </c>
      <c r="D23" s="11">
        <v>0.79166666666666663</v>
      </c>
      <c r="E23" s="6" t="str">
        <f>HYPERLINK("https://www.nba.com/stats/player/1641739/boxscores-traditional", "Toumani Camara")</f>
        <v>Toumani Camara</v>
      </c>
      <c r="F23">
        <v>9.1999999999999993</v>
      </c>
      <c r="G23" s="4">
        <v>9.282</v>
      </c>
      <c r="H23" s="3">
        <v>0.55171999999999999</v>
      </c>
      <c r="I23" s="3">
        <v>0.50797999999999999</v>
      </c>
      <c r="J23" s="3">
        <v>0.46414</v>
      </c>
      <c r="K23" s="3">
        <v>0.42465000000000003</v>
      </c>
      <c r="L23" s="3">
        <v>0.38208999999999999</v>
      </c>
      <c r="M23" s="3">
        <v>0.34089999999999998</v>
      </c>
      <c r="N23" s="3">
        <v>0.30153000000000002</v>
      </c>
      <c r="O23" s="3">
        <v>0.26762999999999998</v>
      </c>
      <c r="P23" s="3">
        <v>0.23269999999999999</v>
      </c>
      <c r="Q23" s="3">
        <v>0.20044999999999999</v>
      </c>
      <c r="R23" s="3">
        <v>0.17105999999999999</v>
      </c>
      <c r="S23" s="3">
        <v>0.14457</v>
      </c>
      <c r="T23" s="3">
        <v>0.12302</v>
      </c>
      <c r="U23" s="3">
        <v>0.10204000000000001</v>
      </c>
      <c r="V23" s="3">
        <v>8.3790000000000003E-2</v>
      </c>
      <c r="W23" s="3">
        <v>6.8110000000000004E-2</v>
      </c>
      <c r="X23" s="3">
        <v>5.5919999999999997E-2</v>
      </c>
      <c r="Y23" s="3">
        <v>4.4569999999999999E-2</v>
      </c>
      <c r="Z23" s="3">
        <v>3.5150000000000001E-2</v>
      </c>
      <c r="AA23" s="3">
        <v>2.743E-2</v>
      </c>
      <c r="AB23" s="3">
        <v>2.1180000000000001E-2</v>
      </c>
      <c r="AC23" s="3">
        <v>1.6590000000000001E-2</v>
      </c>
      <c r="AD23" s="3">
        <v>1.255E-2</v>
      </c>
      <c r="AE23" s="3">
        <v>9.3900000000000008E-3</v>
      </c>
      <c r="AF23" s="3">
        <v>6.9499999999999996E-3</v>
      </c>
      <c r="AG23" s="3">
        <v>5.2300000000000003E-3</v>
      </c>
      <c r="AH23" s="3">
        <v>3.79E-3</v>
      </c>
      <c r="AI23" s="3">
        <v>2.7200000000000002E-3</v>
      </c>
      <c r="AJ23" s="3">
        <v>4.4999999999999999E-4</v>
      </c>
      <c r="AK23" s="3">
        <v>6.0000000000000002E-5</v>
      </c>
      <c r="AL23" s="5">
        <f>Points[[#This Row],[8+]]-Points[[#This Row],[9+]]</f>
        <v>4.3740000000000001E-2</v>
      </c>
      <c r="AM23" s="5">
        <f>Points[[#This Row],[9+]]-Points[[#This Row],[10+]]</f>
        <v>4.383999999999999E-2</v>
      </c>
      <c r="AN23" s="5">
        <f>Points[[#This Row],[10+]]-Points[[#This Row],[11+]]</f>
        <v>3.948999999999997E-2</v>
      </c>
      <c r="AO23" s="5">
        <f>Points[[#This Row],[11+]]-Points[[#This Row],[12+]]</f>
        <v>4.2560000000000042E-2</v>
      </c>
      <c r="AP23" s="5">
        <f>Points[[#This Row],[12+]]-Points[[#This Row],[13+]]</f>
        <v>4.1190000000000004E-2</v>
      </c>
      <c r="AQ23" s="5">
        <f>Points[[#This Row],[13+]]-Points[[#This Row],[14+]]</f>
        <v>3.9369999999999961E-2</v>
      </c>
      <c r="AR23" s="5">
        <f>Points[[#This Row],[14+]]-Points[[#This Row],[15+]]</f>
        <v>3.3900000000000041E-2</v>
      </c>
      <c r="AS23" s="5">
        <f>Points[[#This Row],[15+]]-Points[[#This Row],[16+]]</f>
        <v>3.4929999999999989E-2</v>
      </c>
      <c r="AT23" s="5">
        <f>Points[[#This Row],[16+]]-Points[[#This Row],[17+]]</f>
        <v>3.2250000000000001E-2</v>
      </c>
      <c r="AU23" s="5">
        <f>Points[[#This Row],[17+]]-Points[[#This Row],[18+]]</f>
        <v>2.9389999999999999E-2</v>
      </c>
      <c r="AV23" s="5">
        <f>Points[[#This Row],[18+]]-Points[[#This Row],[19+]]</f>
        <v>2.6489999999999986E-2</v>
      </c>
      <c r="AW23" s="5">
        <f>Points[[#This Row],[19+]]-Points[[#This Row],[20+]]</f>
        <v>2.155E-2</v>
      </c>
      <c r="AX23" s="5">
        <f>Points[[#This Row],[20+]]-Points[[#This Row],[21+]]</f>
        <v>2.0979999999999999E-2</v>
      </c>
      <c r="AY23" s="5">
        <f>Points[[#This Row],[21+]]-Points[[#This Row],[22+]]</f>
        <v>1.8250000000000002E-2</v>
      </c>
      <c r="AZ23" s="5">
        <f>Points[[#This Row],[22+]]-Points[[#This Row],[23+]]</f>
        <v>1.5679999999999999E-2</v>
      </c>
      <c r="BA23" s="5">
        <f>Points[[#This Row],[23+]]-Points[[#This Row],[24+]]</f>
        <v>1.2190000000000006E-2</v>
      </c>
      <c r="BB23" s="5">
        <f>Points[[#This Row],[24+]]-Points[[#This Row],[25+]]</f>
        <v>1.1349999999999999E-2</v>
      </c>
      <c r="BC23" s="5">
        <f>Points[[#This Row],[25+]]-Points[[#This Row],[26+]]</f>
        <v>9.4199999999999978E-3</v>
      </c>
      <c r="BD23" s="5">
        <f>Points[[#This Row],[26+]]-Points[[#This Row],[27+]]</f>
        <v>7.7200000000000012E-3</v>
      </c>
      <c r="BE23" s="5">
        <f>Points[[#This Row],[27+]]-Points[[#This Row],[28+]]</f>
        <v>6.2499999999999986E-3</v>
      </c>
      <c r="BF23" s="5">
        <f>Points[[#This Row],[28+]]-Points[[#This Row],[29+]]</f>
        <v>4.5900000000000003E-3</v>
      </c>
      <c r="BG23" s="5">
        <f>Points[[#This Row],[29+]]-Points[[#This Row],[30+]]</f>
        <v>4.0400000000000002E-3</v>
      </c>
      <c r="BH23" s="5">
        <f>Points[[#This Row],[30+]]-Points[[#This Row],[31+]]</f>
        <v>3.1599999999999996E-3</v>
      </c>
      <c r="BI23" s="5">
        <f>Points[[#This Row],[31+]]-Points[[#This Row],[32+]]</f>
        <v>2.4400000000000012E-3</v>
      </c>
      <c r="BJ23" s="5">
        <f>Points[[#This Row],[32+]]-Points[[#This Row],[33+]]</f>
        <v>1.7199999999999993E-3</v>
      </c>
      <c r="BK23" s="5">
        <f>Points[[#This Row],[33+]]-Points[[#This Row],[34+]]</f>
        <v>1.4400000000000003E-3</v>
      </c>
      <c r="BL23" s="5">
        <f>Points[[#This Row],[34+]]-Points[[#This Row],[35+]]</f>
        <v>1.0699999999999998E-3</v>
      </c>
      <c r="BM23" s="5">
        <f>Points[[#This Row],[35+]]-Points[[#This Row],[40+]]</f>
        <v>2.2700000000000003E-3</v>
      </c>
      <c r="BN23" s="5">
        <f>Points[[#This Row],[40+]]-Points[[#This Row],[45+]]</f>
        <v>3.8999999999999999E-4</v>
      </c>
    </row>
    <row r="24" spans="1:66" x14ac:dyDescent="0.25">
      <c r="A24" s="10">
        <v>22400622</v>
      </c>
      <c r="B24" s="4" t="s">
        <v>85</v>
      </c>
      <c r="C24" s="4" t="s">
        <v>84</v>
      </c>
      <c r="D24" s="11">
        <v>0.79166666666666663</v>
      </c>
      <c r="E24" s="6" t="str">
        <f>HYPERLINK("https://www.nba.com/stats/player/1630703/boxscores-traditional", "Scoot Henderson")</f>
        <v>Scoot Henderson</v>
      </c>
      <c r="F24">
        <v>22.4</v>
      </c>
      <c r="G24" s="4">
        <v>9.5410000000000004</v>
      </c>
      <c r="H24" s="3">
        <v>0.93447999999999998</v>
      </c>
      <c r="I24" s="3">
        <v>0.91923999999999995</v>
      </c>
      <c r="J24" s="3">
        <v>0.9032</v>
      </c>
      <c r="K24" s="3">
        <v>0.88297999999999999</v>
      </c>
      <c r="L24" s="3">
        <v>0.86214000000000002</v>
      </c>
      <c r="M24" s="3">
        <v>0.83891000000000004</v>
      </c>
      <c r="N24" s="3">
        <v>0.81057000000000001</v>
      </c>
      <c r="O24" s="3">
        <v>0.7823</v>
      </c>
      <c r="P24" s="3">
        <v>0.74856999999999996</v>
      </c>
      <c r="Q24" s="3">
        <v>0.71565999999999996</v>
      </c>
      <c r="R24" s="3">
        <v>0.67723999999999995</v>
      </c>
      <c r="S24" s="3">
        <v>0.64058000000000004</v>
      </c>
      <c r="T24" s="3">
        <v>0.59870999999999996</v>
      </c>
      <c r="U24" s="3">
        <v>0.55962000000000001</v>
      </c>
      <c r="V24" s="3">
        <v>0.51595000000000002</v>
      </c>
      <c r="W24" s="3">
        <v>0.47608</v>
      </c>
      <c r="X24" s="3">
        <v>0.43251000000000001</v>
      </c>
      <c r="Y24" s="3">
        <v>0.39357999999999999</v>
      </c>
      <c r="Z24" s="3">
        <v>0.35197000000000001</v>
      </c>
      <c r="AA24" s="3">
        <v>0.31561</v>
      </c>
      <c r="AB24" s="3">
        <v>0.27760000000000001</v>
      </c>
      <c r="AC24" s="3">
        <v>0.24510000000000001</v>
      </c>
      <c r="AD24" s="3">
        <v>0.21185999999999999</v>
      </c>
      <c r="AE24" s="3">
        <v>0.18406</v>
      </c>
      <c r="AF24" s="3">
        <v>0.15625</v>
      </c>
      <c r="AG24" s="3">
        <v>0.13350000000000001</v>
      </c>
      <c r="AH24" s="3">
        <v>0.11123</v>
      </c>
      <c r="AI24" s="3">
        <v>9.3420000000000003E-2</v>
      </c>
      <c r="AJ24" s="3">
        <v>3.288E-2</v>
      </c>
      <c r="AK24" s="3">
        <v>8.8900000000000003E-3</v>
      </c>
      <c r="AL24" s="5">
        <f>Points[[#This Row],[8+]]-Points[[#This Row],[9+]]</f>
        <v>1.5240000000000031E-2</v>
      </c>
      <c r="AM24" s="5">
        <f>Points[[#This Row],[9+]]-Points[[#This Row],[10+]]</f>
        <v>1.6039999999999943E-2</v>
      </c>
      <c r="AN24" s="5">
        <f>Points[[#This Row],[10+]]-Points[[#This Row],[11+]]</f>
        <v>2.0220000000000016E-2</v>
      </c>
      <c r="AO24" s="5">
        <f>Points[[#This Row],[11+]]-Points[[#This Row],[12+]]</f>
        <v>2.083999999999997E-2</v>
      </c>
      <c r="AP24" s="5">
        <f>Points[[#This Row],[12+]]-Points[[#This Row],[13+]]</f>
        <v>2.3229999999999973E-2</v>
      </c>
      <c r="AQ24" s="5">
        <f>Points[[#This Row],[13+]]-Points[[#This Row],[14+]]</f>
        <v>2.8340000000000032E-2</v>
      </c>
      <c r="AR24" s="5">
        <f>Points[[#This Row],[14+]]-Points[[#This Row],[15+]]</f>
        <v>2.8270000000000017E-2</v>
      </c>
      <c r="AS24" s="5">
        <f>Points[[#This Row],[15+]]-Points[[#This Row],[16+]]</f>
        <v>3.3730000000000038E-2</v>
      </c>
      <c r="AT24" s="5">
        <f>Points[[#This Row],[16+]]-Points[[#This Row],[17+]]</f>
        <v>3.2909999999999995E-2</v>
      </c>
      <c r="AU24" s="5">
        <f>Points[[#This Row],[17+]]-Points[[#This Row],[18+]]</f>
        <v>3.842000000000001E-2</v>
      </c>
      <c r="AV24" s="5">
        <f>Points[[#This Row],[18+]]-Points[[#This Row],[19+]]</f>
        <v>3.6659999999999915E-2</v>
      </c>
      <c r="AW24" s="5">
        <f>Points[[#This Row],[19+]]-Points[[#This Row],[20+]]</f>
        <v>4.1870000000000074E-2</v>
      </c>
      <c r="AX24" s="5">
        <f>Points[[#This Row],[20+]]-Points[[#This Row],[21+]]</f>
        <v>3.9089999999999958E-2</v>
      </c>
      <c r="AY24" s="5">
        <f>Points[[#This Row],[21+]]-Points[[#This Row],[22+]]</f>
        <v>4.3669999999999987E-2</v>
      </c>
      <c r="AZ24" s="5">
        <f>Points[[#This Row],[22+]]-Points[[#This Row],[23+]]</f>
        <v>3.9870000000000017E-2</v>
      </c>
      <c r="BA24" s="5">
        <f>Points[[#This Row],[23+]]-Points[[#This Row],[24+]]</f>
        <v>4.3569999999999998E-2</v>
      </c>
      <c r="BB24" s="5">
        <f>Points[[#This Row],[24+]]-Points[[#This Row],[25+]]</f>
        <v>3.893000000000002E-2</v>
      </c>
      <c r="BC24" s="5">
        <f>Points[[#This Row],[25+]]-Points[[#This Row],[26+]]</f>
        <v>4.160999999999998E-2</v>
      </c>
      <c r="BD24" s="5">
        <f>Points[[#This Row],[26+]]-Points[[#This Row],[27+]]</f>
        <v>3.6360000000000003E-2</v>
      </c>
      <c r="BE24" s="5">
        <f>Points[[#This Row],[27+]]-Points[[#This Row],[28+]]</f>
        <v>3.8009999999999988E-2</v>
      </c>
      <c r="BF24" s="5">
        <f>Points[[#This Row],[28+]]-Points[[#This Row],[29+]]</f>
        <v>3.2500000000000001E-2</v>
      </c>
      <c r="BG24" s="5">
        <f>Points[[#This Row],[29+]]-Points[[#This Row],[30+]]</f>
        <v>3.324000000000002E-2</v>
      </c>
      <c r="BH24" s="5">
        <f>Points[[#This Row],[30+]]-Points[[#This Row],[31+]]</f>
        <v>2.7799999999999991E-2</v>
      </c>
      <c r="BI24" s="5">
        <f>Points[[#This Row],[31+]]-Points[[#This Row],[32+]]</f>
        <v>2.7810000000000001E-2</v>
      </c>
      <c r="BJ24" s="5">
        <f>Points[[#This Row],[32+]]-Points[[#This Row],[33+]]</f>
        <v>2.2749999999999992E-2</v>
      </c>
      <c r="BK24" s="5">
        <f>Points[[#This Row],[33+]]-Points[[#This Row],[34+]]</f>
        <v>2.2270000000000012E-2</v>
      </c>
      <c r="BL24" s="5">
        <f>Points[[#This Row],[34+]]-Points[[#This Row],[35+]]</f>
        <v>1.7809999999999993E-2</v>
      </c>
      <c r="BM24" s="5">
        <f>Points[[#This Row],[35+]]-Points[[#This Row],[40+]]</f>
        <v>6.0540000000000004E-2</v>
      </c>
      <c r="BN24" s="5">
        <f>Points[[#This Row],[40+]]-Points[[#This Row],[45+]]</f>
        <v>2.3989999999999997E-2</v>
      </c>
    </row>
    <row r="25" spans="1:66" x14ac:dyDescent="0.25">
      <c r="A25" s="10">
        <v>22400622</v>
      </c>
      <c r="B25" s="4" t="s">
        <v>85</v>
      </c>
      <c r="C25" s="4" t="s">
        <v>84</v>
      </c>
      <c r="D25" s="11">
        <v>0.79166666666666663</v>
      </c>
      <c r="E25" s="6" t="str">
        <f>HYPERLINK("https://www.nba.com/stats/player/1629014/boxscores-traditional", "Anfernee Simons")</f>
        <v>Anfernee Simons</v>
      </c>
      <c r="F25">
        <v>15.2</v>
      </c>
      <c r="G25" s="4">
        <v>9.9480000000000004</v>
      </c>
      <c r="H25" s="3">
        <v>0.76424000000000003</v>
      </c>
      <c r="I25" s="3">
        <v>0.73236999999999997</v>
      </c>
      <c r="J25" s="3">
        <v>0.69847000000000004</v>
      </c>
      <c r="K25" s="3">
        <v>0.66276000000000002</v>
      </c>
      <c r="L25" s="3">
        <v>0.62551999999999996</v>
      </c>
      <c r="M25" s="3">
        <v>0.58706000000000003</v>
      </c>
      <c r="N25" s="3">
        <v>0.54776000000000002</v>
      </c>
      <c r="O25" s="3">
        <v>0.50797999999999999</v>
      </c>
      <c r="P25" s="3">
        <v>0.46811999999999998</v>
      </c>
      <c r="Q25" s="3">
        <v>0.42858000000000002</v>
      </c>
      <c r="R25" s="3">
        <v>0.38973999999999998</v>
      </c>
      <c r="S25" s="3">
        <v>0.35197000000000001</v>
      </c>
      <c r="T25" s="3">
        <v>0.31561</v>
      </c>
      <c r="U25" s="3">
        <v>0.28095999999999999</v>
      </c>
      <c r="V25" s="3">
        <v>0.24825</v>
      </c>
      <c r="W25" s="3">
        <v>0.2177</v>
      </c>
      <c r="X25" s="3">
        <v>0.18942999999999999</v>
      </c>
      <c r="Y25" s="3">
        <v>0.16109000000000001</v>
      </c>
      <c r="Z25" s="3">
        <v>0.13786000000000001</v>
      </c>
      <c r="AA25" s="3">
        <v>0.11702</v>
      </c>
      <c r="AB25" s="3">
        <v>9.8530000000000006E-2</v>
      </c>
      <c r="AC25" s="3">
        <v>8.226E-2</v>
      </c>
      <c r="AD25" s="3">
        <v>6.8110000000000004E-2</v>
      </c>
      <c r="AE25" s="3">
        <v>5.5919999999999997E-2</v>
      </c>
      <c r="AF25" s="3">
        <v>4.5510000000000002E-2</v>
      </c>
      <c r="AG25" s="3">
        <v>3.6729999999999999E-2</v>
      </c>
      <c r="AH25" s="3">
        <v>2.938E-2</v>
      </c>
      <c r="AI25" s="3">
        <v>2.3300000000000001E-2</v>
      </c>
      <c r="AJ25" s="3">
        <v>6.3899999999999998E-3</v>
      </c>
      <c r="AK25" s="3">
        <v>1.3500000000000001E-3</v>
      </c>
      <c r="AL25" s="5">
        <f>Points[[#This Row],[8+]]-Points[[#This Row],[9+]]</f>
        <v>3.1870000000000065E-2</v>
      </c>
      <c r="AM25" s="5">
        <f>Points[[#This Row],[9+]]-Points[[#This Row],[10+]]</f>
        <v>3.389999999999993E-2</v>
      </c>
      <c r="AN25" s="5">
        <f>Points[[#This Row],[10+]]-Points[[#This Row],[11+]]</f>
        <v>3.571000000000002E-2</v>
      </c>
      <c r="AO25" s="5">
        <f>Points[[#This Row],[11+]]-Points[[#This Row],[12+]]</f>
        <v>3.7240000000000051E-2</v>
      </c>
      <c r="AP25" s="5">
        <f>Points[[#This Row],[12+]]-Points[[#This Row],[13+]]</f>
        <v>3.8459999999999939E-2</v>
      </c>
      <c r="AQ25" s="5">
        <f>Points[[#This Row],[13+]]-Points[[#This Row],[14+]]</f>
        <v>3.9300000000000002E-2</v>
      </c>
      <c r="AR25" s="5">
        <f>Points[[#This Row],[14+]]-Points[[#This Row],[15+]]</f>
        <v>3.9780000000000038E-2</v>
      </c>
      <c r="AS25" s="5">
        <f>Points[[#This Row],[15+]]-Points[[#This Row],[16+]]</f>
        <v>3.9860000000000007E-2</v>
      </c>
      <c r="AT25" s="5">
        <f>Points[[#This Row],[16+]]-Points[[#This Row],[17+]]</f>
        <v>3.9539999999999964E-2</v>
      </c>
      <c r="AU25" s="5">
        <f>Points[[#This Row],[17+]]-Points[[#This Row],[18+]]</f>
        <v>3.8840000000000041E-2</v>
      </c>
      <c r="AV25" s="5">
        <f>Points[[#This Row],[18+]]-Points[[#This Row],[19+]]</f>
        <v>3.776999999999997E-2</v>
      </c>
      <c r="AW25" s="5">
        <f>Points[[#This Row],[19+]]-Points[[#This Row],[20+]]</f>
        <v>3.6360000000000003E-2</v>
      </c>
      <c r="AX25" s="5">
        <f>Points[[#This Row],[20+]]-Points[[#This Row],[21+]]</f>
        <v>3.4650000000000014E-2</v>
      </c>
      <c r="AY25" s="5">
        <f>Points[[#This Row],[21+]]-Points[[#This Row],[22+]]</f>
        <v>3.2709999999999989E-2</v>
      </c>
      <c r="AZ25" s="5">
        <f>Points[[#This Row],[22+]]-Points[[#This Row],[23+]]</f>
        <v>3.0549999999999994E-2</v>
      </c>
      <c r="BA25" s="5">
        <f>Points[[#This Row],[23+]]-Points[[#This Row],[24+]]</f>
        <v>2.8270000000000017E-2</v>
      </c>
      <c r="BB25" s="5">
        <f>Points[[#This Row],[24+]]-Points[[#This Row],[25+]]</f>
        <v>2.8339999999999976E-2</v>
      </c>
      <c r="BC25" s="5">
        <f>Points[[#This Row],[25+]]-Points[[#This Row],[26+]]</f>
        <v>2.3230000000000001E-2</v>
      </c>
      <c r="BD25" s="5">
        <f>Points[[#This Row],[26+]]-Points[[#This Row],[27+]]</f>
        <v>2.0840000000000011E-2</v>
      </c>
      <c r="BE25" s="5">
        <f>Points[[#This Row],[27+]]-Points[[#This Row],[28+]]</f>
        <v>1.8489999999999993E-2</v>
      </c>
      <c r="BF25" s="5">
        <f>Points[[#This Row],[28+]]-Points[[#This Row],[29+]]</f>
        <v>1.6270000000000007E-2</v>
      </c>
      <c r="BG25" s="5">
        <f>Points[[#This Row],[29+]]-Points[[#This Row],[30+]]</f>
        <v>1.4149999999999996E-2</v>
      </c>
      <c r="BH25" s="5">
        <f>Points[[#This Row],[30+]]-Points[[#This Row],[31+]]</f>
        <v>1.2190000000000006E-2</v>
      </c>
      <c r="BI25" s="5">
        <f>Points[[#This Row],[31+]]-Points[[#This Row],[32+]]</f>
        <v>1.0409999999999996E-2</v>
      </c>
      <c r="BJ25" s="5">
        <f>Points[[#This Row],[32+]]-Points[[#This Row],[33+]]</f>
        <v>8.7800000000000031E-3</v>
      </c>
      <c r="BK25" s="5">
        <f>Points[[#This Row],[33+]]-Points[[#This Row],[34+]]</f>
        <v>7.3499999999999989E-3</v>
      </c>
      <c r="BL25" s="5">
        <f>Points[[#This Row],[34+]]-Points[[#This Row],[35+]]</f>
        <v>6.0799999999999986E-3</v>
      </c>
      <c r="BM25" s="5">
        <f>Points[[#This Row],[35+]]-Points[[#This Row],[40+]]</f>
        <v>1.6910000000000001E-2</v>
      </c>
      <c r="BN25" s="5">
        <f>Points[[#This Row],[40+]]-Points[[#This Row],[45+]]</f>
        <v>5.0399999999999993E-3</v>
      </c>
    </row>
    <row r="26" spans="1:66" x14ac:dyDescent="0.25">
      <c r="A26" s="10">
        <v>22400624</v>
      </c>
      <c r="B26" s="4" t="s">
        <v>87</v>
      </c>
      <c r="C26" s="4" t="s">
        <v>76</v>
      </c>
      <c r="D26" s="11">
        <v>0.8125</v>
      </c>
      <c r="E26" s="6" t="str">
        <f>HYPERLINK("https://www.nba.com/stats/player/1631170/boxscores-traditional", "Jaime Jaquez Jr.")</f>
        <v>Jaime Jaquez Jr.</v>
      </c>
      <c r="F26">
        <v>10</v>
      </c>
      <c r="G26" s="4">
        <v>1.4139999999999999</v>
      </c>
      <c r="H26" s="3">
        <v>0.92073000000000005</v>
      </c>
      <c r="I26" s="3">
        <v>0.76114999999999999</v>
      </c>
      <c r="J26" s="3">
        <v>0.5</v>
      </c>
      <c r="K26" s="3">
        <v>0.23885000000000001</v>
      </c>
      <c r="L26" s="3">
        <v>7.9269999999999993E-2</v>
      </c>
      <c r="M26" s="3">
        <v>1.7000000000000001E-2</v>
      </c>
      <c r="N26" s="3">
        <v>2.33E-3</v>
      </c>
      <c r="O26" s="3">
        <v>2.0000000000000001E-4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5">
        <f>Points[[#This Row],[8+]]-Points[[#This Row],[9+]]</f>
        <v>0.15958000000000006</v>
      </c>
      <c r="AM26" s="5">
        <f>Points[[#This Row],[9+]]-Points[[#This Row],[10+]]</f>
        <v>0.26114999999999999</v>
      </c>
      <c r="AN26" s="5">
        <f>Points[[#This Row],[10+]]-Points[[#This Row],[11+]]</f>
        <v>0.26114999999999999</v>
      </c>
      <c r="AO26" s="5">
        <f>Points[[#This Row],[11+]]-Points[[#This Row],[12+]]</f>
        <v>0.15958</v>
      </c>
      <c r="AP26" s="5">
        <f>Points[[#This Row],[12+]]-Points[[#This Row],[13+]]</f>
        <v>6.2269999999999992E-2</v>
      </c>
      <c r="AQ26" s="5">
        <f>Points[[#This Row],[13+]]-Points[[#This Row],[14+]]</f>
        <v>1.4670000000000001E-2</v>
      </c>
      <c r="AR26" s="5">
        <f>Points[[#This Row],[14+]]-Points[[#This Row],[15+]]</f>
        <v>2.1299999999999999E-3</v>
      </c>
      <c r="AS26" s="5">
        <f>Points[[#This Row],[15+]]-Points[[#This Row],[16+]]</f>
        <v>2.0000000000000001E-4</v>
      </c>
      <c r="AT26" s="5">
        <f>Points[[#This Row],[16+]]-Points[[#This Row],[17+]]</f>
        <v>0</v>
      </c>
      <c r="AU26" s="5">
        <f>Points[[#This Row],[17+]]-Points[[#This Row],[18+]]</f>
        <v>0</v>
      </c>
      <c r="AV26" s="5">
        <f>Points[[#This Row],[18+]]-Points[[#This Row],[19+]]</f>
        <v>0</v>
      </c>
      <c r="AW26" s="5">
        <f>Points[[#This Row],[19+]]-Points[[#This Row],[20+]]</f>
        <v>0</v>
      </c>
      <c r="AX26" s="5">
        <f>Points[[#This Row],[20+]]-Points[[#This Row],[21+]]</f>
        <v>0</v>
      </c>
      <c r="AY26" s="5">
        <f>Points[[#This Row],[21+]]-Points[[#This Row],[22+]]</f>
        <v>0</v>
      </c>
      <c r="AZ26" s="5">
        <f>Points[[#This Row],[22+]]-Points[[#This Row],[23+]]</f>
        <v>0</v>
      </c>
      <c r="BA26" s="5">
        <f>Points[[#This Row],[23+]]-Points[[#This Row],[24+]]</f>
        <v>0</v>
      </c>
      <c r="BB26" s="5">
        <f>Points[[#This Row],[24+]]-Points[[#This Row],[25+]]</f>
        <v>0</v>
      </c>
      <c r="BC26" s="5">
        <f>Points[[#This Row],[25+]]-Points[[#This Row],[26+]]</f>
        <v>0</v>
      </c>
      <c r="BD26" s="5">
        <f>Points[[#This Row],[26+]]-Points[[#This Row],[27+]]</f>
        <v>0</v>
      </c>
      <c r="BE26" s="5">
        <f>Points[[#This Row],[27+]]-Points[[#This Row],[28+]]</f>
        <v>0</v>
      </c>
      <c r="BF26" s="5">
        <f>Points[[#This Row],[28+]]-Points[[#This Row],[29+]]</f>
        <v>0</v>
      </c>
      <c r="BG26" s="5">
        <f>Points[[#This Row],[29+]]-Points[[#This Row],[30+]]</f>
        <v>0</v>
      </c>
      <c r="BH26" s="5">
        <f>Points[[#This Row],[30+]]-Points[[#This Row],[31+]]</f>
        <v>0</v>
      </c>
      <c r="BI26" s="5">
        <f>Points[[#This Row],[31+]]-Points[[#This Row],[32+]]</f>
        <v>0</v>
      </c>
      <c r="BJ26" s="5">
        <f>Points[[#This Row],[32+]]-Points[[#This Row],[33+]]</f>
        <v>0</v>
      </c>
      <c r="BK26" s="5">
        <f>Points[[#This Row],[33+]]-Points[[#This Row],[34+]]</f>
        <v>0</v>
      </c>
      <c r="BL26" s="5">
        <f>Points[[#This Row],[34+]]-Points[[#This Row],[35+]]</f>
        <v>0</v>
      </c>
      <c r="BM26" s="5">
        <f>Points[[#This Row],[35+]]-Points[[#This Row],[40+]]</f>
        <v>0</v>
      </c>
      <c r="BN26" s="5">
        <f>Points[[#This Row],[40+]]-Points[[#This Row],[45+]]</f>
        <v>0</v>
      </c>
    </row>
    <row r="27" spans="1:66" x14ac:dyDescent="0.25">
      <c r="A27" s="10">
        <v>22400624</v>
      </c>
      <c r="B27" s="4" t="s">
        <v>76</v>
      </c>
      <c r="C27" s="4" t="s">
        <v>87</v>
      </c>
      <c r="D27" s="11">
        <v>0.8125</v>
      </c>
      <c r="E27" s="6" t="str">
        <f>HYPERLINK("https://www.nba.com/stats/player/203114/boxscores-traditional", "Khris Middleton")</f>
        <v>Khris Middleton</v>
      </c>
      <c r="F27">
        <v>13.4</v>
      </c>
      <c r="G27" s="4">
        <v>1.625</v>
      </c>
      <c r="H27" s="3">
        <v>0.99955000000000005</v>
      </c>
      <c r="I27" s="3">
        <v>0.99663999999999997</v>
      </c>
      <c r="J27" s="3">
        <v>0.98168999999999995</v>
      </c>
      <c r="K27" s="3">
        <v>0.93056000000000005</v>
      </c>
      <c r="L27" s="3">
        <v>0.80510999999999999</v>
      </c>
      <c r="M27" s="3">
        <v>0.59870999999999996</v>
      </c>
      <c r="N27" s="3">
        <v>0.35569000000000001</v>
      </c>
      <c r="O27" s="3">
        <v>0.16353999999999999</v>
      </c>
      <c r="P27" s="3">
        <v>5.4800000000000001E-2</v>
      </c>
      <c r="Q27" s="3">
        <v>1.321E-2</v>
      </c>
      <c r="R27" s="3">
        <v>2.33E-3</v>
      </c>
      <c r="S27" s="3">
        <v>2.7999999999999998E-4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5">
        <f>Points[[#This Row],[8+]]-Points[[#This Row],[9+]]</f>
        <v>2.9100000000000792E-3</v>
      </c>
      <c r="AM27" s="5">
        <f>Points[[#This Row],[9+]]-Points[[#This Row],[10+]]</f>
        <v>1.4950000000000019E-2</v>
      </c>
      <c r="AN27" s="5">
        <f>Points[[#This Row],[10+]]-Points[[#This Row],[11+]]</f>
        <v>5.1129999999999898E-2</v>
      </c>
      <c r="AO27" s="5">
        <f>Points[[#This Row],[11+]]-Points[[#This Row],[12+]]</f>
        <v>0.12545000000000006</v>
      </c>
      <c r="AP27" s="5">
        <f>Points[[#This Row],[12+]]-Points[[#This Row],[13+]]</f>
        <v>0.20640000000000003</v>
      </c>
      <c r="AQ27" s="5">
        <f>Points[[#This Row],[13+]]-Points[[#This Row],[14+]]</f>
        <v>0.24301999999999996</v>
      </c>
      <c r="AR27" s="5">
        <f>Points[[#This Row],[14+]]-Points[[#This Row],[15+]]</f>
        <v>0.19215000000000002</v>
      </c>
      <c r="AS27" s="5">
        <f>Points[[#This Row],[15+]]-Points[[#This Row],[16+]]</f>
        <v>0.10873999999999999</v>
      </c>
      <c r="AT27" s="5">
        <f>Points[[#This Row],[16+]]-Points[[#This Row],[17+]]</f>
        <v>4.1590000000000002E-2</v>
      </c>
      <c r="AU27" s="5">
        <f>Points[[#This Row],[17+]]-Points[[#This Row],[18+]]</f>
        <v>1.0879999999999999E-2</v>
      </c>
      <c r="AV27" s="5">
        <f>Points[[#This Row],[18+]]-Points[[#This Row],[19+]]</f>
        <v>2.0500000000000002E-3</v>
      </c>
      <c r="AW27" s="5">
        <f>Points[[#This Row],[19+]]-Points[[#This Row],[20+]]</f>
        <v>2.7999999999999998E-4</v>
      </c>
      <c r="AX27" s="5">
        <f>Points[[#This Row],[20+]]-Points[[#This Row],[21+]]</f>
        <v>0</v>
      </c>
      <c r="AY27" s="5">
        <f>Points[[#This Row],[21+]]-Points[[#This Row],[22+]]</f>
        <v>0</v>
      </c>
      <c r="AZ27" s="5">
        <f>Points[[#This Row],[22+]]-Points[[#This Row],[23+]]</f>
        <v>0</v>
      </c>
      <c r="BA27" s="5">
        <f>Points[[#This Row],[23+]]-Points[[#This Row],[24+]]</f>
        <v>0</v>
      </c>
      <c r="BB27" s="5">
        <f>Points[[#This Row],[24+]]-Points[[#This Row],[25+]]</f>
        <v>0</v>
      </c>
      <c r="BC27" s="5">
        <f>Points[[#This Row],[25+]]-Points[[#This Row],[26+]]</f>
        <v>0</v>
      </c>
      <c r="BD27" s="5">
        <f>Points[[#This Row],[26+]]-Points[[#This Row],[27+]]</f>
        <v>0</v>
      </c>
      <c r="BE27" s="5">
        <f>Points[[#This Row],[27+]]-Points[[#This Row],[28+]]</f>
        <v>0</v>
      </c>
      <c r="BF27" s="5">
        <f>Points[[#This Row],[28+]]-Points[[#This Row],[29+]]</f>
        <v>0</v>
      </c>
      <c r="BG27" s="5">
        <f>Points[[#This Row],[29+]]-Points[[#This Row],[30+]]</f>
        <v>0</v>
      </c>
      <c r="BH27" s="5">
        <f>Points[[#This Row],[30+]]-Points[[#This Row],[31+]]</f>
        <v>0</v>
      </c>
      <c r="BI27" s="5">
        <f>Points[[#This Row],[31+]]-Points[[#This Row],[32+]]</f>
        <v>0</v>
      </c>
      <c r="BJ27" s="5">
        <f>Points[[#This Row],[32+]]-Points[[#This Row],[33+]]</f>
        <v>0</v>
      </c>
      <c r="BK27" s="5">
        <f>Points[[#This Row],[33+]]-Points[[#This Row],[34+]]</f>
        <v>0</v>
      </c>
      <c r="BL27" s="5">
        <f>Points[[#This Row],[34+]]-Points[[#This Row],[35+]]</f>
        <v>0</v>
      </c>
      <c r="BM27" s="5">
        <f>Points[[#This Row],[35+]]-Points[[#This Row],[40+]]</f>
        <v>0</v>
      </c>
      <c r="BN27" s="5">
        <f>Points[[#This Row],[40+]]-Points[[#This Row],[45+]]</f>
        <v>0</v>
      </c>
    </row>
    <row r="28" spans="1:66" x14ac:dyDescent="0.25">
      <c r="A28" s="10">
        <v>22400624</v>
      </c>
      <c r="B28" s="4" t="s">
        <v>76</v>
      </c>
      <c r="C28" s="4" t="s">
        <v>87</v>
      </c>
      <c r="D28" s="11">
        <v>0.8125</v>
      </c>
      <c r="E28" s="6" t="str">
        <f>HYPERLINK("https://www.nba.com/stats/player/1631157/boxscores-traditional", "Ryan Rollins")</f>
        <v>Ryan Rollins</v>
      </c>
      <c r="F28">
        <v>8</v>
      </c>
      <c r="G28" s="4">
        <v>1.673</v>
      </c>
      <c r="H28" s="3">
        <v>0.5</v>
      </c>
      <c r="I28" s="3">
        <v>0.27424999999999999</v>
      </c>
      <c r="J28" s="3">
        <v>0.11507000000000001</v>
      </c>
      <c r="K28" s="3">
        <v>3.6729999999999999E-2</v>
      </c>
      <c r="L28" s="3">
        <v>8.4200000000000004E-3</v>
      </c>
      <c r="M28" s="3">
        <v>1.39E-3</v>
      </c>
      <c r="N28" s="3">
        <v>1.7000000000000001E-4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5">
        <f>Points[[#This Row],[8+]]-Points[[#This Row],[9+]]</f>
        <v>0.22575000000000001</v>
      </c>
      <c r="AM28" s="5">
        <f>Points[[#This Row],[9+]]-Points[[#This Row],[10+]]</f>
        <v>0.15917999999999999</v>
      </c>
      <c r="AN28" s="5">
        <f>Points[[#This Row],[10+]]-Points[[#This Row],[11+]]</f>
        <v>7.8340000000000007E-2</v>
      </c>
      <c r="AO28" s="5">
        <f>Points[[#This Row],[11+]]-Points[[#This Row],[12+]]</f>
        <v>2.8309999999999998E-2</v>
      </c>
      <c r="AP28" s="5">
        <f>Points[[#This Row],[12+]]-Points[[#This Row],[13+]]</f>
        <v>7.0300000000000007E-3</v>
      </c>
      <c r="AQ28" s="5">
        <f>Points[[#This Row],[13+]]-Points[[#This Row],[14+]]</f>
        <v>1.2199999999999999E-3</v>
      </c>
      <c r="AR28" s="5">
        <f>Points[[#This Row],[14+]]-Points[[#This Row],[15+]]</f>
        <v>1.7000000000000001E-4</v>
      </c>
      <c r="AS28" s="5">
        <f>Points[[#This Row],[15+]]-Points[[#This Row],[16+]]</f>
        <v>0</v>
      </c>
      <c r="AT28" s="5">
        <f>Points[[#This Row],[16+]]-Points[[#This Row],[17+]]</f>
        <v>0</v>
      </c>
      <c r="AU28" s="5">
        <f>Points[[#This Row],[17+]]-Points[[#This Row],[18+]]</f>
        <v>0</v>
      </c>
      <c r="AV28" s="5">
        <f>Points[[#This Row],[18+]]-Points[[#This Row],[19+]]</f>
        <v>0</v>
      </c>
      <c r="AW28" s="5">
        <f>Points[[#This Row],[19+]]-Points[[#This Row],[20+]]</f>
        <v>0</v>
      </c>
      <c r="AX28" s="5">
        <f>Points[[#This Row],[20+]]-Points[[#This Row],[21+]]</f>
        <v>0</v>
      </c>
      <c r="AY28" s="5">
        <f>Points[[#This Row],[21+]]-Points[[#This Row],[22+]]</f>
        <v>0</v>
      </c>
      <c r="AZ28" s="5">
        <f>Points[[#This Row],[22+]]-Points[[#This Row],[23+]]</f>
        <v>0</v>
      </c>
      <c r="BA28" s="5">
        <f>Points[[#This Row],[23+]]-Points[[#This Row],[24+]]</f>
        <v>0</v>
      </c>
      <c r="BB28" s="5">
        <f>Points[[#This Row],[24+]]-Points[[#This Row],[25+]]</f>
        <v>0</v>
      </c>
      <c r="BC28" s="5">
        <f>Points[[#This Row],[25+]]-Points[[#This Row],[26+]]</f>
        <v>0</v>
      </c>
      <c r="BD28" s="5">
        <f>Points[[#This Row],[26+]]-Points[[#This Row],[27+]]</f>
        <v>0</v>
      </c>
      <c r="BE28" s="5">
        <f>Points[[#This Row],[27+]]-Points[[#This Row],[28+]]</f>
        <v>0</v>
      </c>
      <c r="BF28" s="5">
        <f>Points[[#This Row],[28+]]-Points[[#This Row],[29+]]</f>
        <v>0</v>
      </c>
      <c r="BG28" s="5">
        <f>Points[[#This Row],[29+]]-Points[[#This Row],[30+]]</f>
        <v>0</v>
      </c>
      <c r="BH28" s="5">
        <f>Points[[#This Row],[30+]]-Points[[#This Row],[31+]]</f>
        <v>0</v>
      </c>
      <c r="BI28" s="5">
        <f>Points[[#This Row],[31+]]-Points[[#This Row],[32+]]</f>
        <v>0</v>
      </c>
      <c r="BJ28" s="5">
        <f>Points[[#This Row],[32+]]-Points[[#This Row],[33+]]</f>
        <v>0</v>
      </c>
      <c r="BK28" s="5">
        <f>Points[[#This Row],[33+]]-Points[[#This Row],[34+]]</f>
        <v>0</v>
      </c>
      <c r="BL28" s="5">
        <f>Points[[#This Row],[34+]]-Points[[#This Row],[35+]]</f>
        <v>0</v>
      </c>
      <c r="BM28" s="5">
        <f>Points[[#This Row],[35+]]-Points[[#This Row],[40+]]</f>
        <v>0</v>
      </c>
      <c r="BN28" s="5">
        <f>Points[[#This Row],[40+]]-Points[[#This Row],[45+]]</f>
        <v>0</v>
      </c>
    </row>
    <row r="29" spans="1:66" hidden="1" x14ac:dyDescent="0.25">
      <c r="A29" s="10">
        <v>22400621</v>
      </c>
      <c r="B29" s="4" t="s">
        <v>82</v>
      </c>
      <c r="C29" s="4" t="s">
        <v>83</v>
      </c>
      <c r="D29" s="11">
        <v>0.58333333333333337</v>
      </c>
      <c r="E29" s="6" t="str">
        <f>HYPERLINK("https://www.nba.com/stats/player/1641716/boxscores-traditional", "Jarace Walker")</f>
        <v>Jarace Walker</v>
      </c>
      <c r="F29">
        <v>8.1999999999999993</v>
      </c>
      <c r="G29" s="4">
        <v>3.4870000000000001</v>
      </c>
      <c r="H29" s="3">
        <v>0.52392000000000005</v>
      </c>
      <c r="I29" s="3">
        <v>0.40905000000000002</v>
      </c>
      <c r="J29" s="3">
        <v>0.30153000000000002</v>
      </c>
      <c r="K29" s="3">
        <v>0.21185999999999999</v>
      </c>
      <c r="L29" s="3">
        <v>0.13786000000000001</v>
      </c>
      <c r="M29" s="3">
        <v>8.3790000000000003E-2</v>
      </c>
      <c r="N29" s="3">
        <v>4.8460000000000003E-2</v>
      </c>
      <c r="O29" s="3">
        <v>2.5590000000000002E-2</v>
      </c>
      <c r="P29" s="3">
        <v>1.255E-2</v>
      </c>
      <c r="Q29" s="3">
        <v>5.8700000000000002E-3</v>
      </c>
      <c r="R29" s="3">
        <v>2.48E-3</v>
      </c>
      <c r="S29" s="3">
        <v>9.7000000000000005E-4</v>
      </c>
      <c r="T29" s="3">
        <v>3.6000000000000002E-4</v>
      </c>
      <c r="U29" s="3">
        <v>1.2E-4</v>
      </c>
      <c r="V29" s="3">
        <v>4.0000000000000003E-5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5">
        <f>Points[[#This Row],[8+]]-Points[[#This Row],[9+]]</f>
        <v>0.11487000000000003</v>
      </c>
      <c r="AM29" s="5">
        <f>Points[[#This Row],[9+]]-Points[[#This Row],[10+]]</f>
        <v>0.10752</v>
      </c>
      <c r="AN29" s="5">
        <f>Points[[#This Row],[10+]]-Points[[#This Row],[11+]]</f>
        <v>8.9670000000000027E-2</v>
      </c>
      <c r="AO29" s="5">
        <f>Points[[#This Row],[11+]]-Points[[#This Row],[12+]]</f>
        <v>7.3999999999999982E-2</v>
      </c>
      <c r="AP29" s="5">
        <f>Points[[#This Row],[12+]]-Points[[#This Row],[13+]]</f>
        <v>5.4070000000000007E-2</v>
      </c>
      <c r="AQ29" s="5">
        <f>Points[[#This Row],[13+]]-Points[[#This Row],[14+]]</f>
        <v>3.533E-2</v>
      </c>
      <c r="AR29" s="5">
        <f>Points[[#This Row],[14+]]-Points[[#This Row],[15+]]</f>
        <v>2.2870000000000001E-2</v>
      </c>
      <c r="AS29" s="5">
        <f>Points[[#This Row],[15+]]-Points[[#This Row],[16+]]</f>
        <v>1.3040000000000001E-2</v>
      </c>
      <c r="AT29" s="5">
        <f>Points[[#This Row],[16+]]-Points[[#This Row],[17+]]</f>
        <v>6.6800000000000002E-3</v>
      </c>
      <c r="AU29" s="5">
        <f>Points[[#This Row],[17+]]-Points[[#This Row],[18+]]</f>
        <v>3.3900000000000002E-3</v>
      </c>
      <c r="AV29" s="5">
        <f>Points[[#This Row],[18+]]-Points[[#This Row],[19+]]</f>
        <v>1.5100000000000001E-3</v>
      </c>
      <c r="AW29" s="5">
        <f>Points[[#This Row],[19+]]-Points[[#This Row],[20+]]</f>
        <v>6.1000000000000008E-4</v>
      </c>
      <c r="AX29" s="5">
        <f>Points[[#This Row],[20+]]-Points[[#This Row],[21+]]</f>
        <v>2.4000000000000003E-4</v>
      </c>
      <c r="AY29" s="5">
        <f>Points[[#This Row],[21+]]-Points[[#This Row],[22+]]</f>
        <v>7.9999999999999993E-5</v>
      </c>
      <c r="AZ29" s="5">
        <f>Points[[#This Row],[22+]]-Points[[#This Row],[23+]]</f>
        <v>4.0000000000000003E-5</v>
      </c>
      <c r="BA29" s="5">
        <f>Points[[#This Row],[23+]]-Points[[#This Row],[24+]]</f>
        <v>0</v>
      </c>
      <c r="BB29" s="5">
        <f>Points[[#This Row],[24+]]-Points[[#This Row],[25+]]</f>
        <v>0</v>
      </c>
      <c r="BC29" s="5">
        <f>Points[[#This Row],[25+]]-Points[[#This Row],[26+]]</f>
        <v>0</v>
      </c>
      <c r="BD29" s="5">
        <f>Points[[#This Row],[26+]]-Points[[#This Row],[27+]]</f>
        <v>0</v>
      </c>
      <c r="BE29" s="5">
        <f>Points[[#This Row],[27+]]-Points[[#This Row],[28+]]</f>
        <v>0</v>
      </c>
      <c r="BF29" s="5">
        <f>Points[[#This Row],[28+]]-Points[[#This Row],[29+]]</f>
        <v>0</v>
      </c>
      <c r="BG29" s="5">
        <f>Points[[#This Row],[29+]]-Points[[#This Row],[30+]]</f>
        <v>0</v>
      </c>
      <c r="BH29" s="5">
        <f>Points[[#This Row],[30+]]-Points[[#This Row],[31+]]</f>
        <v>0</v>
      </c>
      <c r="BI29" s="5">
        <f>Points[[#This Row],[31+]]-Points[[#This Row],[32+]]</f>
        <v>0</v>
      </c>
      <c r="BJ29" s="5">
        <f>Points[[#This Row],[32+]]-Points[[#This Row],[33+]]</f>
        <v>0</v>
      </c>
      <c r="BK29" s="5">
        <f>Points[[#This Row],[33+]]-Points[[#This Row],[34+]]</f>
        <v>0</v>
      </c>
      <c r="BL29" s="5">
        <f>Points[[#This Row],[34+]]-Points[[#This Row],[35+]]</f>
        <v>0</v>
      </c>
      <c r="BM29" s="5">
        <f>Points[[#This Row],[35+]]-Points[[#This Row],[40+]]</f>
        <v>0</v>
      </c>
      <c r="BN29" s="5">
        <f>Points[[#This Row],[40+]]-Points[[#This Row],[45+]]</f>
        <v>0</v>
      </c>
    </row>
    <row r="30" spans="1:66" x14ac:dyDescent="0.25">
      <c r="A30" s="10">
        <v>22400623</v>
      </c>
      <c r="B30" s="4" t="s">
        <v>86</v>
      </c>
      <c r="C30" s="4" t="s">
        <v>74</v>
      </c>
      <c r="D30" s="11">
        <v>0.8125</v>
      </c>
      <c r="E30" s="6" t="str">
        <f>HYPERLINK("https://www.nba.com/stats/player/1641711/boxscores-traditional", "Gradey Dick")</f>
        <v>Gradey Dick</v>
      </c>
      <c r="F30">
        <v>13.4</v>
      </c>
      <c r="G30" s="4">
        <v>1.855</v>
      </c>
      <c r="H30" s="3">
        <v>0.99819000000000002</v>
      </c>
      <c r="I30" s="3">
        <v>0.99111000000000005</v>
      </c>
      <c r="J30" s="3">
        <v>0.96638000000000002</v>
      </c>
      <c r="K30" s="3">
        <v>0.90146999999999999</v>
      </c>
      <c r="L30" s="3">
        <v>0.77337</v>
      </c>
      <c r="M30" s="3">
        <v>0.58706000000000003</v>
      </c>
      <c r="N30" s="3">
        <v>0.37447999999999998</v>
      </c>
      <c r="O30" s="3">
        <v>0.19489000000000001</v>
      </c>
      <c r="P30" s="3">
        <v>8.0759999999999998E-2</v>
      </c>
      <c r="Q30" s="3">
        <v>2.6190000000000001E-2</v>
      </c>
      <c r="R30" s="3">
        <v>6.5700000000000003E-3</v>
      </c>
      <c r="S30" s="3">
        <v>1.2600000000000001E-3</v>
      </c>
      <c r="T30" s="3">
        <v>1.9000000000000001E-4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5">
        <f>Points[[#This Row],[8+]]-Points[[#This Row],[9+]]</f>
        <v>7.0799999999999752E-3</v>
      </c>
      <c r="AM30" s="5">
        <f>Points[[#This Row],[9+]]-Points[[#This Row],[10+]]</f>
        <v>2.473000000000003E-2</v>
      </c>
      <c r="AN30" s="5">
        <f>Points[[#This Row],[10+]]-Points[[#This Row],[11+]]</f>
        <v>6.4910000000000023E-2</v>
      </c>
      <c r="AO30" s="5">
        <f>Points[[#This Row],[11+]]-Points[[#This Row],[12+]]</f>
        <v>0.12809999999999999</v>
      </c>
      <c r="AP30" s="5">
        <f>Points[[#This Row],[12+]]-Points[[#This Row],[13+]]</f>
        <v>0.18630999999999998</v>
      </c>
      <c r="AQ30" s="5">
        <f>Points[[#This Row],[13+]]-Points[[#This Row],[14+]]</f>
        <v>0.21258000000000005</v>
      </c>
      <c r="AR30" s="5">
        <f>Points[[#This Row],[14+]]-Points[[#This Row],[15+]]</f>
        <v>0.17958999999999997</v>
      </c>
      <c r="AS30" s="5">
        <f>Points[[#This Row],[15+]]-Points[[#This Row],[16+]]</f>
        <v>0.11413000000000001</v>
      </c>
      <c r="AT30" s="5">
        <f>Points[[#This Row],[16+]]-Points[[#This Row],[17+]]</f>
        <v>5.4569999999999994E-2</v>
      </c>
      <c r="AU30" s="5">
        <f>Points[[#This Row],[17+]]-Points[[#This Row],[18+]]</f>
        <v>1.9620000000000002E-2</v>
      </c>
      <c r="AV30" s="5">
        <f>Points[[#This Row],[18+]]-Points[[#This Row],[19+]]</f>
        <v>5.3100000000000005E-3</v>
      </c>
      <c r="AW30" s="5">
        <f>Points[[#This Row],[19+]]-Points[[#This Row],[20+]]</f>
        <v>1.07E-3</v>
      </c>
      <c r="AX30" s="5">
        <f>Points[[#This Row],[20+]]-Points[[#This Row],[21+]]</f>
        <v>1.9000000000000001E-4</v>
      </c>
      <c r="AY30" s="5">
        <f>Points[[#This Row],[21+]]-Points[[#This Row],[22+]]</f>
        <v>0</v>
      </c>
      <c r="AZ30" s="5">
        <f>Points[[#This Row],[22+]]-Points[[#This Row],[23+]]</f>
        <v>0</v>
      </c>
      <c r="BA30" s="5">
        <f>Points[[#This Row],[23+]]-Points[[#This Row],[24+]]</f>
        <v>0</v>
      </c>
      <c r="BB30" s="5">
        <f>Points[[#This Row],[24+]]-Points[[#This Row],[25+]]</f>
        <v>0</v>
      </c>
      <c r="BC30" s="5">
        <f>Points[[#This Row],[25+]]-Points[[#This Row],[26+]]</f>
        <v>0</v>
      </c>
      <c r="BD30" s="5">
        <f>Points[[#This Row],[26+]]-Points[[#This Row],[27+]]</f>
        <v>0</v>
      </c>
      <c r="BE30" s="5">
        <f>Points[[#This Row],[27+]]-Points[[#This Row],[28+]]</f>
        <v>0</v>
      </c>
      <c r="BF30" s="5">
        <f>Points[[#This Row],[28+]]-Points[[#This Row],[29+]]</f>
        <v>0</v>
      </c>
      <c r="BG30" s="5">
        <f>Points[[#This Row],[29+]]-Points[[#This Row],[30+]]</f>
        <v>0</v>
      </c>
      <c r="BH30" s="5">
        <f>Points[[#This Row],[30+]]-Points[[#This Row],[31+]]</f>
        <v>0</v>
      </c>
      <c r="BI30" s="5">
        <f>Points[[#This Row],[31+]]-Points[[#This Row],[32+]]</f>
        <v>0</v>
      </c>
      <c r="BJ30" s="5">
        <f>Points[[#This Row],[32+]]-Points[[#This Row],[33+]]</f>
        <v>0</v>
      </c>
      <c r="BK30" s="5">
        <f>Points[[#This Row],[33+]]-Points[[#This Row],[34+]]</f>
        <v>0</v>
      </c>
      <c r="BL30" s="5">
        <f>Points[[#This Row],[34+]]-Points[[#This Row],[35+]]</f>
        <v>0</v>
      </c>
      <c r="BM30" s="5">
        <f>Points[[#This Row],[35+]]-Points[[#This Row],[40+]]</f>
        <v>0</v>
      </c>
      <c r="BN30" s="5">
        <f>Points[[#This Row],[40+]]-Points[[#This Row],[45+]]</f>
        <v>0</v>
      </c>
    </row>
    <row r="31" spans="1:66" x14ac:dyDescent="0.25">
      <c r="A31" s="10">
        <v>22400624</v>
      </c>
      <c r="B31" s="4" t="s">
        <v>87</v>
      </c>
      <c r="C31" s="4" t="s">
        <v>76</v>
      </c>
      <c r="D31" s="11">
        <v>0.8125</v>
      </c>
      <c r="E31" s="6" t="str">
        <f>HYPERLINK("https://www.nba.com/stats/player/1630696/boxscores-traditional", "Dru Smith")</f>
        <v>Dru Smith</v>
      </c>
      <c r="F31">
        <v>11.2</v>
      </c>
      <c r="G31" s="4">
        <v>2.4</v>
      </c>
      <c r="H31" s="3">
        <v>0.90824000000000005</v>
      </c>
      <c r="I31" s="3">
        <v>0.82121</v>
      </c>
      <c r="J31" s="3">
        <v>0.69145999999999996</v>
      </c>
      <c r="K31" s="3">
        <v>0.53188000000000002</v>
      </c>
      <c r="L31" s="3">
        <v>0.37069999999999997</v>
      </c>
      <c r="M31" s="3">
        <v>0.22663</v>
      </c>
      <c r="N31" s="3">
        <v>0.121</v>
      </c>
      <c r="O31" s="3">
        <v>5.7049999999999997E-2</v>
      </c>
      <c r="P31" s="3">
        <v>2.2749999999999999E-2</v>
      </c>
      <c r="Q31" s="3">
        <v>7.7600000000000004E-3</v>
      </c>
      <c r="R31" s="3">
        <v>2.33E-3</v>
      </c>
      <c r="S31" s="3">
        <v>5.8E-4</v>
      </c>
      <c r="T31" s="3">
        <v>1.2E-4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5">
        <f>Points[[#This Row],[8+]]-Points[[#This Row],[9+]]</f>
        <v>8.7030000000000052E-2</v>
      </c>
      <c r="AM31" s="5">
        <f>Points[[#This Row],[9+]]-Points[[#This Row],[10+]]</f>
        <v>0.12975000000000003</v>
      </c>
      <c r="AN31" s="5">
        <f>Points[[#This Row],[10+]]-Points[[#This Row],[11+]]</f>
        <v>0.15957999999999994</v>
      </c>
      <c r="AO31" s="5">
        <f>Points[[#This Row],[11+]]-Points[[#This Row],[12+]]</f>
        <v>0.16118000000000005</v>
      </c>
      <c r="AP31" s="5">
        <f>Points[[#This Row],[12+]]-Points[[#This Row],[13+]]</f>
        <v>0.14406999999999998</v>
      </c>
      <c r="AQ31" s="5">
        <f>Points[[#This Row],[13+]]-Points[[#This Row],[14+]]</f>
        <v>0.10563</v>
      </c>
      <c r="AR31" s="5">
        <f>Points[[#This Row],[14+]]-Points[[#This Row],[15+]]</f>
        <v>6.3950000000000007E-2</v>
      </c>
      <c r="AS31" s="5">
        <f>Points[[#This Row],[15+]]-Points[[#This Row],[16+]]</f>
        <v>3.4299999999999997E-2</v>
      </c>
      <c r="AT31" s="5">
        <f>Points[[#This Row],[16+]]-Points[[#This Row],[17+]]</f>
        <v>1.499E-2</v>
      </c>
      <c r="AU31" s="5">
        <f>Points[[#This Row],[17+]]-Points[[#This Row],[18+]]</f>
        <v>5.4300000000000008E-3</v>
      </c>
      <c r="AV31" s="5">
        <f>Points[[#This Row],[18+]]-Points[[#This Row],[19+]]</f>
        <v>1.75E-3</v>
      </c>
      <c r="AW31" s="5">
        <f>Points[[#This Row],[19+]]-Points[[#This Row],[20+]]</f>
        <v>4.6000000000000001E-4</v>
      </c>
      <c r="AX31" s="5">
        <f>Points[[#This Row],[20+]]-Points[[#This Row],[21+]]</f>
        <v>1.2E-4</v>
      </c>
      <c r="AY31" s="5">
        <f>Points[[#This Row],[21+]]-Points[[#This Row],[22+]]</f>
        <v>0</v>
      </c>
      <c r="AZ31" s="5">
        <f>Points[[#This Row],[22+]]-Points[[#This Row],[23+]]</f>
        <v>0</v>
      </c>
      <c r="BA31" s="5">
        <f>Points[[#This Row],[23+]]-Points[[#This Row],[24+]]</f>
        <v>0</v>
      </c>
      <c r="BB31" s="5">
        <f>Points[[#This Row],[24+]]-Points[[#This Row],[25+]]</f>
        <v>0</v>
      </c>
      <c r="BC31" s="5">
        <f>Points[[#This Row],[25+]]-Points[[#This Row],[26+]]</f>
        <v>0</v>
      </c>
      <c r="BD31" s="5">
        <f>Points[[#This Row],[26+]]-Points[[#This Row],[27+]]</f>
        <v>0</v>
      </c>
      <c r="BE31" s="5">
        <f>Points[[#This Row],[27+]]-Points[[#This Row],[28+]]</f>
        <v>0</v>
      </c>
      <c r="BF31" s="5">
        <f>Points[[#This Row],[28+]]-Points[[#This Row],[29+]]</f>
        <v>0</v>
      </c>
      <c r="BG31" s="5">
        <f>Points[[#This Row],[29+]]-Points[[#This Row],[30+]]</f>
        <v>0</v>
      </c>
      <c r="BH31" s="5">
        <f>Points[[#This Row],[30+]]-Points[[#This Row],[31+]]</f>
        <v>0</v>
      </c>
      <c r="BI31" s="5">
        <f>Points[[#This Row],[31+]]-Points[[#This Row],[32+]]</f>
        <v>0</v>
      </c>
      <c r="BJ31" s="5">
        <f>Points[[#This Row],[32+]]-Points[[#This Row],[33+]]</f>
        <v>0</v>
      </c>
      <c r="BK31" s="5">
        <f>Points[[#This Row],[33+]]-Points[[#This Row],[34+]]</f>
        <v>0</v>
      </c>
      <c r="BL31" s="5">
        <f>Points[[#This Row],[34+]]-Points[[#This Row],[35+]]</f>
        <v>0</v>
      </c>
      <c r="BM31" s="5">
        <f>Points[[#This Row],[35+]]-Points[[#This Row],[40+]]</f>
        <v>0</v>
      </c>
      <c r="BN31" s="5">
        <f>Points[[#This Row],[40+]]-Points[[#This Row],[45+]]</f>
        <v>0</v>
      </c>
    </row>
    <row r="32" spans="1:66" x14ac:dyDescent="0.25">
      <c r="A32" s="10">
        <v>22400623</v>
      </c>
      <c r="B32" s="4" t="s">
        <v>74</v>
      </c>
      <c r="C32" s="4" t="s">
        <v>86</v>
      </c>
      <c r="D32" s="11">
        <v>0.8125</v>
      </c>
      <c r="E32" s="6" t="str">
        <f>HYPERLINK("https://www.nba.com/stats/player/1630249/boxscores-traditional", "Vít Krejcí")</f>
        <v>Vít Krejcí</v>
      </c>
      <c r="F32">
        <v>10.6</v>
      </c>
      <c r="G32" s="4">
        <v>2.653</v>
      </c>
      <c r="H32" s="3">
        <v>0.83645999999999998</v>
      </c>
      <c r="I32" s="3">
        <v>0.72575000000000001</v>
      </c>
      <c r="J32" s="3">
        <v>0.59094999999999998</v>
      </c>
      <c r="K32" s="3">
        <v>0.44037999999999999</v>
      </c>
      <c r="L32" s="3">
        <v>0.29805999999999999</v>
      </c>
      <c r="M32" s="3">
        <v>0.18406</v>
      </c>
      <c r="N32" s="3">
        <v>0.10027</v>
      </c>
      <c r="O32" s="3">
        <v>4.8460000000000003E-2</v>
      </c>
      <c r="P32" s="3">
        <v>2.068E-2</v>
      </c>
      <c r="Q32" s="3">
        <v>7.9799999999999992E-3</v>
      </c>
      <c r="R32" s="3">
        <v>2.64E-3</v>
      </c>
      <c r="S32" s="3">
        <v>7.6000000000000004E-4</v>
      </c>
      <c r="T32" s="3">
        <v>2.0000000000000001E-4</v>
      </c>
      <c r="U32" s="3">
        <v>4.0000000000000003E-5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5">
        <f>Points[[#This Row],[8+]]-Points[[#This Row],[9+]]</f>
        <v>0.11070999999999998</v>
      </c>
      <c r="AM32" s="5">
        <f>Points[[#This Row],[9+]]-Points[[#This Row],[10+]]</f>
        <v>0.13480000000000003</v>
      </c>
      <c r="AN32" s="5">
        <f>Points[[#This Row],[10+]]-Points[[#This Row],[11+]]</f>
        <v>0.15056999999999998</v>
      </c>
      <c r="AO32" s="5">
        <f>Points[[#This Row],[11+]]-Points[[#This Row],[12+]]</f>
        <v>0.14232</v>
      </c>
      <c r="AP32" s="5">
        <f>Points[[#This Row],[12+]]-Points[[#This Row],[13+]]</f>
        <v>0.11399999999999999</v>
      </c>
      <c r="AQ32" s="5">
        <f>Points[[#This Row],[13+]]-Points[[#This Row],[14+]]</f>
        <v>8.3790000000000003E-2</v>
      </c>
      <c r="AR32" s="5">
        <f>Points[[#This Row],[14+]]-Points[[#This Row],[15+]]</f>
        <v>5.1809999999999995E-2</v>
      </c>
      <c r="AS32" s="5">
        <f>Points[[#This Row],[15+]]-Points[[#This Row],[16+]]</f>
        <v>2.7780000000000003E-2</v>
      </c>
      <c r="AT32" s="5">
        <f>Points[[#This Row],[16+]]-Points[[#This Row],[17+]]</f>
        <v>1.2700000000000001E-2</v>
      </c>
      <c r="AU32" s="5">
        <f>Points[[#This Row],[17+]]-Points[[#This Row],[18+]]</f>
        <v>5.3399999999999993E-3</v>
      </c>
      <c r="AV32" s="5">
        <f>Points[[#This Row],[18+]]-Points[[#This Row],[19+]]</f>
        <v>1.8799999999999999E-3</v>
      </c>
      <c r="AW32" s="5">
        <f>Points[[#This Row],[19+]]-Points[[#This Row],[20+]]</f>
        <v>5.6000000000000006E-4</v>
      </c>
      <c r="AX32" s="5">
        <f>Points[[#This Row],[20+]]-Points[[#This Row],[21+]]</f>
        <v>1.6000000000000001E-4</v>
      </c>
      <c r="AY32" s="5">
        <f>Points[[#This Row],[21+]]-Points[[#This Row],[22+]]</f>
        <v>4.0000000000000003E-5</v>
      </c>
      <c r="AZ32" s="5">
        <f>Points[[#This Row],[22+]]-Points[[#This Row],[23+]]</f>
        <v>0</v>
      </c>
      <c r="BA32" s="5">
        <f>Points[[#This Row],[23+]]-Points[[#This Row],[24+]]</f>
        <v>0</v>
      </c>
      <c r="BB32" s="5">
        <f>Points[[#This Row],[24+]]-Points[[#This Row],[25+]]</f>
        <v>0</v>
      </c>
      <c r="BC32" s="5">
        <f>Points[[#This Row],[25+]]-Points[[#This Row],[26+]]</f>
        <v>0</v>
      </c>
      <c r="BD32" s="5">
        <f>Points[[#This Row],[26+]]-Points[[#This Row],[27+]]</f>
        <v>0</v>
      </c>
      <c r="BE32" s="5">
        <f>Points[[#This Row],[27+]]-Points[[#This Row],[28+]]</f>
        <v>0</v>
      </c>
      <c r="BF32" s="5">
        <f>Points[[#This Row],[28+]]-Points[[#This Row],[29+]]</f>
        <v>0</v>
      </c>
      <c r="BG32" s="5">
        <f>Points[[#This Row],[29+]]-Points[[#This Row],[30+]]</f>
        <v>0</v>
      </c>
      <c r="BH32" s="5">
        <f>Points[[#This Row],[30+]]-Points[[#This Row],[31+]]</f>
        <v>0</v>
      </c>
      <c r="BI32" s="5">
        <f>Points[[#This Row],[31+]]-Points[[#This Row],[32+]]</f>
        <v>0</v>
      </c>
      <c r="BJ32" s="5">
        <f>Points[[#This Row],[32+]]-Points[[#This Row],[33+]]</f>
        <v>0</v>
      </c>
      <c r="BK32" s="5">
        <f>Points[[#This Row],[33+]]-Points[[#This Row],[34+]]</f>
        <v>0</v>
      </c>
      <c r="BL32" s="5">
        <f>Points[[#This Row],[34+]]-Points[[#This Row],[35+]]</f>
        <v>0</v>
      </c>
      <c r="BM32" s="5">
        <f>Points[[#This Row],[35+]]-Points[[#This Row],[40+]]</f>
        <v>0</v>
      </c>
      <c r="BN32" s="5">
        <f>Points[[#This Row],[40+]]-Points[[#This Row],[45+]]</f>
        <v>0</v>
      </c>
    </row>
    <row r="33" spans="1:66" x14ac:dyDescent="0.25">
      <c r="A33" s="10">
        <v>22400624</v>
      </c>
      <c r="B33" s="4" t="s">
        <v>76</v>
      </c>
      <c r="C33" s="4" t="s">
        <v>87</v>
      </c>
      <c r="D33" s="11">
        <v>0.8125</v>
      </c>
      <c r="E33" s="6" t="str">
        <f>HYPERLINK("https://www.nba.com/stats/player/203081/boxscores-traditional", "Damian Lillard")</f>
        <v>Damian Lillard</v>
      </c>
      <c r="F33">
        <v>25.4</v>
      </c>
      <c r="G33" s="4">
        <v>2.653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0.99995999999999996</v>
      </c>
      <c r="P33" s="3">
        <v>0.99980000000000002</v>
      </c>
      <c r="Q33" s="3">
        <v>0.99924000000000002</v>
      </c>
      <c r="R33" s="3">
        <v>0.99736000000000002</v>
      </c>
      <c r="S33" s="3">
        <v>0.99202000000000001</v>
      </c>
      <c r="T33" s="3">
        <v>0.97931999999999997</v>
      </c>
      <c r="U33" s="3">
        <v>0.95154000000000005</v>
      </c>
      <c r="V33" s="3">
        <v>0.89973000000000003</v>
      </c>
      <c r="W33" s="3">
        <v>0.81594</v>
      </c>
      <c r="X33" s="3">
        <v>0.70194000000000001</v>
      </c>
      <c r="Y33" s="3">
        <v>0.55962000000000001</v>
      </c>
      <c r="Z33" s="3">
        <v>0.40905000000000002</v>
      </c>
      <c r="AA33" s="3">
        <v>0.27424999999999999</v>
      </c>
      <c r="AB33" s="3">
        <v>0.16353999999999999</v>
      </c>
      <c r="AC33" s="3">
        <v>8.6910000000000001E-2</v>
      </c>
      <c r="AD33" s="3">
        <v>4.1820000000000003E-2</v>
      </c>
      <c r="AE33" s="3">
        <v>1.7430000000000001E-2</v>
      </c>
      <c r="AF33" s="3">
        <v>6.3899999999999998E-3</v>
      </c>
      <c r="AG33" s="3">
        <v>2.1199999999999999E-3</v>
      </c>
      <c r="AH33" s="3">
        <v>5.9999999999999995E-4</v>
      </c>
      <c r="AI33" s="3">
        <v>1.4999999999999999E-4</v>
      </c>
      <c r="AJ33" s="3">
        <v>0</v>
      </c>
      <c r="AK33" s="3">
        <v>0</v>
      </c>
      <c r="AL33" s="5">
        <f>Points[[#This Row],[8+]]-Points[[#This Row],[9+]]</f>
        <v>0</v>
      </c>
      <c r="AM33" s="5">
        <f>Points[[#This Row],[9+]]-Points[[#This Row],[10+]]</f>
        <v>0</v>
      </c>
      <c r="AN33" s="5">
        <f>Points[[#This Row],[10+]]-Points[[#This Row],[11+]]</f>
        <v>0</v>
      </c>
      <c r="AO33" s="5">
        <f>Points[[#This Row],[11+]]-Points[[#This Row],[12+]]</f>
        <v>0</v>
      </c>
      <c r="AP33" s="5">
        <f>Points[[#This Row],[12+]]-Points[[#This Row],[13+]]</f>
        <v>0</v>
      </c>
      <c r="AQ33" s="5">
        <f>Points[[#This Row],[13+]]-Points[[#This Row],[14+]]</f>
        <v>0</v>
      </c>
      <c r="AR33" s="5">
        <f>Points[[#This Row],[14+]]-Points[[#This Row],[15+]]</f>
        <v>4.0000000000040004E-5</v>
      </c>
      <c r="AS33" s="5">
        <f>Points[[#This Row],[15+]]-Points[[#This Row],[16+]]</f>
        <v>1.5999999999993797E-4</v>
      </c>
      <c r="AT33" s="5">
        <f>Points[[#This Row],[16+]]-Points[[#This Row],[17+]]</f>
        <v>5.6000000000000494E-4</v>
      </c>
      <c r="AU33" s="5">
        <f>Points[[#This Row],[17+]]-Points[[#This Row],[18+]]</f>
        <v>1.8799999999999928E-3</v>
      </c>
      <c r="AV33" s="5">
        <f>Points[[#This Row],[18+]]-Points[[#This Row],[19+]]</f>
        <v>5.3400000000000114E-3</v>
      </c>
      <c r="AW33" s="5">
        <f>Points[[#This Row],[19+]]-Points[[#This Row],[20+]]</f>
        <v>1.2700000000000045E-2</v>
      </c>
      <c r="AX33" s="5">
        <f>Points[[#This Row],[20+]]-Points[[#This Row],[21+]]</f>
        <v>2.7779999999999916E-2</v>
      </c>
      <c r="AY33" s="5">
        <f>Points[[#This Row],[21+]]-Points[[#This Row],[22+]]</f>
        <v>5.1810000000000023E-2</v>
      </c>
      <c r="AZ33" s="5">
        <f>Points[[#This Row],[22+]]-Points[[#This Row],[23+]]</f>
        <v>8.3790000000000031E-2</v>
      </c>
      <c r="BA33" s="5">
        <f>Points[[#This Row],[23+]]-Points[[#This Row],[24+]]</f>
        <v>0.11399999999999999</v>
      </c>
      <c r="BB33" s="5">
        <f>Points[[#This Row],[24+]]-Points[[#This Row],[25+]]</f>
        <v>0.14232</v>
      </c>
      <c r="BC33" s="5">
        <f>Points[[#This Row],[25+]]-Points[[#This Row],[26+]]</f>
        <v>0.15056999999999998</v>
      </c>
      <c r="BD33" s="5">
        <f>Points[[#This Row],[26+]]-Points[[#This Row],[27+]]</f>
        <v>0.13480000000000003</v>
      </c>
      <c r="BE33" s="5">
        <f>Points[[#This Row],[27+]]-Points[[#This Row],[28+]]</f>
        <v>0.11071</v>
      </c>
      <c r="BF33" s="5">
        <f>Points[[#This Row],[28+]]-Points[[#This Row],[29+]]</f>
        <v>7.662999999999999E-2</v>
      </c>
      <c r="BG33" s="5">
        <f>Points[[#This Row],[29+]]-Points[[#This Row],[30+]]</f>
        <v>4.5089999999999998E-2</v>
      </c>
      <c r="BH33" s="5">
        <f>Points[[#This Row],[30+]]-Points[[#This Row],[31+]]</f>
        <v>2.4390000000000002E-2</v>
      </c>
      <c r="BI33" s="5">
        <f>Points[[#This Row],[31+]]-Points[[#This Row],[32+]]</f>
        <v>1.1040000000000001E-2</v>
      </c>
      <c r="BJ33" s="5">
        <f>Points[[#This Row],[32+]]-Points[[#This Row],[33+]]</f>
        <v>4.2699999999999995E-3</v>
      </c>
      <c r="BK33" s="5">
        <f>Points[[#This Row],[33+]]-Points[[#This Row],[34+]]</f>
        <v>1.5200000000000001E-3</v>
      </c>
      <c r="BL33" s="5">
        <f>Points[[#This Row],[34+]]-Points[[#This Row],[35+]]</f>
        <v>4.4999999999999999E-4</v>
      </c>
      <c r="BM33" s="5">
        <f>Points[[#This Row],[35+]]-Points[[#This Row],[40+]]</f>
        <v>1.4999999999999999E-4</v>
      </c>
      <c r="BN33" s="5">
        <f>Points[[#This Row],[40+]]-Points[[#This Row],[45+]]</f>
        <v>0</v>
      </c>
    </row>
    <row r="34" spans="1:66" x14ac:dyDescent="0.25">
      <c r="A34" s="10">
        <v>22400623</v>
      </c>
      <c r="B34" s="4" t="s">
        <v>74</v>
      </c>
      <c r="C34" s="4" t="s">
        <v>86</v>
      </c>
      <c r="D34" s="11">
        <v>0.8125</v>
      </c>
      <c r="E34" s="6" t="str">
        <f>HYPERLINK("https://www.nba.com/stats/player/1630552/boxscores-traditional", "Jalen Johnson")</f>
        <v>Jalen Johnson</v>
      </c>
      <c r="F34">
        <v>15.2</v>
      </c>
      <c r="G34" s="4">
        <v>2.7130000000000001</v>
      </c>
      <c r="H34" s="3">
        <v>0.99597999999999998</v>
      </c>
      <c r="I34" s="3">
        <v>0.98899000000000004</v>
      </c>
      <c r="J34" s="3">
        <v>0.97257000000000005</v>
      </c>
      <c r="K34" s="3">
        <v>0.93942999999999999</v>
      </c>
      <c r="L34" s="3">
        <v>0.88100000000000001</v>
      </c>
      <c r="M34" s="3">
        <v>0.79103000000000001</v>
      </c>
      <c r="N34" s="3">
        <v>0.67003000000000001</v>
      </c>
      <c r="O34" s="3">
        <v>0.52790000000000004</v>
      </c>
      <c r="P34" s="3">
        <v>0.38590999999999998</v>
      </c>
      <c r="Q34" s="3">
        <v>0.25463000000000002</v>
      </c>
      <c r="R34" s="3">
        <v>0.15151000000000001</v>
      </c>
      <c r="S34" s="3">
        <v>8.0759999999999998E-2</v>
      </c>
      <c r="T34" s="3">
        <v>3.8359999999999998E-2</v>
      </c>
      <c r="U34" s="3">
        <v>1.618E-2</v>
      </c>
      <c r="V34" s="3">
        <v>6.0400000000000002E-3</v>
      </c>
      <c r="W34" s="3">
        <v>1.99E-3</v>
      </c>
      <c r="X34" s="3">
        <v>5.9999999999999995E-4</v>
      </c>
      <c r="Y34" s="3">
        <v>1.4999999999999999E-4</v>
      </c>
      <c r="Z34" s="3">
        <v>3.0000000000000001E-5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5">
        <f>Points[[#This Row],[8+]]-Points[[#This Row],[9+]]</f>
        <v>6.9899999999999407E-3</v>
      </c>
      <c r="AM34" s="5">
        <f>Points[[#This Row],[9+]]-Points[[#This Row],[10+]]</f>
        <v>1.641999999999999E-2</v>
      </c>
      <c r="AN34" s="5">
        <f>Points[[#This Row],[10+]]-Points[[#This Row],[11+]]</f>
        <v>3.3140000000000058E-2</v>
      </c>
      <c r="AO34" s="5">
        <f>Points[[#This Row],[11+]]-Points[[#This Row],[12+]]</f>
        <v>5.8429999999999982E-2</v>
      </c>
      <c r="AP34" s="5">
        <f>Points[[#This Row],[12+]]-Points[[#This Row],[13+]]</f>
        <v>8.9969999999999994E-2</v>
      </c>
      <c r="AQ34" s="5">
        <f>Points[[#This Row],[13+]]-Points[[#This Row],[14+]]</f>
        <v>0.121</v>
      </c>
      <c r="AR34" s="5">
        <f>Points[[#This Row],[14+]]-Points[[#This Row],[15+]]</f>
        <v>0.14212999999999998</v>
      </c>
      <c r="AS34" s="5">
        <f>Points[[#This Row],[15+]]-Points[[#This Row],[16+]]</f>
        <v>0.14199000000000006</v>
      </c>
      <c r="AT34" s="5">
        <f>Points[[#This Row],[16+]]-Points[[#This Row],[17+]]</f>
        <v>0.13127999999999995</v>
      </c>
      <c r="AU34" s="5">
        <f>Points[[#This Row],[17+]]-Points[[#This Row],[18+]]</f>
        <v>0.10312000000000002</v>
      </c>
      <c r="AV34" s="5">
        <f>Points[[#This Row],[18+]]-Points[[#This Row],[19+]]</f>
        <v>7.0750000000000007E-2</v>
      </c>
      <c r="AW34" s="5">
        <f>Points[[#This Row],[19+]]-Points[[#This Row],[20+]]</f>
        <v>4.24E-2</v>
      </c>
      <c r="AX34" s="5">
        <f>Points[[#This Row],[20+]]-Points[[#This Row],[21+]]</f>
        <v>2.2179999999999998E-2</v>
      </c>
      <c r="AY34" s="5">
        <f>Points[[#This Row],[21+]]-Points[[#This Row],[22+]]</f>
        <v>1.014E-2</v>
      </c>
      <c r="AZ34" s="5">
        <f>Points[[#This Row],[22+]]-Points[[#This Row],[23+]]</f>
        <v>4.0499999999999998E-3</v>
      </c>
      <c r="BA34" s="5">
        <f>Points[[#This Row],[23+]]-Points[[#This Row],[24+]]</f>
        <v>1.3900000000000002E-3</v>
      </c>
      <c r="BB34" s="5">
        <f>Points[[#This Row],[24+]]-Points[[#This Row],[25+]]</f>
        <v>4.4999999999999999E-4</v>
      </c>
      <c r="BC34" s="5">
        <f>Points[[#This Row],[25+]]-Points[[#This Row],[26+]]</f>
        <v>1.1999999999999999E-4</v>
      </c>
      <c r="BD34" s="5">
        <f>Points[[#This Row],[26+]]-Points[[#This Row],[27+]]</f>
        <v>3.0000000000000001E-5</v>
      </c>
      <c r="BE34" s="5">
        <f>Points[[#This Row],[27+]]-Points[[#This Row],[28+]]</f>
        <v>0</v>
      </c>
      <c r="BF34" s="5">
        <f>Points[[#This Row],[28+]]-Points[[#This Row],[29+]]</f>
        <v>0</v>
      </c>
      <c r="BG34" s="5">
        <f>Points[[#This Row],[29+]]-Points[[#This Row],[30+]]</f>
        <v>0</v>
      </c>
      <c r="BH34" s="5">
        <f>Points[[#This Row],[30+]]-Points[[#This Row],[31+]]</f>
        <v>0</v>
      </c>
      <c r="BI34" s="5">
        <f>Points[[#This Row],[31+]]-Points[[#This Row],[32+]]</f>
        <v>0</v>
      </c>
      <c r="BJ34" s="5">
        <f>Points[[#This Row],[32+]]-Points[[#This Row],[33+]]</f>
        <v>0</v>
      </c>
      <c r="BK34" s="5">
        <f>Points[[#This Row],[33+]]-Points[[#This Row],[34+]]</f>
        <v>0</v>
      </c>
      <c r="BL34" s="5">
        <f>Points[[#This Row],[34+]]-Points[[#This Row],[35+]]</f>
        <v>0</v>
      </c>
      <c r="BM34" s="5">
        <f>Points[[#This Row],[35+]]-Points[[#This Row],[40+]]</f>
        <v>0</v>
      </c>
      <c r="BN34" s="5">
        <f>Points[[#This Row],[40+]]-Points[[#This Row],[45+]]</f>
        <v>0</v>
      </c>
    </row>
    <row r="35" spans="1:66" x14ac:dyDescent="0.25">
      <c r="A35" s="10">
        <v>22400623</v>
      </c>
      <c r="B35" s="4" t="s">
        <v>86</v>
      </c>
      <c r="C35" s="4" t="s">
        <v>74</v>
      </c>
      <c r="D35" s="11">
        <v>0.8125</v>
      </c>
      <c r="E35" s="6" t="str">
        <f>HYPERLINK("https://www.nba.com/stats/player/1627751/boxscores-traditional", "Jakob Pöltl")</f>
        <v>Jakob Pöltl</v>
      </c>
      <c r="F35">
        <v>11.4</v>
      </c>
      <c r="G35" s="4">
        <v>3.0720000000000001</v>
      </c>
      <c r="H35" s="3">
        <v>0.86650000000000005</v>
      </c>
      <c r="I35" s="3">
        <v>0.7823</v>
      </c>
      <c r="J35" s="3">
        <v>0.67723999999999995</v>
      </c>
      <c r="K35" s="3">
        <v>0.55171999999999999</v>
      </c>
      <c r="L35" s="3">
        <v>0.42074</v>
      </c>
      <c r="M35" s="3">
        <v>0.30153000000000002</v>
      </c>
      <c r="N35" s="3">
        <v>0.19766</v>
      </c>
      <c r="O35" s="3">
        <v>0.121</v>
      </c>
      <c r="P35" s="3">
        <v>6.6809999999999994E-2</v>
      </c>
      <c r="Q35" s="3">
        <v>3.4380000000000001E-2</v>
      </c>
      <c r="R35" s="3">
        <v>1.5779999999999999E-2</v>
      </c>
      <c r="S35" s="3">
        <v>6.7600000000000004E-3</v>
      </c>
      <c r="T35" s="3">
        <v>2.5600000000000002E-3</v>
      </c>
      <c r="U35" s="3">
        <v>8.7000000000000001E-4</v>
      </c>
      <c r="V35" s="3">
        <v>2.7999999999999998E-4</v>
      </c>
      <c r="W35" s="3">
        <v>8.0000000000000007E-5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5">
        <f>Points[[#This Row],[8+]]-Points[[#This Row],[9+]]</f>
        <v>8.4200000000000053E-2</v>
      </c>
      <c r="AM35" s="5">
        <f>Points[[#This Row],[9+]]-Points[[#This Row],[10+]]</f>
        <v>0.10506000000000004</v>
      </c>
      <c r="AN35" s="5">
        <f>Points[[#This Row],[10+]]-Points[[#This Row],[11+]]</f>
        <v>0.12551999999999996</v>
      </c>
      <c r="AO35" s="5">
        <f>Points[[#This Row],[11+]]-Points[[#This Row],[12+]]</f>
        <v>0.13097999999999999</v>
      </c>
      <c r="AP35" s="5">
        <f>Points[[#This Row],[12+]]-Points[[#This Row],[13+]]</f>
        <v>0.11920999999999998</v>
      </c>
      <c r="AQ35" s="5">
        <f>Points[[#This Row],[13+]]-Points[[#This Row],[14+]]</f>
        <v>0.10387000000000002</v>
      </c>
      <c r="AR35" s="5">
        <f>Points[[#This Row],[14+]]-Points[[#This Row],[15+]]</f>
        <v>7.6660000000000006E-2</v>
      </c>
      <c r="AS35" s="5">
        <f>Points[[#This Row],[15+]]-Points[[#This Row],[16+]]</f>
        <v>5.4190000000000002E-2</v>
      </c>
      <c r="AT35" s="5">
        <f>Points[[#This Row],[16+]]-Points[[#This Row],[17+]]</f>
        <v>3.2429999999999994E-2</v>
      </c>
      <c r="AU35" s="5">
        <f>Points[[#This Row],[17+]]-Points[[#This Row],[18+]]</f>
        <v>1.8600000000000002E-2</v>
      </c>
      <c r="AV35" s="5">
        <f>Points[[#This Row],[18+]]-Points[[#This Row],[19+]]</f>
        <v>9.0199999999999985E-3</v>
      </c>
      <c r="AW35" s="5">
        <f>Points[[#This Row],[19+]]-Points[[#This Row],[20+]]</f>
        <v>4.2000000000000006E-3</v>
      </c>
      <c r="AX35" s="5">
        <f>Points[[#This Row],[20+]]-Points[[#This Row],[21+]]</f>
        <v>1.6900000000000001E-3</v>
      </c>
      <c r="AY35" s="5">
        <f>Points[[#This Row],[21+]]-Points[[#This Row],[22+]]</f>
        <v>5.9000000000000003E-4</v>
      </c>
      <c r="AZ35" s="5">
        <f>Points[[#This Row],[22+]]-Points[[#This Row],[23+]]</f>
        <v>1.9999999999999998E-4</v>
      </c>
      <c r="BA35" s="5">
        <f>Points[[#This Row],[23+]]-Points[[#This Row],[24+]]</f>
        <v>8.0000000000000007E-5</v>
      </c>
      <c r="BB35" s="5">
        <f>Points[[#This Row],[24+]]-Points[[#This Row],[25+]]</f>
        <v>0</v>
      </c>
      <c r="BC35" s="5">
        <f>Points[[#This Row],[25+]]-Points[[#This Row],[26+]]</f>
        <v>0</v>
      </c>
      <c r="BD35" s="5">
        <f>Points[[#This Row],[26+]]-Points[[#This Row],[27+]]</f>
        <v>0</v>
      </c>
      <c r="BE35" s="5">
        <f>Points[[#This Row],[27+]]-Points[[#This Row],[28+]]</f>
        <v>0</v>
      </c>
      <c r="BF35" s="5">
        <f>Points[[#This Row],[28+]]-Points[[#This Row],[29+]]</f>
        <v>0</v>
      </c>
      <c r="BG35" s="5">
        <f>Points[[#This Row],[29+]]-Points[[#This Row],[30+]]</f>
        <v>0</v>
      </c>
      <c r="BH35" s="5">
        <f>Points[[#This Row],[30+]]-Points[[#This Row],[31+]]</f>
        <v>0</v>
      </c>
      <c r="BI35" s="5">
        <f>Points[[#This Row],[31+]]-Points[[#This Row],[32+]]</f>
        <v>0</v>
      </c>
      <c r="BJ35" s="5">
        <f>Points[[#This Row],[32+]]-Points[[#This Row],[33+]]</f>
        <v>0</v>
      </c>
      <c r="BK35" s="5">
        <f>Points[[#This Row],[33+]]-Points[[#This Row],[34+]]</f>
        <v>0</v>
      </c>
      <c r="BL35" s="5">
        <f>Points[[#This Row],[34+]]-Points[[#This Row],[35+]]</f>
        <v>0</v>
      </c>
      <c r="BM35" s="5">
        <f>Points[[#This Row],[35+]]-Points[[#This Row],[40+]]</f>
        <v>0</v>
      </c>
      <c r="BN35" s="5">
        <f>Points[[#This Row],[40+]]-Points[[#This Row],[45+]]</f>
        <v>0</v>
      </c>
    </row>
    <row r="36" spans="1:66" x14ac:dyDescent="0.25">
      <c r="A36" s="10">
        <v>22400624</v>
      </c>
      <c r="B36" s="4" t="s">
        <v>87</v>
      </c>
      <c r="C36" s="4" t="s">
        <v>76</v>
      </c>
      <c r="D36" s="11">
        <v>0.8125</v>
      </c>
      <c r="E36" s="6" t="str">
        <f>HYPERLINK("https://www.nba.com/stats/player/1628389/boxscores-traditional", "Bam Adebayo")</f>
        <v>Bam Adebayo</v>
      </c>
      <c r="F36">
        <v>11.4</v>
      </c>
      <c r="G36" s="4">
        <v>3.323</v>
      </c>
      <c r="H36" s="3">
        <v>0.84614</v>
      </c>
      <c r="I36" s="3">
        <v>0.76424000000000003</v>
      </c>
      <c r="J36" s="3">
        <v>0.66276000000000002</v>
      </c>
      <c r="K36" s="3">
        <v>0.54776000000000002</v>
      </c>
      <c r="L36" s="3">
        <v>0.42858000000000002</v>
      </c>
      <c r="M36" s="3">
        <v>0.31561</v>
      </c>
      <c r="N36" s="3">
        <v>0.2177</v>
      </c>
      <c r="O36" s="3">
        <v>0.14007</v>
      </c>
      <c r="P36" s="3">
        <v>8.3790000000000003E-2</v>
      </c>
      <c r="Q36" s="3">
        <v>4.5510000000000002E-2</v>
      </c>
      <c r="R36" s="3">
        <v>2.3300000000000001E-2</v>
      </c>
      <c r="S36" s="3">
        <v>1.1010000000000001E-2</v>
      </c>
      <c r="T36" s="3">
        <v>4.7999999999999996E-3</v>
      </c>
      <c r="U36" s="3">
        <v>1.9300000000000001E-3</v>
      </c>
      <c r="V36" s="3">
        <v>7.1000000000000002E-4</v>
      </c>
      <c r="W36" s="3">
        <v>2.4000000000000001E-4</v>
      </c>
      <c r="X36" s="3">
        <v>8.0000000000000007E-5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5">
        <f>Points[[#This Row],[8+]]-Points[[#This Row],[9+]]</f>
        <v>8.1899999999999973E-2</v>
      </c>
      <c r="AM36" s="5">
        <f>Points[[#This Row],[9+]]-Points[[#This Row],[10+]]</f>
        <v>0.10148000000000001</v>
      </c>
      <c r="AN36" s="5">
        <f>Points[[#This Row],[10+]]-Points[[#This Row],[11+]]</f>
        <v>0.11499999999999999</v>
      </c>
      <c r="AO36" s="5">
        <f>Points[[#This Row],[11+]]-Points[[#This Row],[12+]]</f>
        <v>0.11918000000000001</v>
      </c>
      <c r="AP36" s="5">
        <f>Points[[#This Row],[12+]]-Points[[#This Row],[13+]]</f>
        <v>0.11297000000000001</v>
      </c>
      <c r="AQ36" s="5">
        <f>Points[[#This Row],[13+]]-Points[[#This Row],[14+]]</f>
        <v>9.7909999999999997E-2</v>
      </c>
      <c r="AR36" s="5">
        <f>Points[[#This Row],[14+]]-Points[[#This Row],[15+]]</f>
        <v>7.7630000000000005E-2</v>
      </c>
      <c r="AS36" s="5">
        <f>Points[[#This Row],[15+]]-Points[[#This Row],[16+]]</f>
        <v>5.6279999999999997E-2</v>
      </c>
      <c r="AT36" s="5">
        <f>Points[[#This Row],[16+]]-Points[[#This Row],[17+]]</f>
        <v>3.8280000000000002E-2</v>
      </c>
      <c r="AU36" s="5">
        <f>Points[[#This Row],[17+]]-Points[[#This Row],[18+]]</f>
        <v>2.2210000000000001E-2</v>
      </c>
      <c r="AV36" s="5">
        <f>Points[[#This Row],[18+]]-Points[[#This Row],[19+]]</f>
        <v>1.2290000000000001E-2</v>
      </c>
      <c r="AW36" s="5">
        <f>Points[[#This Row],[19+]]-Points[[#This Row],[20+]]</f>
        <v>6.2100000000000011E-3</v>
      </c>
      <c r="AX36" s="5">
        <f>Points[[#This Row],[20+]]-Points[[#This Row],[21+]]</f>
        <v>2.8699999999999993E-3</v>
      </c>
      <c r="AY36" s="5">
        <f>Points[[#This Row],[21+]]-Points[[#This Row],[22+]]</f>
        <v>1.2200000000000002E-3</v>
      </c>
      <c r="AZ36" s="5">
        <f>Points[[#This Row],[22+]]-Points[[#This Row],[23+]]</f>
        <v>4.7000000000000004E-4</v>
      </c>
      <c r="BA36" s="5">
        <f>Points[[#This Row],[23+]]-Points[[#This Row],[24+]]</f>
        <v>1.5999999999999999E-4</v>
      </c>
      <c r="BB36" s="5">
        <f>Points[[#This Row],[24+]]-Points[[#This Row],[25+]]</f>
        <v>8.0000000000000007E-5</v>
      </c>
      <c r="BC36" s="5">
        <f>Points[[#This Row],[25+]]-Points[[#This Row],[26+]]</f>
        <v>0</v>
      </c>
      <c r="BD36" s="5">
        <f>Points[[#This Row],[26+]]-Points[[#This Row],[27+]]</f>
        <v>0</v>
      </c>
      <c r="BE36" s="5">
        <f>Points[[#This Row],[27+]]-Points[[#This Row],[28+]]</f>
        <v>0</v>
      </c>
      <c r="BF36" s="5">
        <f>Points[[#This Row],[28+]]-Points[[#This Row],[29+]]</f>
        <v>0</v>
      </c>
      <c r="BG36" s="5">
        <f>Points[[#This Row],[29+]]-Points[[#This Row],[30+]]</f>
        <v>0</v>
      </c>
      <c r="BH36" s="5">
        <f>Points[[#This Row],[30+]]-Points[[#This Row],[31+]]</f>
        <v>0</v>
      </c>
      <c r="BI36" s="5">
        <f>Points[[#This Row],[31+]]-Points[[#This Row],[32+]]</f>
        <v>0</v>
      </c>
      <c r="BJ36" s="5">
        <f>Points[[#This Row],[32+]]-Points[[#This Row],[33+]]</f>
        <v>0</v>
      </c>
      <c r="BK36" s="5">
        <f>Points[[#This Row],[33+]]-Points[[#This Row],[34+]]</f>
        <v>0</v>
      </c>
      <c r="BL36" s="5">
        <f>Points[[#This Row],[34+]]-Points[[#This Row],[35+]]</f>
        <v>0</v>
      </c>
      <c r="BM36" s="5">
        <f>Points[[#This Row],[35+]]-Points[[#This Row],[40+]]</f>
        <v>0</v>
      </c>
      <c r="BN36" s="5">
        <f>Points[[#This Row],[40+]]-Points[[#This Row],[45+]]</f>
        <v>0</v>
      </c>
    </row>
    <row r="37" spans="1:66" x14ac:dyDescent="0.25">
      <c r="A37" s="10">
        <v>22400624</v>
      </c>
      <c r="B37" s="4" t="s">
        <v>76</v>
      </c>
      <c r="C37" s="4" t="s">
        <v>87</v>
      </c>
      <c r="D37" s="11">
        <v>0.8125</v>
      </c>
      <c r="E37" s="6" t="str">
        <f>HYPERLINK("https://www.nba.com/stats/player/1626171/boxscores-traditional", "Bobby Portis")</f>
        <v>Bobby Portis</v>
      </c>
      <c r="F37">
        <v>10.199999999999999</v>
      </c>
      <c r="G37" s="4">
        <v>3.6</v>
      </c>
      <c r="H37" s="3">
        <v>0.72907</v>
      </c>
      <c r="I37" s="3">
        <v>0.62929999999999997</v>
      </c>
      <c r="J37" s="3">
        <v>0.52392000000000005</v>
      </c>
      <c r="K37" s="3">
        <v>0.41293999999999997</v>
      </c>
      <c r="L37" s="3">
        <v>0.30853999999999998</v>
      </c>
      <c r="M37" s="3">
        <v>0.2177</v>
      </c>
      <c r="N37" s="3">
        <v>0.14457</v>
      </c>
      <c r="O37" s="3">
        <v>9.1759999999999994E-2</v>
      </c>
      <c r="P37" s="3">
        <v>5.3699999999999998E-2</v>
      </c>
      <c r="Q37" s="3">
        <v>2.938E-2</v>
      </c>
      <c r="R37" s="3">
        <v>1.4999999999999999E-2</v>
      </c>
      <c r="S37" s="3">
        <v>7.3400000000000002E-3</v>
      </c>
      <c r="T37" s="3">
        <v>3.2599999999999999E-3</v>
      </c>
      <c r="U37" s="3">
        <v>1.3500000000000001E-3</v>
      </c>
      <c r="V37" s="3">
        <v>5.1999999999999995E-4</v>
      </c>
      <c r="W37" s="3">
        <v>1.9000000000000001E-4</v>
      </c>
      <c r="X37" s="3">
        <v>6.0000000000000002E-5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5">
        <f>Points[[#This Row],[8+]]-Points[[#This Row],[9+]]</f>
        <v>9.9770000000000025E-2</v>
      </c>
      <c r="AM37" s="5">
        <f>Points[[#This Row],[9+]]-Points[[#This Row],[10+]]</f>
        <v>0.10537999999999992</v>
      </c>
      <c r="AN37" s="5">
        <f>Points[[#This Row],[10+]]-Points[[#This Row],[11+]]</f>
        <v>0.11098000000000008</v>
      </c>
      <c r="AO37" s="5">
        <f>Points[[#This Row],[11+]]-Points[[#This Row],[12+]]</f>
        <v>0.10439999999999999</v>
      </c>
      <c r="AP37" s="5">
        <f>Points[[#This Row],[12+]]-Points[[#This Row],[13+]]</f>
        <v>9.0839999999999976E-2</v>
      </c>
      <c r="AQ37" s="5">
        <f>Points[[#This Row],[13+]]-Points[[#This Row],[14+]]</f>
        <v>7.3130000000000001E-2</v>
      </c>
      <c r="AR37" s="5">
        <f>Points[[#This Row],[14+]]-Points[[#This Row],[15+]]</f>
        <v>5.281000000000001E-2</v>
      </c>
      <c r="AS37" s="5">
        <f>Points[[#This Row],[15+]]-Points[[#This Row],[16+]]</f>
        <v>3.8059999999999997E-2</v>
      </c>
      <c r="AT37" s="5">
        <f>Points[[#This Row],[16+]]-Points[[#This Row],[17+]]</f>
        <v>2.4319999999999998E-2</v>
      </c>
      <c r="AU37" s="5">
        <f>Points[[#This Row],[17+]]-Points[[#This Row],[18+]]</f>
        <v>1.438E-2</v>
      </c>
      <c r="AV37" s="5">
        <f>Points[[#This Row],[18+]]-Points[[#This Row],[19+]]</f>
        <v>7.6599999999999993E-3</v>
      </c>
      <c r="AW37" s="5">
        <f>Points[[#This Row],[19+]]-Points[[#This Row],[20+]]</f>
        <v>4.0800000000000003E-3</v>
      </c>
      <c r="AX37" s="5">
        <f>Points[[#This Row],[20+]]-Points[[#This Row],[21+]]</f>
        <v>1.9099999999999998E-3</v>
      </c>
      <c r="AY37" s="5">
        <f>Points[[#This Row],[21+]]-Points[[#This Row],[22+]]</f>
        <v>8.3000000000000012E-4</v>
      </c>
      <c r="AZ37" s="5">
        <f>Points[[#This Row],[22+]]-Points[[#This Row],[23+]]</f>
        <v>3.2999999999999994E-4</v>
      </c>
      <c r="BA37" s="5">
        <f>Points[[#This Row],[23+]]-Points[[#This Row],[24+]]</f>
        <v>1.3000000000000002E-4</v>
      </c>
      <c r="BB37" s="5">
        <f>Points[[#This Row],[24+]]-Points[[#This Row],[25+]]</f>
        <v>6.0000000000000002E-5</v>
      </c>
      <c r="BC37" s="5">
        <f>Points[[#This Row],[25+]]-Points[[#This Row],[26+]]</f>
        <v>0</v>
      </c>
      <c r="BD37" s="5">
        <f>Points[[#This Row],[26+]]-Points[[#This Row],[27+]]</f>
        <v>0</v>
      </c>
      <c r="BE37" s="5">
        <f>Points[[#This Row],[27+]]-Points[[#This Row],[28+]]</f>
        <v>0</v>
      </c>
      <c r="BF37" s="5">
        <f>Points[[#This Row],[28+]]-Points[[#This Row],[29+]]</f>
        <v>0</v>
      </c>
      <c r="BG37" s="5">
        <f>Points[[#This Row],[29+]]-Points[[#This Row],[30+]]</f>
        <v>0</v>
      </c>
      <c r="BH37" s="5">
        <f>Points[[#This Row],[30+]]-Points[[#This Row],[31+]]</f>
        <v>0</v>
      </c>
      <c r="BI37" s="5">
        <f>Points[[#This Row],[31+]]-Points[[#This Row],[32+]]</f>
        <v>0</v>
      </c>
      <c r="BJ37" s="5">
        <f>Points[[#This Row],[32+]]-Points[[#This Row],[33+]]</f>
        <v>0</v>
      </c>
      <c r="BK37" s="5">
        <f>Points[[#This Row],[33+]]-Points[[#This Row],[34+]]</f>
        <v>0</v>
      </c>
      <c r="BL37" s="5">
        <f>Points[[#This Row],[34+]]-Points[[#This Row],[35+]]</f>
        <v>0</v>
      </c>
      <c r="BM37" s="5">
        <f>Points[[#This Row],[35+]]-Points[[#This Row],[40+]]</f>
        <v>0</v>
      </c>
      <c r="BN37" s="5">
        <f>Points[[#This Row],[40+]]-Points[[#This Row],[45+]]</f>
        <v>0</v>
      </c>
    </row>
    <row r="38" spans="1:66" x14ac:dyDescent="0.25">
      <c r="A38" s="10">
        <v>22400624</v>
      </c>
      <c r="B38" s="4" t="s">
        <v>87</v>
      </c>
      <c r="C38" s="4" t="s">
        <v>76</v>
      </c>
      <c r="D38" s="11">
        <v>0.8125</v>
      </c>
      <c r="E38" s="6" t="str">
        <f>HYPERLINK("https://www.nba.com/stats/player/1631107/boxscores-traditional", "Nikola Jovic")</f>
        <v>Nikola Jovic</v>
      </c>
      <c r="F38">
        <v>11.8</v>
      </c>
      <c r="G38" s="4">
        <v>3.7090000000000001</v>
      </c>
      <c r="H38" s="3">
        <v>0.84614</v>
      </c>
      <c r="I38" s="3">
        <v>0.77337</v>
      </c>
      <c r="J38" s="3">
        <v>0.68793000000000004</v>
      </c>
      <c r="K38" s="3">
        <v>0.58706000000000003</v>
      </c>
      <c r="L38" s="3">
        <v>0.48005999999999999</v>
      </c>
      <c r="M38" s="3">
        <v>0.37447999999999998</v>
      </c>
      <c r="N38" s="3">
        <v>0.27760000000000001</v>
      </c>
      <c r="O38" s="3">
        <v>0.19489000000000001</v>
      </c>
      <c r="P38" s="3">
        <v>0.12923999999999999</v>
      </c>
      <c r="Q38" s="3">
        <v>8.0759999999999998E-2</v>
      </c>
      <c r="R38" s="3">
        <v>4.7460000000000002E-2</v>
      </c>
      <c r="S38" s="3">
        <v>2.6190000000000001E-2</v>
      </c>
      <c r="T38" s="3">
        <v>1.355E-2</v>
      </c>
      <c r="U38" s="3">
        <v>6.5700000000000003E-3</v>
      </c>
      <c r="V38" s="3">
        <v>2.98E-3</v>
      </c>
      <c r="W38" s="3">
        <v>1.2600000000000001E-3</v>
      </c>
      <c r="X38" s="3">
        <v>5.0000000000000001E-4</v>
      </c>
      <c r="Y38" s="3">
        <v>1.9000000000000001E-4</v>
      </c>
      <c r="Z38" s="3">
        <v>6.0000000000000002E-5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5">
        <f>Points[[#This Row],[8+]]-Points[[#This Row],[9+]]</f>
        <v>7.2770000000000001E-2</v>
      </c>
      <c r="AM38" s="5">
        <f>Points[[#This Row],[9+]]-Points[[#This Row],[10+]]</f>
        <v>8.543999999999996E-2</v>
      </c>
      <c r="AN38" s="5">
        <f>Points[[#This Row],[10+]]-Points[[#This Row],[11+]]</f>
        <v>0.10087000000000002</v>
      </c>
      <c r="AO38" s="5">
        <f>Points[[#This Row],[11+]]-Points[[#This Row],[12+]]</f>
        <v>0.10700000000000004</v>
      </c>
      <c r="AP38" s="5">
        <f>Points[[#This Row],[12+]]-Points[[#This Row],[13+]]</f>
        <v>0.10558000000000001</v>
      </c>
      <c r="AQ38" s="5">
        <f>Points[[#This Row],[13+]]-Points[[#This Row],[14+]]</f>
        <v>9.6879999999999966E-2</v>
      </c>
      <c r="AR38" s="5">
        <f>Points[[#This Row],[14+]]-Points[[#This Row],[15+]]</f>
        <v>8.2710000000000006E-2</v>
      </c>
      <c r="AS38" s="5">
        <f>Points[[#This Row],[15+]]-Points[[#This Row],[16+]]</f>
        <v>6.5650000000000014E-2</v>
      </c>
      <c r="AT38" s="5">
        <f>Points[[#This Row],[16+]]-Points[[#This Row],[17+]]</f>
        <v>4.8479999999999995E-2</v>
      </c>
      <c r="AU38" s="5">
        <f>Points[[#This Row],[17+]]-Points[[#This Row],[18+]]</f>
        <v>3.3299999999999996E-2</v>
      </c>
      <c r="AV38" s="5">
        <f>Points[[#This Row],[18+]]-Points[[#This Row],[19+]]</f>
        <v>2.1270000000000001E-2</v>
      </c>
      <c r="AW38" s="5">
        <f>Points[[#This Row],[19+]]-Points[[#This Row],[20+]]</f>
        <v>1.2640000000000002E-2</v>
      </c>
      <c r="AX38" s="5">
        <f>Points[[#This Row],[20+]]-Points[[#This Row],[21+]]</f>
        <v>6.9799999999999992E-3</v>
      </c>
      <c r="AY38" s="5">
        <f>Points[[#This Row],[21+]]-Points[[#This Row],[22+]]</f>
        <v>3.5900000000000003E-3</v>
      </c>
      <c r="AZ38" s="5">
        <f>Points[[#This Row],[22+]]-Points[[#This Row],[23+]]</f>
        <v>1.72E-3</v>
      </c>
      <c r="BA38" s="5">
        <f>Points[[#This Row],[23+]]-Points[[#This Row],[24+]]</f>
        <v>7.6000000000000004E-4</v>
      </c>
      <c r="BB38" s="5">
        <f>Points[[#This Row],[24+]]-Points[[#This Row],[25+]]</f>
        <v>3.1E-4</v>
      </c>
      <c r="BC38" s="5">
        <f>Points[[#This Row],[25+]]-Points[[#This Row],[26+]]</f>
        <v>1.3000000000000002E-4</v>
      </c>
      <c r="BD38" s="5">
        <f>Points[[#This Row],[26+]]-Points[[#This Row],[27+]]</f>
        <v>6.0000000000000002E-5</v>
      </c>
      <c r="BE38" s="5">
        <f>Points[[#This Row],[27+]]-Points[[#This Row],[28+]]</f>
        <v>0</v>
      </c>
      <c r="BF38" s="5">
        <f>Points[[#This Row],[28+]]-Points[[#This Row],[29+]]</f>
        <v>0</v>
      </c>
      <c r="BG38" s="5">
        <f>Points[[#This Row],[29+]]-Points[[#This Row],[30+]]</f>
        <v>0</v>
      </c>
      <c r="BH38" s="5">
        <f>Points[[#This Row],[30+]]-Points[[#This Row],[31+]]</f>
        <v>0</v>
      </c>
      <c r="BI38" s="5">
        <f>Points[[#This Row],[31+]]-Points[[#This Row],[32+]]</f>
        <v>0</v>
      </c>
      <c r="BJ38" s="5">
        <f>Points[[#This Row],[32+]]-Points[[#This Row],[33+]]</f>
        <v>0</v>
      </c>
      <c r="BK38" s="5">
        <f>Points[[#This Row],[33+]]-Points[[#This Row],[34+]]</f>
        <v>0</v>
      </c>
      <c r="BL38" s="5">
        <f>Points[[#This Row],[34+]]-Points[[#This Row],[35+]]</f>
        <v>0</v>
      </c>
      <c r="BM38" s="5">
        <f>Points[[#This Row],[35+]]-Points[[#This Row],[40+]]</f>
        <v>0</v>
      </c>
      <c r="BN38" s="5">
        <f>Points[[#This Row],[40+]]-Points[[#This Row],[45+]]</f>
        <v>0</v>
      </c>
    </row>
    <row r="39" spans="1:66" x14ac:dyDescent="0.25">
      <c r="A39" s="10">
        <v>22400624</v>
      </c>
      <c r="B39" s="4" t="s">
        <v>87</v>
      </c>
      <c r="C39" s="4" t="s">
        <v>76</v>
      </c>
      <c r="D39" s="11">
        <v>0.8125</v>
      </c>
      <c r="E39" s="6" t="str">
        <f>HYPERLINK("https://www.nba.com/stats/player/202710/boxscores-traditional", "Jimmy Butler")</f>
        <v>Jimmy Butler</v>
      </c>
      <c r="F39">
        <v>11.4</v>
      </c>
      <c r="G39" s="4">
        <v>3.7199999999999998</v>
      </c>
      <c r="H39" s="3">
        <v>0.81859000000000004</v>
      </c>
      <c r="I39" s="3">
        <v>0.74214999999999998</v>
      </c>
      <c r="J39" s="3">
        <v>0.64802999999999999</v>
      </c>
      <c r="K39" s="3">
        <v>0.54379999999999995</v>
      </c>
      <c r="L39" s="3">
        <v>0.43643999999999999</v>
      </c>
      <c r="M39" s="3">
        <v>0.33360000000000001</v>
      </c>
      <c r="N39" s="3">
        <v>0.24196000000000001</v>
      </c>
      <c r="O39" s="3">
        <v>0.16602</v>
      </c>
      <c r="P39" s="3">
        <v>0.10749</v>
      </c>
      <c r="Q39" s="3">
        <v>6.5519999999999995E-2</v>
      </c>
      <c r="R39" s="3">
        <v>3.8359999999999998E-2</v>
      </c>
      <c r="S39" s="3">
        <v>2.068E-2</v>
      </c>
      <c r="T39" s="3">
        <v>1.044E-2</v>
      </c>
      <c r="U39" s="3">
        <v>4.9399999999999999E-3</v>
      </c>
      <c r="V39" s="3">
        <v>2.1900000000000001E-3</v>
      </c>
      <c r="W39" s="3">
        <v>8.9999999999999998E-4</v>
      </c>
      <c r="X39" s="3">
        <v>3.5E-4</v>
      </c>
      <c r="Y39" s="3">
        <v>1.2999999999999999E-4</v>
      </c>
      <c r="Z39" s="3">
        <v>4.0000000000000003E-5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5">
        <f>Points[[#This Row],[8+]]-Points[[#This Row],[9+]]</f>
        <v>7.6440000000000063E-2</v>
      </c>
      <c r="AM39" s="5">
        <f>Points[[#This Row],[9+]]-Points[[#This Row],[10+]]</f>
        <v>9.4119999999999981E-2</v>
      </c>
      <c r="AN39" s="5">
        <f>Points[[#This Row],[10+]]-Points[[#This Row],[11+]]</f>
        <v>0.10423000000000004</v>
      </c>
      <c r="AO39" s="5">
        <f>Points[[#This Row],[11+]]-Points[[#This Row],[12+]]</f>
        <v>0.10735999999999996</v>
      </c>
      <c r="AP39" s="5">
        <f>Points[[#This Row],[12+]]-Points[[#This Row],[13+]]</f>
        <v>0.10283999999999999</v>
      </c>
      <c r="AQ39" s="5">
        <f>Points[[#This Row],[13+]]-Points[[#This Row],[14+]]</f>
        <v>9.1639999999999999E-2</v>
      </c>
      <c r="AR39" s="5">
        <f>Points[[#This Row],[14+]]-Points[[#This Row],[15+]]</f>
        <v>7.5940000000000007E-2</v>
      </c>
      <c r="AS39" s="5">
        <f>Points[[#This Row],[15+]]-Points[[#This Row],[16+]]</f>
        <v>5.8529999999999999E-2</v>
      </c>
      <c r="AT39" s="5">
        <f>Points[[#This Row],[16+]]-Points[[#This Row],[17+]]</f>
        <v>4.1970000000000007E-2</v>
      </c>
      <c r="AU39" s="5">
        <f>Points[[#This Row],[17+]]-Points[[#This Row],[18+]]</f>
        <v>2.7159999999999997E-2</v>
      </c>
      <c r="AV39" s="5">
        <f>Points[[#This Row],[18+]]-Points[[#This Row],[19+]]</f>
        <v>1.7679999999999998E-2</v>
      </c>
      <c r="AW39" s="5">
        <f>Points[[#This Row],[19+]]-Points[[#This Row],[20+]]</f>
        <v>1.0240000000000001E-2</v>
      </c>
      <c r="AX39" s="5">
        <f>Points[[#This Row],[20+]]-Points[[#This Row],[21+]]</f>
        <v>5.4999999999999997E-3</v>
      </c>
      <c r="AY39" s="5">
        <f>Points[[#This Row],[21+]]-Points[[#This Row],[22+]]</f>
        <v>2.7499999999999998E-3</v>
      </c>
      <c r="AZ39" s="5">
        <f>Points[[#This Row],[22+]]-Points[[#This Row],[23+]]</f>
        <v>1.2900000000000001E-3</v>
      </c>
      <c r="BA39" s="5">
        <f>Points[[#This Row],[23+]]-Points[[#This Row],[24+]]</f>
        <v>5.4999999999999992E-4</v>
      </c>
      <c r="BB39" s="5">
        <f>Points[[#This Row],[24+]]-Points[[#This Row],[25+]]</f>
        <v>2.2000000000000001E-4</v>
      </c>
      <c r="BC39" s="5">
        <f>Points[[#This Row],[25+]]-Points[[#This Row],[26+]]</f>
        <v>8.9999999999999992E-5</v>
      </c>
      <c r="BD39" s="5">
        <f>Points[[#This Row],[26+]]-Points[[#This Row],[27+]]</f>
        <v>4.0000000000000003E-5</v>
      </c>
      <c r="BE39" s="5">
        <f>Points[[#This Row],[27+]]-Points[[#This Row],[28+]]</f>
        <v>0</v>
      </c>
      <c r="BF39" s="5">
        <f>Points[[#This Row],[28+]]-Points[[#This Row],[29+]]</f>
        <v>0</v>
      </c>
      <c r="BG39" s="5">
        <f>Points[[#This Row],[29+]]-Points[[#This Row],[30+]]</f>
        <v>0</v>
      </c>
      <c r="BH39" s="5">
        <f>Points[[#This Row],[30+]]-Points[[#This Row],[31+]]</f>
        <v>0</v>
      </c>
      <c r="BI39" s="5">
        <f>Points[[#This Row],[31+]]-Points[[#This Row],[32+]]</f>
        <v>0</v>
      </c>
      <c r="BJ39" s="5">
        <f>Points[[#This Row],[32+]]-Points[[#This Row],[33+]]</f>
        <v>0</v>
      </c>
      <c r="BK39" s="5">
        <f>Points[[#This Row],[33+]]-Points[[#This Row],[34+]]</f>
        <v>0</v>
      </c>
      <c r="BL39" s="5">
        <f>Points[[#This Row],[34+]]-Points[[#This Row],[35+]]</f>
        <v>0</v>
      </c>
      <c r="BM39" s="5">
        <f>Points[[#This Row],[35+]]-Points[[#This Row],[40+]]</f>
        <v>0</v>
      </c>
      <c r="BN39" s="5">
        <f>Points[[#This Row],[40+]]-Points[[#This Row],[45+]]</f>
        <v>0</v>
      </c>
    </row>
    <row r="40" spans="1:66" x14ac:dyDescent="0.25">
      <c r="A40" s="10">
        <v>22400623</v>
      </c>
      <c r="B40" s="4" t="s">
        <v>86</v>
      </c>
      <c r="C40" s="4" t="s">
        <v>74</v>
      </c>
      <c r="D40" s="11">
        <v>0.8125</v>
      </c>
      <c r="E40" s="6" t="str">
        <f>HYPERLINK("https://www.nba.com/stats/player/1630567/boxscores-traditional", "Scottie Barnes")</f>
        <v>Scottie Barnes</v>
      </c>
      <c r="F40">
        <v>16.8</v>
      </c>
      <c r="G40" s="4">
        <v>4.1669999999999998</v>
      </c>
      <c r="H40" s="3">
        <v>0.98257000000000005</v>
      </c>
      <c r="I40" s="3">
        <v>0.96926000000000001</v>
      </c>
      <c r="J40" s="3">
        <v>0.94845000000000002</v>
      </c>
      <c r="K40" s="3">
        <v>0.91774</v>
      </c>
      <c r="L40" s="3">
        <v>0.87492999999999999</v>
      </c>
      <c r="M40" s="3">
        <v>0.81859000000000004</v>
      </c>
      <c r="N40" s="3">
        <v>0.74856999999999996</v>
      </c>
      <c r="O40" s="3">
        <v>0.66639999999999999</v>
      </c>
      <c r="P40" s="3">
        <v>0.57535000000000003</v>
      </c>
      <c r="Q40" s="3">
        <v>0.48005999999999999</v>
      </c>
      <c r="R40" s="3">
        <v>0.38590999999999998</v>
      </c>
      <c r="S40" s="3">
        <v>0.29805999999999999</v>
      </c>
      <c r="T40" s="3">
        <v>0.22065000000000001</v>
      </c>
      <c r="U40" s="3">
        <v>0.15625</v>
      </c>
      <c r="V40" s="3">
        <v>0.10564999999999999</v>
      </c>
      <c r="W40" s="3">
        <v>6.8110000000000004E-2</v>
      </c>
      <c r="X40" s="3">
        <v>4.1820000000000003E-2</v>
      </c>
      <c r="Y40" s="3">
        <v>2.4420000000000001E-2</v>
      </c>
      <c r="Z40" s="3">
        <v>1.355E-2</v>
      </c>
      <c r="AA40" s="3">
        <v>7.1399999999999996E-3</v>
      </c>
      <c r="AB40" s="3">
        <v>3.5699999999999998E-3</v>
      </c>
      <c r="AC40" s="3">
        <v>1.6900000000000001E-3</v>
      </c>
      <c r="AD40" s="3">
        <v>7.6000000000000004E-4</v>
      </c>
      <c r="AE40" s="3">
        <v>3.2000000000000003E-4</v>
      </c>
      <c r="AF40" s="3">
        <v>1.2999999999999999E-4</v>
      </c>
      <c r="AG40" s="3">
        <v>5.0000000000000002E-5</v>
      </c>
      <c r="AH40" s="3">
        <v>0</v>
      </c>
      <c r="AI40" s="3">
        <v>0</v>
      </c>
      <c r="AJ40" s="3">
        <v>0</v>
      </c>
      <c r="AK40" s="3">
        <v>0</v>
      </c>
      <c r="AL40" s="5">
        <f>Points[[#This Row],[8+]]-Points[[#This Row],[9+]]</f>
        <v>1.3310000000000044E-2</v>
      </c>
      <c r="AM40" s="5">
        <f>Points[[#This Row],[9+]]-Points[[#This Row],[10+]]</f>
        <v>2.0809999999999995E-2</v>
      </c>
      <c r="AN40" s="5">
        <f>Points[[#This Row],[10+]]-Points[[#This Row],[11+]]</f>
        <v>3.0710000000000015E-2</v>
      </c>
      <c r="AO40" s="5">
        <f>Points[[#This Row],[11+]]-Points[[#This Row],[12+]]</f>
        <v>4.2810000000000015E-2</v>
      </c>
      <c r="AP40" s="5">
        <f>Points[[#This Row],[12+]]-Points[[#This Row],[13+]]</f>
        <v>5.6339999999999946E-2</v>
      </c>
      <c r="AQ40" s="5">
        <f>Points[[#This Row],[13+]]-Points[[#This Row],[14+]]</f>
        <v>7.0020000000000082E-2</v>
      </c>
      <c r="AR40" s="5">
        <f>Points[[#This Row],[14+]]-Points[[#This Row],[15+]]</f>
        <v>8.2169999999999965E-2</v>
      </c>
      <c r="AS40" s="5">
        <f>Points[[#This Row],[15+]]-Points[[#This Row],[16+]]</f>
        <v>9.1049999999999964E-2</v>
      </c>
      <c r="AT40" s="5">
        <f>Points[[#This Row],[16+]]-Points[[#This Row],[17+]]</f>
        <v>9.5290000000000041E-2</v>
      </c>
      <c r="AU40" s="5">
        <f>Points[[#This Row],[17+]]-Points[[#This Row],[18+]]</f>
        <v>9.4150000000000011E-2</v>
      </c>
      <c r="AV40" s="5">
        <f>Points[[#This Row],[18+]]-Points[[#This Row],[19+]]</f>
        <v>8.7849999999999984E-2</v>
      </c>
      <c r="AW40" s="5">
        <f>Points[[#This Row],[19+]]-Points[[#This Row],[20+]]</f>
        <v>7.7409999999999979E-2</v>
      </c>
      <c r="AX40" s="5">
        <f>Points[[#This Row],[20+]]-Points[[#This Row],[21+]]</f>
        <v>6.4400000000000013E-2</v>
      </c>
      <c r="AY40" s="5">
        <f>Points[[#This Row],[21+]]-Points[[#This Row],[22+]]</f>
        <v>5.0600000000000006E-2</v>
      </c>
      <c r="AZ40" s="5">
        <f>Points[[#This Row],[22+]]-Points[[#This Row],[23+]]</f>
        <v>3.753999999999999E-2</v>
      </c>
      <c r="BA40" s="5">
        <f>Points[[#This Row],[23+]]-Points[[#This Row],[24+]]</f>
        <v>2.6290000000000001E-2</v>
      </c>
      <c r="BB40" s="5">
        <f>Points[[#This Row],[24+]]-Points[[#This Row],[25+]]</f>
        <v>1.7400000000000002E-2</v>
      </c>
      <c r="BC40" s="5">
        <f>Points[[#This Row],[25+]]-Points[[#This Row],[26+]]</f>
        <v>1.0870000000000001E-2</v>
      </c>
      <c r="BD40" s="5">
        <f>Points[[#This Row],[26+]]-Points[[#This Row],[27+]]</f>
        <v>6.4099999999999999E-3</v>
      </c>
      <c r="BE40" s="5">
        <f>Points[[#This Row],[27+]]-Points[[#This Row],[28+]]</f>
        <v>3.5699999999999998E-3</v>
      </c>
      <c r="BF40" s="5">
        <f>Points[[#This Row],[28+]]-Points[[#This Row],[29+]]</f>
        <v>1.8799999999999997E-3</v>
      </c>
      <c r="BG40" s="5">
        <f>Points[[#This Row],[29+]]-Points[[#This Row],[30+]]</f>
        <v>9.3000000000000005E-4</v>
      </c>
      <c r="BH40" s="5">
        <f>Points[[#This Row],[30+]]-Points[[#This Row],[31+]]</f>
        <v>4.4000000000000002E-4</v>
      </c>
      <c r="BI40" s="5">
        <f>Points[[#This Row],[31+]]-Points[[#This Row],[32+]]</f>
        <v>1.9000000000000004E-4</v>
      </c>
      <c r="BJ40" s="5">
        <f>Points[[#This Row],[32+]]-Points[[#This Row],[33+]]</f>
        <v>7.9999999999999993E-5</v>
      </c>
      <c r="BK40" s="5">
        <f>Points[[#This Row],[33+]]-Points[[#This Row],[34+]]</f>
        <v>5.0000000000000002E-5</v>
      </c>
      <c r="BL40" s="5">
        <f>Points[[#This Row],[34+]]-Points[[#This Row],[35+]]</f>
        <v>0</v>
      </c>
      <c r="BM40" s="5">
        <f>Points[[#This Row],[35+]]-Points[[#This Row],[40+]]</f>
        <v>0</v>
      </c>
      <c r="BN40" s="5">
        <f>Points[[#This Row],[40+]]-Points[[#This Row],[45+]]</f>
        <v>0</v>
      </c>
    </row>
    <row r="41" spans="1:66" x14ac:dyDescent="0.25">
      <c r="A41" s="10">
        <v>22400623</v>
      </c>
      <c r="B41" s="4" t="s">
        <v>74</v>
      </c>
      <c r="C41" s="4" t="s">
        <v>86</v>
      </c>
      <c r="D41" s="11">
        <v>0.8125</v>
      </c>
      <c r="E41" s="6" t="str">
        <f>HYPERLINK("https://www.nba.com/stats/player/1629631/boxscores-traditional", "De'Andre Hunter")</f>
        <v>De'Andre Hunter</v>
      </c>
      <c r="F41">
        <v>15.4</v>
      </c>
      <c r="G41" s="4">
        <v>4.1760000000000002</v>
      </c>
      <c r="H41" s="3">
        <v>0.96164000000000005</v>
      </c>
      <c r="I41" s="3">
        <v>0.93698999999999999</v>
      </c>
      <c r="J41" s="3">
        <v>0.90146999999999999</v>
      </c>
      <c r="K41" s="3">
        <v>0.85314000000000001</v>
      </c>
      <c r="L41" s="3">
        <v>0.79103000000000001</v>
      </c>
      <c r="M41" s="3">
        <v>0.71565999999999996</v>
      </c>
      <c r="N41" s="3">
        <v>0.63307000000000002</v>
      </c>
      <c r="O41" s="3">
        <v>0.53983000000000003</v>
      </c>
      <c r="P41" s="3">
        <v>0.44433</v>
      </c>
      <c r="Q41" s="3">
        <v>0.35197000000000001</v>
      </c>
      <c r="R41" s="3">
        <v>0.26762999999999998</v>
      </c>
      <c r="S41" s="3">
        <v>0.19489000000000001</v>
      </c>
      <c r="T41" s="3">
        <v>0.13567000000000001</v>
      </c>
      <c r="U41" s="3">
        <v>9.0120000000000006E-2</v>
      </c>
      <c r="V41" s="3">
        <v>5.7049999999999997E-2</v>
      </c>
      <c r="W41" s="3">
        <v>3.4380000000000001E-2</v>
      </c>
      <c r="X41" s="3">
        <v>1.9699999999999999E-2</v>
      </c>
      <c r="Y41" s="3">
        <v>1.072E-2</v>
      </c>
      <c r="Z41" s="3">
        <v>5.5399999999999998E-3</v>
      </c>
      <c r="AA41" s="3">
        <v>2.7200000000000002E-3</v>
      </c>
      <c r="AB41" s="3">
        <v>1.2600000000000001E-3</v>
      </c>
      <c r="AC41" s="3">
        <v>5.5999999999999995E-4</v>
      </c>
      <c r="AD41" s="3">
        <v>2.3000000000000001E-4</v>
      </c>
      <c r="AE41" s="3">
        <v>9.0000000000000006E-5</v>
      </c>
      <c r="AF41" s="3">
        <v>3.0000000000000001E-5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5">
        <f>Points[[#This Row],[8+]]-Points[[#This Row],[9+]]</f>
        <v>2.4650000000000061E-2</v>
      </c>
      <c r="AM41" s="5">
        <f>Points[[#This Row],[9+]]-Points[[#This Row],[10+]]</f>
        <v>3.5519999999999996E-2</v>
      </c>
      <c r="AN41" s="5">
        <f>Points[[#This Row],[10+]]-Points[[#This Row],[11+]]</f>
        <v>4.8329999999999984E-2</v>
      </c>
      <c r="AO41" s="5">
        <f>Points[[#This Row],[11+]]-Points[[#This Row],[12+]]</f>
        <v>6.2109999999999999E-2</v>
      </c>
      <c r="AP41" s="5">
        <f>Points[[#This Row],[12+]]-Points[[#This Row],[13+]]</f>
        <v>7.5370000000000048E-2</v>
      </c>
      <c r="AQ41" s="5">
        <f>Points[[#This Row],[13+]]-Points[[#This Row],[14+]]</f>
        <v>8.2589999999999941E-2</v>
      </c>
      <c r="AR41" s="5">
        <f>Points[[#This Row],[14+]]-Points[[#This Row],[15+]]</f>
        <v>9.323999999999999E-2</v>
      </c>
      <c r="AS41" s="5">
        <f>Points[[#This Row],[15+]]-Points[[#This Row],[16+]]</f>
        <v>9.5500000000000029E-2</v>
      </c>
      <c r="AT41" s="5">
        <f>Points[[#This Row],[16+]]-Points[[#This Row],[17+]]</f>
        <v>9.2359999999999998E-2</v>
      </c>
      <c r="AU41" s="5">
        <f>Points[[#This Row],[17+]]-Points[[#This Row],[18+]]</f>
        <v>8.4340000000000026E-2</v>
      </c>
      <c r="AV41" s="5">
        <f>Points[[#This Row],[18+]]-Points[[#This Row],[19+]]</f>
        <v>7.2739999999999971E-2</v>
      </c>
      <c r="AW41" s="5">
        <f>Points[[#This Row],[19+]]-Points[[#This Row],[20+]]</f>
        <v>5.9219999999999995E-2</v>
      </c>
      <c r="AX41" s="5">
        <f>Points[[#This Row],[20+]]-Points[[#This Row],[21+]]</f>
        <v>4.5550000000000007E-2</v>
      </c>
      <c r="AY41" s="5">
        <f>Points[[#This Row],[21+]]-Points[[#This Row],[22+]]</f>
        <v>3.3070000000000009E-2</v>
      </c>
      <c r="AZ41" s="5">
        <f>Points[[#This Row],[22+]]-Points[[#This Row],[23+]]</f>
        <v>2.2669999999999996E-2</v>
      </c>
      <c r="BA41" s="5">
        <f>Points[[#This Row],[23+]]-Points[[#This Row],[24+]]</f>
        <v>1.4680000000000002E-2</v>
      </c>
      <c r="BB41" s="5">
        <f>Points[[#This Row],[24+]]-Points[[#This Row],[25+]]</f>
        <v>8.9799999999999984E-3</v>
      </c>
      <c r="BC41" s="5">
        <f>Points[[#This Row],[25+]]-Points[[#This Row],[26+]]</f>
        <v>5.1800000000000006E-3</v>
      </c>
      <c r="BD41" s="5">
        <f>Points[[#This Row],[26+]]-Points[[#This Row],[27+]]</f>
        <v>2.8199999999999996E-3</v>
      </c>
      <c r="BE41" s="5">
        <f>Points[[#This Row],[27+]]-Points[[#This Row],[28+]]</f>
        <v>1.4600000000000001E-3</v>
      </c>
      <c r="BF41" s="5">
        <f>Points[[#This Row],[28+]]-Points[[#This Row],[29+]]</f>
        <v>7.000000000000001E-4</v>
      </c>
      <c r="BG41" s="5">
        <f>Points[[#This Row],[29+]]-Points[[#This Row],[30+]]</f>
        <v>3.2999999999999994E-4</v>
      </c>
      <c r="BH41" s="5">
        <f>Points[[#This Row],[30+]]-Points[[#This Row],[31+]]</f>
        <v>1.3999999999999999E-4</v>
      </c>
      <c r="BI41" s="5">
        <f>Points[[#This Row],[31+]]-Points[[#This Row],[32+]]</f>
        <v>6.0000000000000008E-5</v>
      </c>
      <c r="BJ41" s="5">
        <f>Points[[#This Row],[32+]]-Points[[#This Row],[33+]]</f>
        <v>3.0000000000000001E-5</v>
      </c>
      <c r="BK41" s="5">
        <f>Points[[#This Row],[33+]]-Points[[#This Row],[34+]]</f>
        <v>0</v>
      </c>
      <c r="BL41" s="5">
        <f>Points[[#This Row],[34+]]-Points[[#This Row],[35+]]</f>
        <v>0</v>
      </c>
      <c r="BM41" s="5">
        <f>Points[[#This Row],[35+]]-Points[[#This Row],[40+]]</f>
        <v>0</v>
      </c>
      <c r="BN41" s="5">
        <f>Points[[#This Row],[40+]]-Points[[#This Row],[45+]]</f>
        <v>0</v>
      </c>
    </row>
    <row r="42" spans="1:66" x14ac:dyDescent="0.25">
      <c r="A42" s="10">
        <v>22400623</v>
      </c>
      <c r="B42" s="4" t="s">
        <v>86</v>
      </c>
      <c r="C42" s="4" t="s">
        <v>74</v>
      </c>
      <c r="D42" s="11">
        <v>0.8125</v>
      </c>
      <c r="E42" s="6" t="str">
        <f>HYPERLINK("https://www.nba.com/stats/player/1629628/boxscores-traditional", "RJ Barrett")</f>
        <v>RJ Barrett</v>
      </c>
      <c r="F42">
        <v>17.399999999999999</v>
      </c>
      <c r="G42" s="4">
        <v>4.4089999999999998</v>
      </c>
      <c r="H42" s="3">
        <v>0.98341000000000001</v>
      </c>
      <c r="I42" s="3">
        <v>0.97192999999999996</v>
      </c>
      <c r="J42" s="3">
        <v>0.95352000000000003</v>
      </c>
      <c r="K42" s="3">
        <v>0.92647000000000002</v>
      </c>
      <c r="L42" s="3">
        <v>0.88876999999999995</v>
      </c>
      <c r="M42" s="3">
        <v>0.84133999999999998</v>
      </c>
      <c r="N42" s="3">
        <v>0.77934999999999999</v>
      </c>
      <c r="O42" s="3">
        <v>0.70540000000000003</v>
      </c>
      <c r="P42" s="3">
        <v>0.62551999999999996</v>
      </c>
      <c r="Q42" s="3">
        <v>0.53586</v>
      </c>
      <c r="R42" s="3">
        <v>0.44433</v>
      </c>
      <c r="S42" s="3">
        <v>0.35942000000000002</v>
      </c>
      <c r="T42" s="3">
        <v>0.27760000000000001</v>
      </c>
      <c r="U42" s="3">
        <v>0.20610999999999999</v>
      </c>
      <c r="V42" s="3">
        <v>0.14917</v>
      </c>
      <c r="W42" s="3">
        <v>0.10204000000000001</v>
      </c>
      <c r="X42" s="3">
        <v>6.6809999999999994E-2</v>
      </c>
      <c r="Y42" s="3">
        <v>4.2720000000000001E-2</v>
      </c>
      <c r="Z42" s="3">
        <v>2.5590000000000002E-2</v>
      </c>
      <c r="AA42" s="3">
        <v>1.4630000000000001E-2</v>
      </c>
      <c r="AB42" s="3">
        <v>8.2000000000000007E-3</v>
      </c>
      <c r="AC42" s="3">
        <v>4.2700000000000004E-3</v>
      </c>
      <c r="AD42" s="3">
        <v>2.1199999999999999E-3</v>
      </c>
      <c r="AE42" s="3">
        <v>1.0399999999999999E-3</v>
      </c>
      <c r="AF42" s="3">
        <v>4.6999999999999999E-4</v>
      </c>
      <c r="AG42" s="3">
        <v>2.0000000000000001E-4</v>
      </c>
      <c r="AH42" s="3">
        <v>8.0000000000000007E-5</v>
      </c>
      <c r="AI42" s="3">
        <v>3.0000000000000001E-5</v>
      </c>
      <c r="AJ42" s="3">
        <v>0</v>
      </c>
      <c r="AK42" s="3">
        <v>0</v>
      </c>
      <c r="AL42" s="5">
        <f>Points[[#This Row],[8+]]-Points[[#This Row],[9+]]</f>
        <v>1.1480000000000046E-2</v>
      </c>
      <c r="AM42" s="5">
        <f>Points[[#This Row],[9+]]-Points[[#This Row],[10+]]</f>
        <v>1.8409999999999926E-2</v>
      </c>
      <c r="AN42" s="5">
        <f>Points[[#This Row],[10+]]-Points[[#This Row],[11+]]</f>
        <v>2.7050000000000018E-2</v>
      </c>
      <c r="AO42" s="5">
        <f>Points[[#This Row],[11+]]-Points[[#This Row],[12+]]</f>
        <v>3.7700000000000067E-2</v>
      </c>
      <c r="AP42" s="5">
        <f>Points[[#This Row],[12+]]-Points[[#This Row],[13+]]</f>
        <v>4.7429999999999972E-2</v>
      </c>
      <c r="AQ42" s="5">
        <f>Points[[#This Row],[13+]]-Points[[#This Row],[14+]]</f>
        <v>6.198999999999999E-2</v>
      </c>
      <c r="AR42" s="5">
        <f>Points[[#This Row],[14+]]-Points[[#This Row],[15+]]</f>
        <v>7.394999999999996E-2</v>
      </c>
      <c r="AS42" s="5">
        <f>Points[[#This Row],[15+]]-Points[[#This Row],[16+]]</f>
        <v>7.9880000000000062E-2</v>
      </c>
      <c r="AT42" s="5">
        <f>Points[[#This Row],[16+]]-Points[[#This Row],[17+]]</f>
        <v>8.9659999999999962E-2</v>
      </c>
      <c r="AU42" s="5">
        <f>Points[[#This Row],[17+]]-Points[[#This Row],[18+]]</f>
        <v>9.153E-2</v>
      </c>
      <c r="AV42" s="5">
        <f>Points[[#This Row],[18+]]-Points[[#This Row],[19+]]</f>
        <v>8.4909999999999985E-2</v>
      </c>
      <c r="AW42" s="5">
        <f>Points[[#This Row],[19+]]-Points[[#This Row],[20+]]</f>
        <v>8.1820000000000004E-2</v>
      </c>
      <c r="AX42" s="5">
        <f>Points[[#This Row],[20+]]-Points[[#This Row],[21+]]</f>
        <v>7.1490000000000026E-2</v>
      </c>
      <c r="AY42" s="5">
        <f>Points[[#This Row],[21+]]-Points[[#This Row],[22+]]</f>
        <v>5.6939999999999991E-2</v>
      </c>
      <c r="AZ42" s="5">
        <f>Points[[#This Row],[22+]]-Points[[#This Row],[23+]]</f>
        <v>4.7129999999999991E-2</v>
      </c>
      <c r="BA42" s="5">
        <f>Points[[#This Row],[23+]]-Points[[#This Row],[24+]]</f>
        <v>3.5230000000000011E-2</v>
      </c>
      <c r="BB42" s="5">
        <f>Points[[#This Row],[24+]]-Points[[#This Row],[25+]]</f>
        <v>2.4089999999999993E-2</v>
      </c>
      <c r="BC42" s="5">
        <f>Points[[#This Row],[25+]]-Points[[#This Row],[26+]]</f>
        <v>1.7129999999999999E-2</v>
      </c>
      <c r="BD42" s="5">
        <f>Points[[#This Row],[26+]]-Points[[#This Row],[27+]]</f>
        <v>1.0960000000000001E-2</v>
      </c>
      <c r="BE42" s="5">
        <f>Points[[#This Row],[27+]]-Points[[#This Row],[28+]]</f>
        <v>6.43E-3</v>
      </c>
      <c r="BF42" s="5">
        <f>Points[[#This Row],[28+]]-Points[[#This Row],[29+]]</f>
        <v>3.9300000000000003E-3</v>
      </c>
      <c r="BG42" s="5">
        <f>Points[[#This Row],[29+]]-Points[[#This Row],[30+]]</f>
        <v>2.1500000000000004E-3</v>
      </c>
      <c r="BH42" s="5">
        <f>Points[[#This Row],[30+]]-Points[[#This Row],[31+]]</f>
        <v>1.08E-3</v>
      </c>
      <c r="BI42" s="5">
        <f>Points[[#This Row],[31+]]-Points[[#This Row],[32+]]</f>
        <v>5.6999999999999998E-4</v>
      </c>
      <c r="BJ42" s="5">
        <f>Points[[#This Row],[32+]]-Points[[#This Row],[33+]]</f>
        <v>2.6999999999999995E-4</v>
      </c>
      <c r="BK42" s="5">
        <f>Points[[#This Row],[33+]]-Points[[#This Row],[34+]]</f>
        <v>1.2E-4</v>
      </c>
      <c r="BL42" s="5">
        <f>Points[[#This Row],[34+]]-Points[[#This Row],[35+]]</f>
        <v>5.0000000000000009E-5</v>
      </c>
      <c r="BM42" s="5">
        <f>Points[[#This Row],[35+]]-Points[[#This Row],[40+]]</f>
        <v>3.0000000000000001E-5</v>
      </c>
      <c r="BN42" s="5">
        <f>Points[[#This Row],[40+]]-Points[[#This Row],[45+]]</f>
        <v>0</v>
      </c>
    </row>
    <row r="43" spans="1:66" x14ac:dyDescent="0.25">
      <c r="A43" s="10">
        <v>22400624</v>
      </c>
      <c r="B43" s="4" t="s">
        <v>87</v>
      </c>
      <c r="C43" s="4" t="s">
        <v>76</v>
      </c>
      <c r="D43" s="11">
        <v>0.8125</v>
      </c>
      <c r="E43" s="6" t="str">
        <f>HYPERLINK("https://www.nba.com/stats/player/1629312/boxscores-traditional", "Haywood Highsmith")</f>
        <v>Haywood Highsmith</v>
      </c>
      <c r="F43">
        <v>8.4</v>
      </c>
      <c r="G43" s="4">
        <v>4.4089999999999998</v>
      </c>
      <c r="H43" s="3">
        <v>0.53586</v>
      </c>
      <c r="I43" s="3">
        <v>0.44433</v>
      </c>
      <c r="J43" s="3">
        <v>0.35942000000000002</v>
      </c>
      <c r="K43" s="3">
        <v>0.27760000000000001</v>
      </c>
      <c r="L43" s="3">
        <v>0.20610999999999999</v>
      </c>
      <c r="M43" s="3">
        <v>0.14917</v>
      </c>
      <c r="N43" s="3">
        <v>0.10204000000000001</v>
      </c>
      <c r="O43" s="3">
        <v>6.6809999999999994E-2</v>
      </c>
      <c r="P43" s="3">
        <v>4.2720000000000001E-2</v>
      </c>
      <c r="Q43" s="3">
        <v>2.5590000000000002E-2</v>
      </c>
      <c r="R43" s="3">
        <v>1.4630000000000001E-2</v>
      </c>
      <c r="S43" s="3">
        <v>8.2000000000000007E-3</v>
      </c>
      <c r="T43" s="3">
        <v>4.2700000000000004E-3</v>
      </c>
      <c r="U43" s="3">
        <v>2.1199999999999999E-3</v>
      </c>
      <c r="V43" s="3">
        <v>1.0399999999999999E-3</v>
      </c>
      <c r="W43" s="3">
        <v>4.6999999999999999E-4</v>
      </c>
      <c r="X43" s="3">
        <v>2.0000000000000001E-4</v>
      </c>
      <c r="Y43" s="3">
        <v>8.0000000000000007E-5</v>
      </c>
      <c r="Z43" s="3">
        <v>3.0000000000000001E-5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5">
        <f>Points[[#This Row],[8+]]-Points[[#This Row],[9+]]</f>
        <v>9.153E-2</v>
      </c>
      <c r="AM43" s="5">
        <f>Points[[#This Row],[9+]]-Points[[#This Row],[10+]]</f>
        <v>8.4909999999999985E-2</v>
      </c>
      <c r="AN43" s="5">
        <f>Points[[#This Row],[10+]]-Points[[#This Row],[11+]]</f>
        <v>8.1820000000000004E-2</v>
      </c>
      <c r="AO43" s="5">
        <f>Points[[#This Row],[11+]]-Points[[#This Row],[12+]]</f>
        <v>7.1490000000000026E-2</v>
      </c>
      <c r="AP43" s="5">
        <f>Points[[#This Row],[12+]]-Points[[#This Row],[13+]]</f>
        <v>5.6939999999999991E-2</v>
      </c>
      <c r="AQ43" s="5">
        <f>Points[[#This Row],[13+]]-Points[[#This Row],[14+]]</f>
        <v>4.7129999999999991E-2</v>
      </c>
      <c r="AR43" s="5">
        <f>Points[[#This Row],[14+]]-Points[[#This Row],[15+]]</f>
        <v>3.5230000000000011E-2</v>
      </c>
      <c r="AS43" s="5">
        <f>Points[[#This Row],[15+]]-Points[[#This Row],[16+]]</f>
        <v>2.4089999999999993E-2</v>
      </c>
      <c r="AT43" s="5">
        <f>Points[[#This Row],[16+]]-Points[[#This Row],[17+]]</f>
        <v>1.7129999999999999E-2</v>
      </c>
      <c r="AU43" s="5">
        <f>Points[[#This Row],[17+]]-Points[[#This Row],[18+]]</f>
        <v>1.0960000000000001E-2</v>
      </c>
      <c r="AV43" s="5">
        <f>Points[[#This Row],[18+]]-Points[[#This Row],[19+]]</f>
        <v>6.43E-3</v>
      </c>
      <c r="AW43" s="5">
        <f>Points[[#This Row],[19+]]-Points[[#This Row],[20+]]</f>
        <v>3.9300000000000003E-3</v>
      </c>
      <c r="AX43" s="5">
        <f>Points[[#This Row],[20+]]-Points[[#This Row],[21+]]</f>
        <v>2.1500000000000004E-3</v>
      </c>
      <c r="AY43" s="5">
        <f>Points[[#This Row],[21+]]-Points[[#This Row],[22+]]</f>
        <v>1.08E-3</v>
      </c>
      <c r="AZ43" s="5">
        <f>Points[[#This Row],[22+]]-Points[[#This Row],[23+]]</f>
        <v>5.6999999999999998E-4</v>
      </c>
      <c r="BA43" s="5">
        <f>Points[[#This Row],[23+]]-Points[[#This Row],[24+]]</f>
        <v>2.6999999999999995E-4</v>
      </c>
      <c r="BB43" s="5">
        <f>Points[[#This Row],[24+]]-Points[[#This Row],[25+]]</f>
        <v>1.2E-4</v>
      </c>
      <c r="BC43" s="5">
        <f>Points[[#This Row],[25+]]-Points[[#This Row],[26+]]</f>
        <v>5.0000000000000009E-5</v>
      </c>
      <c r="BD43" s="5">
        <f>Points[[#This Row],[26+]]-Points[[#This Row],[27+]]</f>
        <v>3.0000000000000001E-5</v>
      </c>
      <c r="BE43" s="5">
        <f>Points[[#This Row],[27+]]-Points[[#This Row],[28+]]</f>
        <v>0</v>
      </c>
      <c r="BF43" s="5">
        <f>Points[[#This Row],[28+]]-Points[[#This Row],[29+]]</f>
        <v>0</v>
      </c>
      <c r="BG43" s="5">
        <f>Points[[#This Row],[29+]]-Points[[#This Row],[30+]]</f>
        <v>0</v>
      </c>
      <c r="BH43" s="5">
        <f>Points[[#This Row],[30+]]-Points[[#This Row],[31+]]</f>
        <v>0</v>
      </c>
      <c r="BI43" s="5">
        <f>Points[[#This Row],[31+]]-Points[[#This Row],[32+]]</f>
        <v>0</v>
      </c>
      <c r="BJ43" s="5">
        <f>Points[[#This Row],[32+]]-Points[[#This Row],[33+]]</f>
        <v>0</v>
      </c>
      <c r="BK43" s="5">
        <f>Points[[#This Row],[33+]]-Points[[#This Row],[34+]]</f>
        <v>0</v>
      </c>
      <c r="BL43" s="5">
        <f>Points[[#This Row],[34+]]-Points[[#This Row],[35+]]</f>
        <v>0</v>
      </c>
      <c r="BM43" s="5">
        <f>Points[[#This Row],[35+]]-Points[[#This Row],[40+]]</f>
        <v>0</v>
      </c>
      <c r="BN43" s="5">
        <f>Points[[#This Row],[40+]]-Points[[#This Row],[45+]]</f>
        <v>0</v>
      </c>
    </row>
    <row r="44" spans="1:66" x14ac:dyDescent="0.25">
      <c r="A44" s="10">
        <v>22400623</v>
      </c>
      <c r="B44" s="4" t="s">
        <v>74</v>
      </c>
      <c r="C44" s="4" t="s">
        <v>86</v>
      </c>
      <c r="D44" s="11">
        <v>0.8125</v>
      </c>
      <c r="E44" s="6" t="str">
        <f>HYPERLINK("https://www.nba.com/stats/player/1630168/boxscores-traditional", "Onyeka Okongwu")</f>
        <v>Onyeka Okongwu</v>
      </c>
      <c r="F44">
        <v>15.6</v>
      </c>
      <c r="G44" s="4">
        <v>4.4989999999999997</v>
      </c>
      <c r="H44" s="3">
        <v>0.95448999999999995</v>
      </c>
      <c r="I44" s="3">
        <v>0.92922000000000005</v>
      </c>
      <c r="J44" s="3">
        <v>0.89251000000000003</v>
      </c>
      <c r="K44" s="3">
        <v>0.84614</v>
      </c>
      <c r="L44" s="3">
        <v>0.78813999999999995</v>
      </c>
      <c r="M44" s="3">
        <v>0.71904000000000001</v>
      </c>
      <c r="N44" s="3">
        <v>0.64058000000000004</v>
      </c>
      <c r="O44" s="3">
        <v>0.55171999999999999</v>
      </c>
      <c r="P44" s="3">
        <v>0.46414</v>
      </c>
      <c r="Q44" s="3">
        <v>0.37828000000000001</v>
      </c>
      <c r="R44" s="3">
        <v>0.29805999999999999</v>
      </c>
      <c r="S44" s="3">
        <v>0.22363</v>
      </c>
      <c r="T44" s="3">
        <v>0.16353999999999999</v>
      </c>
      <c r="U44" s="3">
        <v>0.11507000000000001</v>
      </c>
      <c r="V44" s="3">
        <v>7.7799999999999994E-2</v>
      </c>
      <c r="W44" s="3">
        <v>5.0500000000000003E-2</v>
      </c>
      <c r="X44" s="3">
        <v>3.074E-2</v>
      </c>
      <c r="Y44" s="3">
        <v>1.831E-2</v>
      </c>
      <c r="Z44" s="3">
        <v>1.044E-2</v>
      </c>
      <c r="AA44" s="3">
        <v>5.7000000000000002E-3</v>
      </c>
      <c r="AB44" s="3">
        <v>2.8900000000000002E-3</v>
      </c>
      <c r="AC44" s="3">
        <v>1.4400000000000001E-3</v>
      </c>
      <c r="AD44" s="3">
        <v>6.8999999999999997E-4</v>
      </c>
      <c r="AE44" s="3">
        <v>3.1E-4</v>
      </c>
      <c r="AF44" s="3">
        <v>1.2999999999999999E-4</v>
      </c>
      <c r="AG44" s="3">
        <v>5.0000000000000002E-5</v>
      </c>
      <c r="AH44" s="3">
        <v>0</v>
      </c>
      <c r="AI44" s="3">
        <v>0</v>
      </c>
      <c r="AJ44" s="3">
        <v>0</v>
      </c>
      <c r="AK44" s="3">
        <v>0</v>
      </c>
      <c r="AL44" s="5">
        <f>Points[[#This Row],[8+]]-Points[[#This Row],[9+]]</f>
        <v>2.5269999999999904E-2</v>
      </c>
      <c r="AM44" s="5">
        <f>Points[[#This Row],[9+]]-Points[[#This Row],[10+]]</f>
        <v>3.671000000000002E-2</v>
      </c>
      <c r="AN44" s="5">
        <f>Points[[#This Row],[10+]]-Points[[#This Row],[11+]]</f>
        <v>4.6370000000000022E-2</v>
      </c>
      <c r="AO44" s="5">
        <f>Points[[#This Row],[11+]]-Points[[#This Row],[12+]]</f>
        <v>5.8000000000000052E-2</v>
      </c>
      <c r="AP44" s="5">
        <f>Points[[#This Row],[12+]]-Points[[#This Row],[13+]]</f>
        <v>6.9099999999999939E-2</v>
      </c>
      <c r="AQ44" s="5">
        <f>Points[[#This Row],[13+]]-Points[[#This Row],[14+]]</f>
        <v>7.8459999999999974E-2</v>
      </c>
      <c r="AR44" s="5">
        <f>Points[[#This Row],[14+]]-Points[[#This Row],[15+]]</f>
        <v>8.886000000000005E-2</v>
      </c>
      <c r="AS44" s="5">
        <f>Points[[#This Row],[15+]]-Points[[#This Row],[16+]]</f>
        <v>8.7579999999999991E-2</v>
      </c>
      <c r="AT44" s="5">
        <f>Points[[#This Row],[16+]]-Points[[#This Row],[17+]]</f>
        <v>8.5859999999999992E-2</v>
      </c>
      <c r="AU44" s="5">
        <f>Points[[#This Row],[17+]]-Points[[#This Row],[18+]]</f>
        <v>8.0220000000000014E-2</v>
      </c>
      <c r="AV44" s="5">
        <f>Points[[#This Row],[18+]]-Points[[#This Row],[19+]]</f>
        <v>7.4429999999999996E-2</v>
      </c>
      <c r="AW44" s="5">
        <f>Points[[#This Row],[19+]]-Points[[#This Row],[20+]]</f>
        <v>6.0090000000000005E-2</v>
      </c>
      <c r="AX44" s="5">
        <f>Points[[#This Row],[20+]]-Points[[#This Row],[21+]]</f>
        <v>4.8469999999999985E-2</v>
      </c>
      <c r="AY44" s="5">
        <f>Points[[#This Row],[21+]]-Points[[#This Row],[22+]]</f>
        <v>3.7270000000000011E-2</v>
      </c>
      <c r="AZ44" s="5">
        <f>Points[[#This Row],[22+]]-Points[[#This Row],[23+]]</f>
        <v>2.7299999999999991E-2</v>
      </c>
      <c r="BA44" s="5">
        <f>Points[[#This Row],[23+]]-Points[[#This Row],[24+]]</f>
        <v>1.9760000000000003E-2</v>
      </c>
      <c r="BB44" s="5">
        <f>Points[[#This Row],[24+]]-Points[[#This Row],[25+]]</f>
        <v>1.243E-2</v>
      </c>
      <c r="BC44" s="5">
        <f>Points[[#This Row],[25+]]-Points[[#This Row],[26+]]</f>
        <v>7.8700000000000003E-3</v>
      </c>
      <c r="BD44" s="5">
        <f>Points[[#This Row],[26+]]-Points[[#This Row],[27+]]</f>
        <v>4.7399999999999994E-3</v>
      </c>
      <c r="BE44" s="5">
        <f>Points[[#This Row],[27+]]-Points[[#This Row],[28+]]</f>
        <v>2.81E-3</v>
      </c>
      <c r="BF44" s="5">
        <f>Points[[#This Row],[28+]]-Points[[#This Row],[29+]]</f>
        <v>1.4500000000000001E-3</v>
      </c>
      <c r="BG44" s="5">
        <f>Points[[#This Row],[29+]]-Points[[#This Row],[30+]]</f>
        <v>7.5000000000000012E-4</v>
      </c>
      <c r="BH44" s="5">
        <f>Points[[#This Row],[30+]]-Points[[#This Row],[31+]]</f>
        <v>3.7999999999999997E-4</v>
      </c>
      <c r="BI44" s="5">
        <f>Points[[#This Row],[31+]]-Points[[#This Row],[32+]]</f>
        <v>1.8000000000000001E-4</v>
      </c>
      <c r="BJ44" s="5">
        <f>Points[[#This Row],[32+]]-Points[[#This Row],[33+]]</f>
        <v>7.9999999999999993E-5</v>
      </c>
      <c r="BK44" s="5">
        <f>Points[[#This Row],[33+]]-Points[[#This Row],[34+]]</f>
        <v>5.0000000000000002E-5</v>
      </c>
      <c r="BL44" s="5">
        <f>Points[[#This Row],[34+]]-Points[[#This Row],[35+]]</f>
        <v>0</v>
      </c>
      <c r="BM44" s="5">
        <f>Points[[#This Row],[35+]]-Points[[#This Row],[40+]]</f>
        <v>0</v>
      </c>
      <c r="BN44" s="5">
        <f>Points[[#This Row],[40+]]-Points[[#This Row],[45+]]</f>
        <v>0</v>
      </c>
    </row>
    <row r="45" spans="1:66" x14ac:dyDescent="0.25">
      <c r="A45" s="10">
        <v>22400624</v>
      </c>
      <c r="B45" s="4" t="s">
        <v>76</v>
      </c>
      <c r="C45" s="4" t="s">
        <v>87</v>
      </c>
      <c r="D45" s="11">
        <v>0.8125</v>
      </c>
      <c r="E45" s="6" t="str">
        <f>HYPERLINK("https://www.nba.com/stats/player/203507/boxscores-traditional", "Giannis Antetokounmpo")</f>
        <v>Giannis Antetokounmpo</v>
      </c>
      <c r="F45">
        <v>30.4</v>
      </c>
      <c r="G45" s="4">
        <v>4.4989999999999997</v>
      </c>
      <c r="H45" s="3">
        <v>1</v>
      </c>
      <c r="I45" s="3">
        <v>1</v>
      </c>
      <c r="J45" s="3">
        <v>1</v>
      </c>
      <c r="K45" s="3">
        <v>1</v>
      </c>
      <c r="L45" s="3">
        <v>1</v>
      </c>
      <c r="M45" s="3">
        <v>0.99995000000000001</v>
      </c>
      <c r="N45" s="3">
        <v>0.99987000000000004</v>
      </c>
      <c r="O45" s="3">
        <v>0.99968999999999997</v>
      </c>
      <c r="P45" s="3">
        <v>0.99931000000000003</v>
      </c>
      <c r="Q45" s="3">
        <v>0.99856</v>
      </c>
      <c r="R45" s="3">
        <v>0.99711000000000005</v>
      </c>
      <c r="S45" s="3">
        <v>0.99429999999999996</v>
      </c>
      <c r="T45" s="3">
        <v>0.98956</v>
      </c>
      <c r="U45" s="3">
        <v>0.98168999999999995</v>
      </c>
      <c r="V45" s="3">
        <v>0.96926000000000001</v>
      </c>
      <c r="W45" s="3">
        <v>0.94950000000000001</v>
      </c>
      <c r="X45" s="3">
        <v>0.92220000000000002</v>
      </c>
      <c r="Y45" s="3">
        <v>0.88492999999999999</v>
      </c>
      <c r="Z45" s="3">
        <v>0.83645999999999998</v>
      </c>
      <c r="AA45" s="3">
        <v>0.77637</v>
      </c>
      <c r="AB45" s="3">
        <v>0.70194000000000001</v>
      </c>
      <c r="AC45" s="3">
        <v>0.62172000000000005</v>
      </c>
      <c r="AD45" s="3">
        <v>0.53586</v>
      </c>
      <c r="AE45" s="3">
        <v>0.44828000000000001</v>
      </c>
      <c r="AF45" s="3">
        <v>0.35942000000000002</v>
      </c>
      <c r="AG45" s="3">
        <v>0.28095999999999999</v>
      </c>
      <c r="AH45" s="3">
        <v>0.21185999999999999</v>
      </c>
      <c r="AI45" s="3">
        <v>0.15386</v>
      </c>
      <c r="AJ45" s="3">
        <v>1.6590000000000001E-2</v>
      </c>
      <c r="AK45" s="3">
        <v>5.8E-4</v>
      </c>
      <c r="AL45" s="5">
        <f>Points[[#This Row],[8+]]-Points[[#This Row],[9+]]</f>
        <v>0</v>
      </c>
      <c r="AM45" s="5">
        <f>Points[[#This Row],[9+]]-Points[[#This Row],[10+]]</f>
        <v>0</v>
      </c>
      <c r="AN45" s="5">
        <f>Points[[#This Row],[10+]]-Points[[#This Row],[11+]]</f>
        <v>0</v>
      </c>
      <c r="AO45" s="5">
        <f>Points[[#This Row],[11+]]-Points[[#This Row],[12+]]</f>
        <v>0</v>
      </c>
      <c r="AP45" s="5">
        <f>Points[[#This Row],[12+]]-Points[[#This Row],[13+]]</f>
        <v>4.9999999999994493E-5</v>
      </c>
      <c r="AQ45" s="5">
        <f>Points[[#This Row],[13+]]-Points[[#This Row],[14+]]</f>
        <v>7.9999999999968985E-5</v>
      </c>
      <c r="AR45" s="5">
        <f>Points[[#This Row],[14+]]-Points[[#This Row],[15+]]</f>
        <v>1.8000000000006899E-4</v>
      </c>
      <c r="AS45" s="5">
        <f>Points[[#This Row],[15+]]-Points[[#This Row],[16+]]</f>
        <v>3.7999999999993594E-4</v>
      </c>
      <c r="AT45" s="5">
        <f>Points[[#This Row],[16+]]-Points[[#This Row],[17+]]</f>
        <v>7.5000000000002842E-4</v>
      </c>
      <c r="AU45" s="5">
        <f>Points[[#This Row],[17+]]-Points[[#This Row],[18+]]</f>
        <v>1.4499999999999513E-3</v>
      </c>
      <c r="AV45" s="5">
        <f>Points[[#This Row],[18+]]-Points[[#This Row],[19+]]</f>
        <v>2.8100000000000902E-3</v>
      </c>
      <c r="AW45" s="5">
        <f>Points[[#This Row],[19+]]-Points[[#This Row],[20+]]</f>
        <v>4.7399999999999665E-3</v>
      </c>
      <c r="AX45" s="5">
        <f>Points[[#This Row],[20+]]-Points[[#This Row],[21+]]</f>
        <v>7.8700000000000436E-3</v>
      </c>
      <c r="AY45" s="5">
        <f>Points[[#This Row],[21+]]-Points[[#This Row],[22+]]</f>
        <v>1.2429999999999941E-2</v>
      </c>
      <c r="AZ45" s="5">
        <f>Points[[#This Row],[22+]]-Points[[#This Row],[23+]]</f>
        <v>1.976E-2</v>
      </c>
      <c r="BA45" s="5">
        <f>Points[[#This Row],[23+]]-Points[[#This Row],[24+]]</f>
        <v>2.7299999999999991E-2</v>
      </c>
      <c r="BB45" s="5">
        <f>Points[[#This Row],[24+]]-Points[[#This Row],[25+]]</f>
        <v>3.7270000000000025E-2</v>
      </c>
      <c r="BC45" s="5">
        <f>Points[[#This Row],[25+]]-Points[[#This Row],[26+]]</f>
        <v>4.8470000000000013E-2</v>
      </c>
      <c r="BD45" s="5">
        <f>Points[[#This Row],[26+]]-Points[[#This Row],[27+]]</f>
        <v>6.0089999999999977E-2</v>
      </c>
      <c r="BE45" s="5">
        <f>Points[[#This Row],[27+]]-Points[[#This Row],[28+]]</f>
        <v>7.4429999999999996E-2</v>
      </c>
      <c r="BF45" s="5">
        <f>Points[[#This Row],[28+]]-Points[[#This Row],[29+]]</f>
        <v>8.0219999999999958E-2</v>
      </c>
      <c r="BG45" s="5">
        <f>Points[[#This Row],[29+]]-Points[[#This Row],[30+]]</f>
        <v>8.5860000000000047E-2</v>
      </c>
      <c r="BH45" s="5">
        <f>Points[[#This Row],[30+]]-Points[[#This Row],[31+]]</f>
        <v>8.7579999999999991E-2</v>
      </c>
      <c r="BI45" s="5">
        <f>Points[[#This Row],[31+]]-Points[[#This Row],[32+]]</f>
        <v>8.8859999999999995E-2</v>
      </c>
      <c r="BJ45" s="5">
        <f>Points[[#This Row],[32+]]-Points[[#This Row],[33+]]</f>
        <v>7.846000000000003E-2</v>
      </c>
      <c r="BK45" s="5">
        <f>Points[[#This Row],[33+]]-Points[[#This Row],[34+]]</f>
        <v>6.9099999999999995E-2</v>
      </c>
      <c r="BL45" s="5">
        <f>Points[[#This Row],[34+]]-Points[[#This Row],[35+]]</f>
        <v>5.7999999999999996E-2</v>
      </c>
      <c r="BM45" s="5">
        <f>Points[[#This Row],[35+]]-Points[[#This Row],[40+]]</f>
        <v>0.13727</v>
      </c>
      <c r="BN45" s="5">
        <f>Points[[#This Row],[40+]]-Points[[#This Row],[45+]]</f>
        <v>1.601E-2</v>
      </c>
    </row>
    <row r="46" spans="1:66" hidden="1" x14ac:dyDescent="0.25">
      <c r="A46" s="10">
        <v>22400621</v>
      </c>
      <c r="B46" s="4" t="s">
        <v>83</v>
      </c>
      <c r="C46" s="4" t="s">
        <v>82</v>
      </c>
      <c r="D46" s="11">
        <v>0.58333333333333337</v>
      </c>
      <c r="E46" s="6" t="str">
        <f>HYPERLINK("https://www.nba.com/stats/player/101108/boxscores-traditional", "Chris Paul")</f>
        <v>Chris Paul</v>
      </c>
      <c r="F46">
        <v>11</v>
      </c>
      <c r="G46" s="4">
        <v>4.1950000000000003</v>
      </c>
      <c r="H46" s="3">
        <v>0.76424000000000003</v>
      </c>
      <c r="I46" s="3">
        <v>0.68439000000000005</v>
      </c>
      <c r="J46" s="3">
        <v>0.59482999999999997</v>
      </c>
      <c r="K46" s="3">
        <v>0.5</v>
      </c>
      <c r="L46" s="3">
        <v>0.40516999999999997</v>
      </c>
      <c r="M46" s="3">
        <v>0.31561</v>
      </c>
      <c r="N46" s="3">
        <v>0.23576</v>
      </c>
      <c r="O46" s="3">
        <v>0.17105999999999999</v>
      </c>
      <c r="P46" s="3">
        <v>0.11702</v>
      </c>
      <c r="Q46" s="3">
        <v>7.6359999999999997E-2</v>
      </c>
      <c r="R46" s="3">
        <v>4.7460000000000002E-2</v>
      </c>
      <c r="S46" s="3">
        <v>2.8070000000000001E-2</v>
      </c>
      <c r="T46" s="3">
        <v>1.5779999999999999E-2</v>
      </c>
      <c r="U46" s="3">
        <v>8.6599999999999993E-3</v>
      </c>
      <c r="V46" s="3">
        <v>4.4000000000000003E-3</v>
      </c>
      <c r="W46" s="3">
        <v>2.1199999999999999E-3</v>
      </c>
      <c r="X46" s="3">
        <v>9.7000000000000005E-4</v>
      </c>
      <c r="Y46" s="3">
        <v>4.2000000000000002E-4</v>
      </c>
      <c r="Z46" s="3">
        <v>1.7000000000000001E-4</v>
      </c>
      <c r="AA46" s="3">
        <v>6.9999999999999994E-5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5">
        <f>Points[[#This Row],[8+]]-Points[[#This Row],[9+]]</f>
        <v>7.9849999999999977E-2</v>
      </c>
      <c r="AM46" s="5">
        <f>Points[[#This Row],[9+]]-Points[[#This Row],[10+]]</f>
        <v>8.9560000000000084E-2</v>
      </c>
      <c r="AN46" s="5">
        <f>Points[[#This Row],[10+]]-Points[[#This Row],[11+]]</f>
        <v>9.482999999999997E-2</v>
      </c>
      <c r="AO46" s="5">
        <f>Points[[#This Row],[11+]]-Points[[#This Row],[12+]]</f>
        <v>9.4830000000000025E-2</v>
      </c>
      <c r="AP46" s="5">
        <f>Points[[#This Row],[12+]]-Points[[#This Row],[13+]]</f>
        <v>8.9559999999999973E-2</v>
      </c>
      <c r="AQ46" s="5">
        <f>Points[[#This Row],[13+]]-Points[[#This Row],[14+]]</f>
        <v>7.9850000000000004E-2</v>
      </c>
      <c r="AR46" s="5">
        <f>Points[[#This Row],[14+]]-Points[[#This Row],[15+]]</f>
        <v>6.4700000000000008E-2</v>
      </c>
      <c r="AS46" s="5">
        <f>Points[[#This Row],[15+]]-Points[[#This Row],[16+]]</f>
        <v>5.4039999999999991E-2</v>
      </c>
      <c r="AT46" s="5">
        <f>Points[[#This Row],[16+]]-Points[[#This Row],[17+]]</f>
        <v>4.0660000000000002E-2</v>
      </c>
      <c r="AU46" s="5">
        <f>Points[[#This Row],[17+]]-Points[[#This Row],[18+]]</f>
        <v>2.8899999999999995E-2</v>
      </c>
      <c r="AV46" s="5">
        <f>Points[[#This Row],[18+]]-Points[[#This Row],[19+]]</f>
        <v>1.9390000000000001E-2</v>
      </c>
      <c r="AW46" s="5">
        <f>Points[[#This Row],[19+]]-Points[[#This Row],[20+]]</f>
        <v>1.2290000000000002E-2</v>
      </c>
      <c r="AX46" s="5">
        <f>Points[[#This Row],[20+]]-Points[[#This Row],[21+]]</f>
        <v>7.1199999999999996E-3</v>
      </c>
      <c r="AY46" s="5">
        <f>Points[[#This Row],[21+]]-Points[[#This Row],[22+]]</f>
        <v>4.259999999999999E-3</v>
      </c>
      <c r="AZ46" s="5">
        <f>Points[[#This Row],[22+]]-Points[[#This Row],[23+]]</f>
        <v>2.2800000000000003E-3</v>
      </c>
      <c r="BA46" s="5">
        <f>Points[[#This Row],[23+]]-Points[[#This Row],[24+]]</f>
        <v>1.15E-3</v>
      </c>
      <c r="BB46" s="5">
        <f>Points[[#This Row],[24+]]-Points[[#This Row],[25+]]</f>
        <v>5.5000000000000003E-4</v>
      </c>
      <c r="BC46" s="5">
        <f>Points[[#This Row],[25+]]-Points[[#This Row],[26+]]</f>
        <v>2.5000000000000001E-4</v>
      </c>
      <c r="BD46" s="5">
        <f>Points[[#This Row],[26+]]-Points[[#This Row],[27+]]</f>
        <v>1.0000000000000002E-4</v>
      </c>
      <c r="BE46" s="5">
        <f>Points[[#This Row],[27+]]-Points[[#This Row],[28+]]</f>
        <v>6.9999999999999994E-5</v>
      </c>
      <c r="BF46" s="5">
        <f>Points[[#This Row],[28+]]-Points[[#This Row],[29+]]</f>
        <v>0</v>
      </c>
      <c r="BG46" s="5">
        <f>Points[[#This Row],[29+]]-Points[[#This Row],[30+]]</f>
        <v>0</v>
      </c>
      <c r="BH46" s="5">
        <f>Points[[#This Row],[30+]]-Points[[#This Row],[31+]]</f>
        <v>0</v>
      </c>
      <c r="BI46" s="5">
        <f>Points[[#This Row],[31+]]-Points[[#This Row],[32+]]</f>
        <v>0</v>
      </c>
      <c r="BJ46" s="5">
        <f>Points[[#This Row],[32+]]-Points[[#This Row],[33+]]</f>
        <v>0</v>
      </c>
      <c r="BK46" s="5">
        <f>Points[[#This Row],[33+]]-Points[[#This Row],[34+]]</f>
        <v>0</v>
      </c>
      <c r="BL46" s="5">
        <f>Points[[#This Row],[34+]]-Points[[#This Row],[35+]]</f>
        <v>0</v>
      </c>
      <c r="BM46" s="5">
        <f>Points[[#This Row],[35+]]-Points[[#This Row],[40+]]</f>
        <v>0</v>
      </c>
      <c r="BN46" s="5">
        <f>Points[[#This Row],[40+]]-Points[[#This Row],[45+]]</f>
        <v>0</v>
      </c>
    </row>
    <row r="47" spans="1:66" x14ac:dyDescent="0.25">
      <c r="A47" s="10">
        <v>22400623</v>
      </c>
      <c r="B47" s="4" t="s">
        <v>74</v>
      </c>
      <c r="C47" s="4" t="s">
        <v>86</v>
      </c>
      <c r="D47" s="11">
        <v>0.8125</v>
      </c>
      <c r="E47" s="6" t="str">
        <f>HYPERLINK("https://www.nba.com/stats/player/1642258/boxscores-traditional", "Zaccharie Risacher")</f>
        <v>Zaccharie Risacher</v>
      </c>
      <c r="F47">
        <v>8.1999999999999993</v>
      </c>
      <c r="G47" s="4">
        <v>4.6219999999999999</v>
      </c>
      <c r="H47" s="3">
        <v>0.51595000000000002</v>
      </c>
      <c r="I47" s="3">
        <v>0.43251000000000001</v>
      </c>
      <c r="J47" s="3">
        <v>0.34827000000000002</v>
      </c>
      <c r="K47" s="3">
        <v>0.27093</v>
      </c>
      <c r="L47" s="3">
        <v>0.20610999999999999</v>
      </c>
      <c r="M47" s="3">
        <v>0.14917</v>
      </c>
      <c r="N47" s="3">
        <v>0.10564999999999999</v>
      </c>
      <c r="O47" s="3">
        <v>7.0779999999999996E-2</v>
      </c>
      <c r="P47" s="3">
        <v>4.5510000000000002E-2</v>
      </c>
      <c r="Q47" s="3">
        <v>2.8719999999999999E-2</v>
      </c>
      <c r="R47" s="3">
        <v>1.7000000000000001E-2</v>
      </c>
      <c r="S47" s="3">
        <v>9.6399999999999993E-3</v>
      </c>
      <c r="T47" s="3">
        <v>5.3899999999999998E-3</v>
      </c>
      <c r="U47" s="3">
        <v>2.8E-3</v>
      </c>
      <c r="V47" s="3">
        <v>1.39E-3</v>
      </c>
      <c r="W47" s="3">
        <v>6.8999999999999997E-4</v>
      </c>
      <c r="X47" s="3">
        <v>3.1E-4</v>
      </c>
      <c r="Y47" s="3">
        <v>1.3999999999999999E-4</v>
      </c>
      <c r="Z47" s="3">
        <v>6.0000000000000002E-5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5">
        <f>Points[[#This Row],[8+]]-Points[[#This Row],[9+]]</f>
        <v>8.3440000000000014E-2</v>
      </c>
      <c r="AM47" s="5">
        <f>Points[[#This Row],[9+]]-Points[[#This Row],[10+]]</f>
        <v>8.4239999999999982E-2</v>
      </c>
      <c r="AN47" s="5">
        <f>Points[[#This Row],[10+]]-Points[[#This Row],[11+]]</f>
        <v>7.734000000000002E-2</v>
      </c>
      <c r="AO47" s="5">
        <f>Points[[#This Row],[11+]]-Points[[#This Row],[12+]]</f>
        <v>6.4820000000000016E-2</v>
      </c>
      <c r="AP47" s="5">
        <f>Points[[#This Row],[12+]]-Points[[#This Row],[13+]]</f>
        <v>5.6939999999999991E-2</v>
      </c>
      <c r="AQ47" s="5">
        <f>Points[[#This Row],[13+]]-Points[[#This Row],[14+]]</f>
        <v>4.3520000000000003E-2</v>
      </c>
      <c r="AR47" s="5">
        <f>Points[[#This Row],[14+]]-Points[[#This Row],[15+]]</f>
        <v>3.4869999999999998E-2</v>
      </c>
      <c r="AS47" s="5">
        <f>Points[[#This Row],[15+]]-Points[[#This Row],[16+]]</f>
        <v>2.5269999999999994E-2</v>
      </c>
      <c r="AT47" s="5">
        <f>Points[[#This Row],[16+]]-Points[[#This Row],[17+]]</f>
        <v>1.6790000000000003E-2</v>
      </c>
      <c r="AU47" s="5">
        <f>Points[[#This Row],[17+]]-Points[[#This Row],[18+]]</f>
        <v>1.1719999999999998E-2</v>
      </c>
      <c r="AV47" s="5">
        <f>Points[[#This Row],[18+]]-Points[[#This Row],[19+]]</f>
        <v>7.360000000000002E-3</v>
      </c>
      <c r="AW47" s="5">
        <f>Points[[#This Row],[19+]]-Points[[#This Row],[20+]]</f>
        <v>4.2499999999999994E-3</v>
      </c>
      <c r="AX47" s="5">
        <f>Points[[#This Row],[20+]]-Points[[#This Row],[21+]]</f>
        <v>2.5899999999999999E-3</v>
      </c>
      <c r="AY47" s="5">
        <f>Points[[#This Row],[21+]]-Points[[#This Row],[22+]]</f>
        <v>1.41E-3</v>
      </c>
      <c r="AZ47" s="5">
        <f>Points[[#This Row],[22+]]-Points[[#This Row],[23+]]</f>
        <v>6.9999999999999999E-4</v>
      </c>
      <c r="BA47" s="5">
        <f>Points[[#This Row],[23+]]-Points[[#This Row],[24+]]</f>
        <v>3.7999999999999997E-4</v>
      </c>
      <c r="BB47" s="5">
        <f>Points[[#This Row],[24+]]-Points[[#This Row],[25+]]</f>
        <v>1.7000000000000001E-4</v>
      </c>
      <c r="BC47" s="5">
        <f>Points[[#This Row],[25+]]-Points[[#This Row],[26+]]</f>
        <v>7.9999999999999993E-5</v>
      </c>
      <c r="BD47" s="5">
        <f>Points[[#This Row],[26+]]-Points[[#This Row],[27+]]</f>
        <v>6.0000000000000002E-5</v>
      </c>
      <c r="BE47" s="5">
        <f>Points[[#This Row],[27+]]-Points[[#This Row],[28+]]</f>
        <v>0</v>
      </c>
      <c r="BF47" s="5">
        <f>Points[[#This Row],[28+]]-Points[[#This Row],[29+]]</f>
        <v>0</v>
      </c>
      <c r="BG47" s="5">
        <f>Points[[#This Row],[29+]]-Points[[#This Row],[30+]]</f>
        <v>0</v>
      </c>
      <c r="BH47" s="5">
        <f>Points[[#This Row],[30+]]-Points[[#This Row],[31+]]</f>
        <v>0</v>
      </c>
      <c r="BI47" s="5">
        <f>Points[[#This Row],[31+]]-Points[[#This Row],[32+]]</f>
        <v>0</v>
      </c>
      <c r="BJ47" s="5">
        <f>Points[[#This Row],[32+]]-Points[[#This Row],[33+]]</f>
        <v>0</v>
      </c>
      <c r="BK47" s="5">
        <f>Points[[#This Row],[33+]]-Points[[#This Row],[34+]]</f>
        <v>0</v>
      </c>
      <c r="BL47" s="5">
        <f>Points[[#This Row],[34+]]-Points[[#This Row],[35+]]</f>
        <v>0</v>
      </c>
      <c r="BM47" s="5">
        <f>Points[[#This Row],[35+]]-Points[[#This Row],[40+]]</f>
        <v>0</v>
      </c>
      <c r="BN47" s="5">
        <f>Points[[#This Row],[40+]]-Points[[#This Row],[45+]]</f>
        <v>0</v>
      </c>
    </row>
    <row r="48" spans="1:66" x14ac:dyDescent="0.25">
      <c r="A48" s="10">
        <v>22400624</v>
      </c>
      <c r="B48" s="4" t="s">
        <v>87</v>
      </c>
      <c r="C48" s="4" t="s">
        <v>76</v>
      </c>
      <c r="D48" s="11">
        <v>0.8125</v>
      </c>
      <c r="E48" s="6" t="str">
        <f>HYPERLINK("https://www.nba.com/stats/player/1626179/boxscores-traditional", "Terry Rozier")</f>
        <v>Terry Rozier</v>
      </c>
      <c r="F48">
        <v>11.8</v>
      </c>
      <c r="G48" s="4">
        <v>4.7069999999999999</v>
      </c>
      <c r="H48" s="3">
        <v>0.79103000000000001</v>
      </c>
      <c r="I48" s="3">
        <v>0.72240000000000004</v>
      </c>
      <c r="J48" s="3">
        <v>0.64802999999999999</v>
      </c>
      <c r="K48" s="3">
        <v>0.56749000000000005</v>
      </c>
      <c r="L48" s="3">
        <v>0.48404999999999998</v>
      </c>
      <c r="M48" s="3">
        <v>0.40128999999999998</v>
      </c>
      <c r="N48" s="3">
        <v>0.31918000000000002</v>
      </c>
      <c r="O48" s="3">
        <v>0.24825</v>
      </c>
      <c r="P48" s="3">
        <v>0.18673000000000001</v>
      </c>
      <c r="Q48" s="3">
        <v>0.13567000000000001</v>
      </c>
      <c r="R48" s="3">
        <v>9.3420000000000003E-2</v>
      </c>
      <c r="S48" s="3">
        <v>6.3009999999999997E-2</v>
      </c>
      <c r="T48" s="3">
        <v>4.0930000000000001E-2</v>
      </c>
      <c r="U48" s="3">
        <v>2.5590000000000002E-2</v>
      </c>
      <c r="V48" s="3">
        <v>1.4999999999999999E-2</v>
      </c>
      <c r="W48" s="3">
        <v>8.6599999999999993E-3</v>
      </c>
      <c r="X48" s="3">
        <v>4.7999999999999996E-3</v>
      </c>
      <c r="Y48" s="3">
        <v>2.5600000000000002E-3</v>
      </c>
      <c r="Z48" s="3">
        <v>1.2600000000000001E-3</v>
      </c>
      <c r="AA48" s="3">
        <v>6.2E-4</v>
      </c>
      <c r="AB48" s="3">
        <v>2.9E-4</v>
      </c>
      <c r="AC48" s="3">
        <v>1.2999999999999999E-4</v>
      </c>
      <c r="AD48" s="3">
        <v>5.0000000000000002E-5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5">
        <f>Points[[#This Row],[8+]]-Points[[#This Row],[9+]]</f>
        <v>6.8629999999999969E-2</v>
      </c>
      <c r="AM48" s="5">
        <f>Points[[#This Row],[9+]]-Points[[#This Row],[10+]]</f>
        <v>7.4370000000000047E-2</v>
      </c>
      <c r="AN48" s="5">
        <f>Points[[#This Row],[10+]]-Points[[#This Row],[11+]]</f>
        <v>8.0539999999999945E-2</v>
      </c>
      <c r="AO48" s="5">
        <f>Points[[#This Row],[11+]]-Points[[#This Row],[12+]]</f>
        <v>8.344000000000007E-2</v>
      </c>
      <c r="AP48" s="5">
        <f>Points[[#This Row],[12+]]-Points[[#This Row],[13+]]</f>
        <v>8.276E-2</v>
      </c>
      <c r="AQ48" s="5">
        <f>Points[[#This Row],[13+]]-Points[[#This Row],[14+]]</f>
        <v>8.2109999999999961E-2</v>
      </c>
      <c r="AR48" s="5">
        <f>Points[[#This Row],[14+]]-Points[[#This Row],[15+]]</f>
        <v>7.0930000000000021E-2</v>
      </c>
      <c r="AS48" s="5">
        <f>Points[[#This Row],[15+]]-Points[[#This Row],[16+]]</f>
        <v>6.1519999999999991E-2</v>
      </c>
      <c r="AT48" s="5">
        <f>Points[[#This Row],[16+]]-Points[[#This Row],[17+]]</f>
        <v>5.1059999999999994E-2</v>
      </c>
      <c r="AU48" s="5">
        <f>Points[[#This Row],[17+]]-Points[[#This Row],[18+]]</f>
        <v>4.225000000000001E-2</v>
      </c>
      <c r="AV48" s="5">
        <f>Points[[#This Row],[18+]]-Points[[#This Row],[19+]]</f>
        <v>3.0410000000000006E-2</v>
      </c>
      <c r="AW48" s="5">
        <f>Points[[#This Row],[19+]]-Points[[#This Row],[20+]]</f>
        <v>2.2079999999999995E-2</v>
      </c>
      <c r="AX48" s="5">
        <f>Points[[#This Row],[20+]]-Points[[#This Row],[21+]]</f>
        <v>1.5339999999999999E-2</v>
      </c>
      <c r="AY48" s="5">
        <f>Points[[#This Row],[21+]]-Points[[#This Row],[22+]]</f>
        <v>1.0590000000000002E-2</v>
      </c>
      <c r="AZ48" s="5">
        <f>Points[[#This Row],[22+]]-Points[[#This Row],[23+]]</f>
        <v>6.3400000000000001E-3</v>
      </c>
      <c r="BA48" s="5">
        <f>Points[[#This Row],[23+]]-Points[[#This Row],[24+]]</f>
        <v>3.8599999999999997E-3</v>
      </c>
      <c r="BB48" s="5">
        <f>Points[[#This Row],[24+]]-Points[[#This Row],[25+]]</f>
        <v>2.2399999999999994E-3</v>
      </c>
      <c r="BC48" s="5">
        <f>Points[[#This Row],[25+]]-Points[[#This Row],[26+]]</f>
        <v>1.3000000000000002E-3</v>
      </c>
      <c r="BD48" s="5">
        <f>Points[[#This Row],[26+]]-Points[[#This Row],[27+]]</f>
        <v>6.4000000000000005E-4</v>
      </c>
      <c r="BE48" s="5">
        <f>Points[[#This Row],[27+]]-Points[[#This Row],[28+]]</f>
        <v>3.3E-4</v>
      </c>
      <c r="BF48" s="5">
        <f>Points[[#This Row],[28+]]-Points[[#This Row],[29+]]</f>
        <v>1.6000000000000001E-4</v>
      </c>
      <c r="BG48" s="5">
        <f>Points[[#This Row],[29+]]-Points[[#This Row],[30+]]</f>
        <v>7.9999999999999993E-5</v>
      </c>
      <c r="BH48" s="5">
        <f>Points[[#This Row],[30+]]-Points[[#This Row],[31+]]</f>
        <v>5.0000000000000002E-5</v>
      </c>
      <c r="BI48" s="5">
        <f>Points[[#This Row],[31+]]-Points[[#This Row],[32+]]</f>
        <v>0</v>
      </c>
      <c r="BJ48" s="5">
        <f>Points[[#This Row],[32+]]-Points[[#This Row],[33+]]</f>
        <v>0</v>
      </c>
      <c r="BK48" s="5">
        <f>Points[[#This Row],[33+]]-Points[[#This Row],[34+]]</f>
        <v>0</v>
      </c>
      <c r="BL48" s="5">
        <f>Points[[#This Row],[34+]]-Points[[#This Row],[35+]]</f>
        <v>0</v>
      </c>
      <c r="BM48" s="5">
        <f>Points[[#This Row],[35+]]-Points[[#This Row],[40+]]</f>
        <v>0</v>
      </c>
      <c r="BN48" s="5">
        <f>Points[[#This Row],[40+]]-Points[[#This Row],[45+]]</f>
        <v>0</v>
      </c>
    </row>
    <row r="49" spans="1:66" x14ac:dyDescent="0.25">
      <c r="A49" s="10">
        <v>22400623</v>
      </c>
      <c r="B49" s="4" t="s">
        <v>86</v>
      </c>
      <c r="C49" s="4" t="s">
        <v>74</v>
      </c>
      <c r="D49" s="11">
        <v>0.8125</v>
      </c>
      <c r="E49" s="6" t="str">
        <f>HYPERLINK("https://www.nba.com/stats/player/203482/boxscores-traditional", "Kelly Olynyk")</f>
        <v>Kelly Olynyk</v>
      </c>
      <c r="F49">
        <v>8</v>
      </c>
      <c r="G49" s="4">
        <v>4.8579999999999997</v>
      </c>
      <c r="H49" s="3">
        <v>0.5</v>
      </c>
      <c r="I49" s="3">
        <v>0.41682999999999998</v>
      </c>
      <c r="J49" s="3">
        <v>0.34089999999999998</v>
      </c>
      <c r="K49" s="3">
        <v>0.26762999999999998</v>
      </c>
      <c r="L49" s="3">
        <v>0.20610999999999999</v>
      </c>
      <c r="M49" s="3">
        <v>0.15151000000000001</v>
      </c>
      <c r="N49" s="3">
        <v>0.10749</v>
      </c>
      <c r="O49" s="3">
        <v>7.4929999999999997E-2</v>
      </c>
      <c r="P49" s="3">
        <v>4.947E-2</v>
      </c>
      <c r="Q49" s="3">
        <v>3.2160000000000001E-2</v>
      </c>
      <c r="R49" s="3">
        <v>1.9699999999999999E-2</v>
      </c>
      <c r="S49" s="3">
        <v>1.191E-2</v>
      </c>
      <c r="T49" s="3">
        <v>6.7600000000000004E-3</v>
      </c>
      <c r="U49" s="3">
        <v>3.6800000000000001E-3</v>
      </c>
      <c r="V49" s="3">
        <v>1.99E-3</v>
      </c>
      <c r="W49" s="3">
        <v>1E-3</v>
      </c>
      <c r="X49" s="3">
        <v>5.0000000000000001E-4</v>
      </c>
      <c r="Y49" s="3">
        <v>2.3000000000000001E-4</v>
      </c>
      <c r="Z49" s="3">
        <v>1E-4</v>
      </c>
      <c r="AA49" s="3">
        <v>5.0000000000000002E-5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5">
        <f>Points[[#This Row],[8+]]-Points[[#This Row],[9+]]</f>
        <v>8.3170000000000022E-2</v>
      </c>
      <c r="AM49" s="5">
        <f>Points[[#This Row],[9+]]-Points[[#This Row],[10+]]</f>
        <v>7.5929999999999997E-2</v>
      </c>
      <c r="AN49" s="5">
        <f>Points[[#This Row],[10+]]-Points[[#This Row],[11+]]</f>
        <v>7.3270000000000002E-2</v>
      </c>
      <c r="AO49" s="5">
        <f>Points[[#This Row],[11+]]-Points[[#This Row],[12+]]</f>
        <v>6.1519999999999991E-2</v>
      </c>
      <c r="AP49" s="5">
        <f>Points[[#This Row],[12+]]-Points[[#This Row],[13+]]</f>
        <v>5.4599999999999982E-2</v>
      </c>
      <c r="AQ49" s="5">
        <f>Points[[#This Row],[13+]]-Points[[#This Row],[14+]]</f>
        <v>4.4020000000000004E-2</v>
      </c>
      <c r="AR49" s="5">
        <f>Points[[#This Row],[14+]]-Points[[#This Row],[15+]]</f>
        <v>3.2560000000000006E-2</v>
      </c>
      <c r="AS49" s="5">
        <f>Points[[#This Row],[15+]]-Points[[#This Row],[16+]]</f>
        <v>2.5459999999999997E-2</v>
      </c>
      <c r="AT49" s="5">
        <f>Points[[#This Row],[16+]]-Points[[#This Row],[17+]]</f>
        <v>1.7309999999999999E-2</v>
      </c>
      <c r="AU49" s="5">
        <f>Points[[#This Row],[17+]]-Points[[#This Row],[18+]]</f>
        <v>1.2460000000000002E-2</v>
      </c>
      <c r="AV49" s="5">
        <f>Points[[#This Row],[18+]]-Points[[#This Row],[19+]]</f>
        <v>7.7899999999999983E-3</v>
      </c>
      <c r="AW49" s="5">
        <f>Points[[#This Row],[19+]]-Points[[#This Row],[20+]]</f>
        <v>5.1500000000000001E-3</v>
      </c>
      <c r="AX49" s="5">
        <f>Points[[#This Row],[20+]]-Points[[#This Row],[21+]]</f>
        <v>3.0800000000000003E-3</v>
      </c>
      <c r="AY49" s="5">
        <f>Points[[#This Row],[21+]]-Points[[#This Row],[22+]]</f>
        <v>1.6900000000000001E-3</v>
      </c>
      <c r="AZ49" s="5">
        <f>Points[[#This Row],[22+]]-Points[[#This Row],[23+]]</f>
        <v>9.8999999999999999E-4</v>
      </c>
      <c r="BA49" s="5">
        <f>Points[[#This Row],[23+]]-Points[[#This Row],[24+]]</f>
        <v>5.0000000000000001E-4</v>
      </c>
      <c r="BB49" s="5">
        <f>Points[[#This Row],[24+]]-Points[[#This Row],[25+]]</f>
        <v>2.7E-4</v>
      </c>
      <c r="BC49" s="5">
        <f>Points[[#This Row],[25+]]-Points[[#This Row],[26+]]</f>
        <v>1.3000000000000002E-4</v>
      </c>
      <c r="BD49" s="5">
        <f>Points[[#This Row],[26+]]-Points[[#This Row],[27+]]</f>
        <v>5.0000000000000002E-5</v>
      </c>
      <c r="BE49" s="5">
        <f>Points[[#This Row],[27+]]-Points[[#This Row],[28+]]</f>
        <v>5.0000000000000002E-5</v>
      </c>
      <c r="BF49" s="5">
        <f>Points[[#This Row],[28+]]-Points[[#This Row],[29+]]</f>
        <v>0</v>
      </c>
      <c r="BG49" s="5">
        <f>Points[[#This Row],[29+]]-Points[[#This Row],[30+]]</f>
        <v>0</v>
      </c>
      <c r="BH49" s="5">
        <f>Points[[#This Row],[30+]]-Points[[#This Row],[31+]]</f>
        <v>0</v>
      </c>
      <c r="BI49" s="5">
        <f>Points[[#This Row],[31+]]-Points[[#This Row],[32+]]</f>
        <v>0</v>
      </c>
      <c r="BJ49" s="5">
        <f>Points[[#This Row],[32+]]-Points[[#This Row],[33+]]</f>
        <v>0</v>
      </c>
      <c r="BK49" s="5">
        <f>Points[[#This Row],[33+]]-Points[[#This Row],[34+]]</f>
        <v>0</v>
      </c>
      <c r="BL49" s="5">
        <f>Points[[#This Row],[34+]]-Points[[#This Row],[35+]]</f>
        <v>0</v>
      </c>
      <c r="BM49" s="5">
        <f>Points[[#This Row],[35+]]-Points[[#This Row],[40+]]</f>
        <v>0</v>
      </c>
      <c r="BN49" s="5">
        <f>Points[[#This Row],[40+]]-Points[[#This Row],[45+]]</f>
        <v>0</v>
      </c>
    </row>
    <row r="50" spans="1:66" x14ac:dyDescent="0.25">
      <c r="A50" s="10">
        <v>22400624</v>
      </c>
      <c r="B50" s="4" t="s">
        <v>76</v>
      </c>
      <c r="C50" s="4" t="s">
        <v>87</v>
      </c>
      <c r="D50" s="11">
        <v>0.8125</v>
      </c>
      <c r="E50" s="6" t="str">
        <f>HYPERLINK("https://www.nba.com/stats/player/1629018/boxscores-traditional", "Gary Trent Jr.")</f>
        <v>Gary Trent Jr.</v>
      </c>
      <c r="F50">
        <v>10</v>
      </c>
      <c r="G50" s="4">
        <v>5.0990000000000002</v>
      </c>
      <c r="H50" s="3">
        <v>0.65173000000000003</v>
      </c>
      <c r="I50" s="3">
        <v>0.57926</v>
      </c>
      <c r="J50" s="3">
        <v>0.5</v>
      </c>
      <c r="K50" s="3">
        <v>0.42074</v>
      </c>
      <c r="L50" s="3">
        <v>0.34827000000000002</v>
      </c>
      <c r="M50" s="3">
        <v>0.27760000000000001</v>
      </c>
      <c r="N50" s="3">
        <v>0.2177</v>
      </c>
      <c r="O50" s="3">
        <v>0.16353999999999999</v>
      </c>
      <c r="P50" s="3">
        <v>0.11899999999999999</v>
      </c>
      <c r="Q50" s="3">
        <v>8.5339999999999999E-2</v>
      </c>
      <c r="R50" s="3">
        <v>5.8209999999999998E-2</v>
      </c>
      <c r="S50" s="3">
        <v>3.8359999999999998E-2</v>
      </c>
      <c r="T50" s="3">
        <v>2.5000000000000001E-2</v>
      </c>
      <c r="U50" s="3">
        <v>1.5389999999999999E-2</v>
      </c>
      <c r="V50" s="3">
        <v>9.3900000000000008E-3</v>
      </c>
      <c r="W50" s="3">
        <v>5.3899999999999998E-3</v>
      </c>
      <c r="X50" s="3">
        <v>2.98E-3</v>
      </c>
      <c r="Y50" s="3">
        <v>1.64E-3</v>
      </c>
      <c r="Z50" s="3">
        <v>8.4000000000000003E-4</v>
      </c>
      <c r="AA50" s="3">
        <v>4.2999999999999999E-4</v>
      </c>
      <c r="AB50" s="3">
        <v>2.1000000000000001E-4</v>
      </c>
      <c r="AC50" s="3">
        <v>1E-4</v>
      </c>
      <c r="AD50" s="3">
        <v>4.0000000000000003E-5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5">
        <f>Points[[#This Row],[8+]]-Points[[#This Row],[9+]]</f>
        <v>7.2470000000000034E-2</v>
      </c>
      <c r="AM50" s="5">
        <f>Points[[#This Row],[9+]]-Points[[#This Row],[10+]]</f>
        <v>7.9259999999999997E-2</v>
      </c>
      <c r="AN50" s="5">
        <f>Points[[#This Row],[10+]]-Points[[#This Row],[11+]]</f>
        <v>7.9259999999999997E-2</v>
      </c>
      <c r="AO50" s="5">
        <f>Points[[#This Row],[11+]]-Points[[#This Row],[12+]]</f>
        <v>7.2469999999999979E-2</v>
      </c>
      <c r="AP50" s="5">
        <f>Points[[#This Row],[12+]]-Points[[#This Row],[13+]]</f>
        <v>7.0670000000000011E-2</v>
      </c>
      <c r="AQ50" s="5">
        <f>Points[[#This Row],[13+]]-Points[[#This Row],[14+]]</f>
        <v>5.9900000000000009E-2</v>
      </c>
      <c r="AR50" s="5">
        <f>Points[[#This Row],[14+]]-Points[[#This Row],[15+]]</f>
        <v>5.4160000000000014E-2</v>
      </c>
      <c r="AS50" s="5">
        <f>Points[[#This Row],[15+]]-Points[[#This Row],[16+]]</f>
        <v>4.4539999999999996E-2</v>
      </c>
      <c r="AT50" s="5">
        <f>Points[[#This Row],[16+]]-Points[[#This Row],[17+]]</f>
        <v>3.3659999999999995E-2</v>
      </c>
      <c r="AU50" s="5">
        <f>Points[[#This Row],[17+]]-Points[[#This Row],[18+]]</f>
        <v>2.7130000000000001E-2</v>
      </c>
      <c r="AV50" s="5">
        <f>Points[[#This Row],[18+]]-Points[[#This Row],[19+]]</f>
        <v>1.985E-2</v>
      </c>
      <c r="AW50" s="5">
        <f>Points[[#This Row],[19+]]-Points[[#This Row],[20+]]</f>
        <v>1.3359999999999997E-2</v>
      </c>
      <c r="AX50" s="5">
        <f>Points[[#This Row],[20+]]-Points[[#This Row],[21+]]</f>
        <v>9.6100000000000022E-3</v>
      </c>
      <c r="AY50" s="5">
        <f>Points[[#This Row],[21+]]-Points[[#This Row],[22+]]</f>
        <v>5.9999999999999984E-3</v>
      </c>
      <c r="AZ50" s="5">
        <f>Points[[#This Row],[22+]]-Points[[#This Row],[23+]]</f>
        <v>4.000000000000001E-3</v>
      </c>
      <c r="BA50" s="5">
        <f>Points[[#This Row],[23+]]-Points[[#This Row],[24+]]</f>
        <v>2.4099999999999998E-3</v>
      </c>
      <c r="BB50" s="5">
        <f>Points[[#This Row],[24+]]-Points[[#This Row],[25+]]</f>
        <v>1.34E-3</v>
      </c>
      <c r="BC50" s="5">
        <f>Points[[#This Row],[25+]]-Points[[#This Row],[26+]]</f>
        <v>7.9999999999999993E-4</v>
      </c>
      <c r="BD50" s="5">
        <f>Points[[#This Row],[26+]]-Points[[#This Row],[27+]]</f>
        <v>4.1000000000000005E-4</v>
      </c>
      <c r="BE50" s="5">
        <f>Points[[#This Row],[27+]]-Points[[#This Row],[28+]]</f>
        <v>2.1999999999999998E-4</v>
      </c>
      <c r="BF50" s="5">
        <f>Points[[#This Row],[28+]]-Points[[#This Row],[29+]]</f>
        <v>1.1E-4</v>
      </c>
      <c r="BG50" s="5">
        <f>Points[[#This Row],[29+]]-Points[[#This Row],[30+]]</f>
        <v>6.0000000000000002E-5</v>
      </c>
      <c r="BH50" s="5">
        <f>Points[[#This Row],[30+]]-Points[[#This Row],[31+]]</f>
        <v>4.0000000000000003E-5</v>
      </c>
      <c r="BI50" s="5">
        <f>Points[[#This Row],[31+]]-Points[[#This Row],[32+]]</f>
        <v>0</v>
      </c>
      <c r="BJ50" s="5">
        <f>Points[[#This Row],[32+]]-Points[[#This Row],[33+]]</f>
        <v>0</v>
      </c>
      <c r="BK50" s="5">
        <f>Points[[#This Row],[33+]]-Points[[#This Row],[34+]]</f>
        <v>0</v>
      </c>
      <c r="BL50" s="5">
        <f>Points[[#This Row],[34+]]-Points[[#This Row],[35+]]</f>
        <v>0</v>
      </c>
      <c r="BM50" s="5">
        <f>Points[[#This Row],[35+]]-Points[[#This Row],[40+]]</f>
        <v>0</v>
      </c>
      <c r="BN50" s="5">
        <f>Points[[#This Row],[40+]]-Points[[#This Row],[45+]]</f>
        <v>0</v>
      </c>
    </row>
    <row r="51" spans="1:66" x14ac:dyDescent="0.25">
      <c r="A51" s="10">
        <v>22400623</v>
      </c>
      <c r="B51" s="4" t="s">
        <v>74</v>
      </c>
      <c r="C51" s="4" t="s">
        <v>86</v>
      </c>
      <c r="D51" s="11">
        <v>0.8125</v>
      </c>
      <c r="E51" s="6" t="str">
        <f>HYPERLINK("https://www.nba.com/stats/player/203991/boxscores-traditional", "Clint Capela")</f>
        <v>Clint Capela</v>
      </c>
      <c r="F51">
        <v>9</v>
      </c>
      <c r="G51" s="4">
        <v>5.1769999999999996</v>
      </c>
      <c r="H51" s="3">
        <v>0.57535000000000003</v>
      </c>
      <c r="I51" s="3">
        <v>0.5</v>
      </c>
      <c r="J51" s="3">
        <v>0.42465000000000003</v>
      </c>
      <c r="K51" s="3">
        <v>0.34827000000000002</v>
      </c>
      <c r="L51" s="3">
        <v>0.28095999999999999</v>
      </c>
      <c r="M51" s="3">
        <v>0.22065000000000001</v>
      </c>
      <c r="N51" s="3">
        <v>0.16602</v>
      </c>
      <c r="O51" s="3">
        <v>0.12302</v>
      </c>
      <c r="P51" s="3">
        <v>8.8510000000000005E-2</v>
      </c>
      <c r="Q51" s="3">
        <v>6.0569999999999999E-2</v>
      </c>
      <c r="R51" s="3">
        <v>4.0930000000000001E-2</v>
      </c>
      <c r="S51" s="3">
        <v>2.6800000000000001E-2</v>
      </c>
      <c r="T51" s="3">
        <v>1.7000000000000001E-2</v>
      </c>
      <c r="U51" s="3">
        <v>1.017E-2</v>
      </c>
      <c r="V51" s="3">
        <v>6.0400000000000002E-3</v>
      </c>
      <c r="W51" s="3">
        <v>3.47E-3</v>
      </c>
      <c r="X51" s="3">
        <v>1.8699999999999999E-3</v>
      </c>
      <c r="Y51" s="3">
        <v>1E-3</v>
      </c>
      <c r="Z51" s="3">
        <v>5.1999999999999995E-4</v>
      </c>
      <c r="AA51" s="3">
        <v>2.5000000000000001E-4</v>
      </c>
      <c r="AB51" s="3">
        <v>1.2E-4</v>
      </c>
      <c r="AC51" s="3">
        <v>6.0000000000000002E-5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5">
        <f>Points[[#This Row],[8+]]-Points[[#This Row],[9+]]</f>
        <v>7.5350000000000028E-2</v>
      </c>
      <c r="AM51" s="5">
        <f>Points[[#This Row],[9+]]-Points[[#This Row],[10+]]</f>
        <v>7.5349999999999973E-2</v>
      </c>
      <c r="AN51" s="5">
        <f>Points[[#This Row],[10+]]-Points[[#This Row],[11+]]</f>
        <v>7.6380000000000003E-2</v>
      </c>
      <c r="AO51" s="5">
        <f>Points[[#This Row],[11+]]-Points[[#This Row],[12+]]</f>
        <v>6.7310000000000036E-2</v>
      </c>
      <c r="AP51" s="5">
        <f>Points[[#This Row],[12+]]-Points[[#This Row],[13+]]</f>
        <v>6.0309999999999975E-2</v>
      </c>
      <c r="AQ51" s="5">
        <f>Points[[#This Row],[13+]]-Points[[#This Row],[14+]]</f>
        <v>5.4630000000000012E-2</v>
      </c>
      <c r="AR51" s="5">
        <f>Points[[#This Row],[14+]]-Points[[#This Row],[15+]]</f>
        <v>4.2999999999999997E-2</v>
      </c>
      <c r="AS51" s="5">
        <f>Points[[#This Row],[15+]]-Points[[#This Row],[16+]]</f>
        <v>3.4509999999999999E-2</v>
      </c>
      <c r="AT51" s="5">
        <f>Points[[#This Row],[16+]]-Points[[#This Row],[17+]]</f>
        <v>2.7940000000000006E-2</v>
      </c>
      <c r="AU51" s="5">
        <f>Points[[#This Row],[17+]]-Points[[#This Row],[18+]]</f>
        <v>1.9639999999999998E-2</v>
      </c>
      <c r="AV51" s="5">
        <f>Points[[#This Row],[18+]]-Points[[#This Row],[19+]]</f>
        <v>1.413E-2</v>
      </c>
      <c r="AW51" s="5">
        <f>Points[[#This Row],[19+]]-Points[[#This Row],[20+]]</f>
        <v>9.7999999999999997E-3</v>
      </c>
      <c r="AX51" s="5">
        <f>Points[[#This Row],[20+]]-Points[[#This Row],[21+]]</f>
        <v>6.830000000000001E-3</v>
      </c>
      <c r="AY51" s="5">
        <f>Points[[#This Row],[21+]]-Points[[#This Row],[22+]]</f>
        <v>4.13E-3</v>
      </c>
      <c r="AZ51" s="5">
        <f>Points[[#This Row],[22+]]-Points[[#This Row],[23+]]</f>
        <v>2.5700000000000002E-3</v>
      </c>
      <c r="BA51" s="5">
        <f>Points[[#This Row],[23+]]-Points[[#This Row],[24+]]</f>
        <v>1.6000000000000001E-3</v>
      </c>
      <c r="BB51" s="5">
        <f>Points[[#This Row],[24+]]-Points[[#This Row],[25+]]</f>
        <v>8.699999999999999E-4</v>
      </c>
      <c r="BC51" s="5">
        <f>Points[[#This Row],[25+]]-Points[[#This Row],[26+]]</f>
        <v>4.8000000000000007E-4</v>
      </c>
      <c r="BD51" s="5">
        <f>Points[[#This Row],[26+]]-Points[[#This Row],[27+]]</f>
        <v>2.6999999999999995E-4</v>
      </c>
      <c r="BE51" s="5">
        <f>Points[[#This Row],[27+]]-Points[[#This Row],[28+]]</f>
        <v>1.3000000000000002E-4</v>
      </c>
      <c r="BF51" s="5">
        <f>Points[[#This Row],[28+]]-Points[[#This Row],[29+]]</f>
        <v>6.0000000000000002E-5</v>
      </c>
      <c r="BG51" s="5">
        <f>Points[[#This Row],[29+]]-Points[[#This Row],[30+]]</f>
        <v>6.0000000000000002E-5</v>
      </c>
      <c r="BH51" s="5">
        <f>Points[[#This Row],[30+]]-Points[[#This Row],[31+]]</f>
        <v>0</v>
      </c>
      <c r="BI51" s="5">
        <f>Points[[#This Row],[31+]]-Points[[#This Row],[32+]]</f>
        <v>0</v>
      </c>
      <c r="BJ51" s="5">
        <f>Points[[#This Row],[32+]]-Points[[#This Row],[33+]]</f>
        <v>0</v>
      </c>
      <c r="BK51" s="5">
        <f>Points[[#This Row],[33+]]-Points[[#This Row],[34+]]</f>
        <v>0</v>
      </c>
      <c r="BL51" s="5">
        <f>Points[[#This Row],[34+]]-Points[[#This Row],[35+]]</f>
        <v>0</v>
      </c>
      <c r="BM51" s="5">
        <f>Points[[#This Row],[35+]]-Points[[#This Row],[40+]]</f>
        <v>0</v>
      </c>
      <c r="BN51" s="5">
        <f>Points[[#This Row],[40+]]-Points[[#This Row],[45+]]</f>
        <v>0</v>
      </c>
    </row>
    <row r="52" spans="1:66" x14ac:dyDescent="0.25">
      <c r="A52" s="10">
        <v>22400624</v>
      </c>
      <c r="B52" s="4" t="s">
        <v>76</v>
      </c>
      <c r="C52" s="4" t="s">
        <v>87</v>
      </c>
      <c r="D52" s="11">
        <v>0.8125</v>
      </c>
      <c r="E52" s="6" t="str">
        <f>HYPERLINK("https://www.nba.com/stats/player/201572/boxscores-traditional", "Brook Lopez")</f>
        <v>Brook Lopez</v>
      </c>
      <c r="F52">
        <v>12</v>
      </c>
      <c r="G52" s="4">
        <v>5.2919999999999998</v>
      </c>
      <c r="H52" s="3">
        <v>0.77637</v>
      </c>
      <c r="I52" s="3">
        <v>0.71565999999999996</v>
      </c>
      <c r="J52" s="3">
        <v>0.64802999999999999</v>
      </c>
      <c r="K52" s="3">
        <v>0.57535000000000003</v>
      </c>
      <c r="L52" s="3">
        <v>0.5</v>
      </c>
      <c r="M52" s="3">
        <v>0.42465000000000003</v>
      </c>
      <c r="N52" s="3">
        <v>0.35197000000000001</v>
      </c>
      <c r="O52" s="3">
        <v>0.28433999999999998</v>
      </c>
      <c r="P52" s="3">
        <v>0.22363</v>
      </c>
      <c r="Q52" s="3">
        <v>0.17360999999999999</v>
      </c>
      <c r="R52" s="3">
        <v>0.12923999999999999</v>
      </c>
      <c r="S52" s="3">
        <v>9.3420000000000003E-2</v>
      </c>
      <c r="T52" s="3">
        <v>6.5519999999999995E-2</v>
      </c>
      <c r="U52" s="3">
        <v>4.4569999999999999E-2</v>
      </c>
      <c r="V52" s="3">
        <v>2.938E-2</v>
      </c>
      <c r="W52" s="3">
        <v>1.8759999999999999E-2</v>
      </c>
      <c r="X52" s="3">
        <v>1.1599999999999999E-2</v>
      </c>
      <c r="Y52" s="3">
        <v>6.9499999999999996E-3</v>
      </c>
      <c r="Z52" s="3">
        <v>4.0200000000000001E-3</v>
      </c>
      <c r="AA52" s="3">
        <v>2.33E-3</v>
      </c>
      <c r="AB52" s="3">
        <v>1.2600000000000001E-3</v>
      </c>
      <c r="AC52" s="3">
        <v>6.6E-4</v>
      </c>
      <c r="AD52" s="3">
        <v>3.4000000000000002E-4</v>
      </c>
      <c r="AE52" s="3">
        <v>1.7000000000000001E-4</v>
      </c>
      <c r="AF52" s="3">
        <v>8.0000000000000007E-5</v>
      </c>
      <c r="AG52" s="3">
        <v>4.0000000000000003E-5</v>
      </c>
      <c r="AH52" s="3">
        <v>0</v>
      </c>
      <c r="AI52" s="3">
        <v>0</v>
      </c>
      <c r="AJ52" s="3">
        <v>0</v>
      </c>
      <c r="AK52" s="3">
        <v>0</v>
      </c>
      <c r="AL52" s="5">
        <f>Points[[#This Row],[8+]]-Points[[#This Row],[9+]]</f>
        <v>6.0710000000000042E-2</v>
      </c>
      <c r="AM52" s="5">
        <f>Points[[#This Row],[9+]]-Points[[#This Row],[10+]]</f>
        <v>6.7629999999999968E-2</v>
      </c>
      <c r="AN52" s="5">
        <f>Points[[#This Row],[10+]]-Points[[#This Row],[11+]]</f>
        <v>7.2679999999999967E-2</v>
      </c>
      <c r="AO52" s="5">
        <f>Points[[#This Row],[11+]]-Points[[#This Row],[12+]]</f>
        <v>7.5350000000000028E-2</v>
      </c>
      <c r="AP52" s="5">
        <f>Points[[#This Row],[12+]]-Points[[#This Row],[13+]]</f>
        <v>7.5349999999999973E-2</v>
      </c>
      <c r="AQ52" s="5">
        <f>Points[[#This Row],[13+]]-Points[[#This Row],[14+]]</f>
        <v>7.2680000000000022E-2</v>
      </c>
      <c r="AR52" s="5">
        <f>Points[[#This Row],[14+]]-Points[[#This Row],[15+]]</f>
        <v>6.7630000000000023E-2</v>
      </c>
      <c r="AS52" s="5">
        <f>Points[[#This Row],[15+]]-Points[[#This Row],[16+]]</f>
        <v>6.0709999999999986E-2</v>
      </c>
      <c r="AT52" s="5">
        <f>Points[[#This Row],[16+]]-Points[[#This Row],[17+]]</f>
        <v>5.0020000000000009E-2</v>
      </c>
      <c r="AU52" s="5">
        <f>Points[[#This Row],[17+]]-Points[[#This Row],[18+]]</f>
        <v>4.4369999999999993E-2</v>
      </c>
      <c r="AV52" s="5">
        <f>Points[[#This Row],[18+]]-Points[[#This Row],[19+]]</f>
        <v>3.5819999999999991E-2</v>
      </c>
      <c r="AW52" s="5">
        <f>Points[[#This Row],[19+]]-Points[[#This Row],[20+]]</f>
        <v>2.7900000000000008E-2</v>
      </c>
      <c r="AX52" s="5">
        <f>Points[[#This Row],[20+]]-Points[[#This Row],[21+]]</f>
        <v>2.0949999999999996E-2</v>
      </c>
      <c r="AY52" s="5">
        <f>Points[[#This Row],[21+]]-Points[[#This Row],[22+]]</f>
        <v>1.5189999999999999E-2</v>
      </c>
      <c r="AZ52" s="5">
        <f>Points[[#This Row],[22+]]-Points[[#This Row],[23+]]</f>
        <v>1.0620000000000001E-2</v>
      </c>
      <c r="BA52" s="5">
        <f>Points[[#This Row],[23+]]-Points[[#This Row],[24+]]</f>
        <v>7.1599999999999997E-3</v>
      </c>
      <c r="BB52" s="5">
        <f>Points[[#This Row],[24+]]-Points[[#This Row],[25+]]</f>
        <v>4.6499999999999996E-3</v>
      </c>
      <c r="BC52" s="5">
        <f>Points[[#This Row],[25+]]-Points[[#This Row],[26+]]</f>
        <v>2.9299999999999994E-3</v>
      </c>
      <c r="BD52" s="5">
        <f>Points[[#This Row],[26+]]-Points[[#This Row],[27+]]</f>
        <v>1.6900000000000001E-3</v>
      </c>
      <c r="BE52" s="5">
        <f>Points[[#This Row],[27+]]-Points[[#This Row],[28+]]</f>
        <v>1.07E-3</v>
      </c>
      <c r="BF52" s="5">
        <f>Points[[#This Row],[28+]]-Points[[#This Row],[29+]]</f>
        <v>6.0000000000000006E-4</v>
      </c>
      <c r="BG52" s="5">
        <f>Points[[#This Row],[29+]]-Points[[#This Row],[30+]]</f>
        <v>3.1999999999999997E-4</v>
      </c>
      <c r="BH52" s="5">
        <f>Points[[#This Row],[30+]]-Points[[#This Row],[31+]]</f>
        <v>1.7000000000000001E-4</v>
      </c>
      <c r="BI52" s="5">
        <f>Points[[#This Row],[31+]]-Points[[#This Row],[32+]]</f>
        <v>9.0000000000000006E-5</v>
      </c>
      <c r="BJ52" s="5">
        <f>Points[[#This Row],[32+]]-Points[[#This Row],[33+]]</f>
        <v>4.0000000000000003E-5</v>
      </c>
      <c r="BK52" s="5">
        <f>Points[[#This Row],[33+]]-Points[[#This Row],[34+]]</f>
        <v>4.0000000000000003E-5</v>
      </c>
      <c r="BL52" s="5">
        <f>Points[[#This Row],[34+]]-Points[[#This Row],[35+]]</f>
        <v>0</v>
      </c>
      <c r="BM52" s="5">
        <f>Points[[#This Row],[35+]]-Points[[#This Row],[40+]]</f>
        <v>0</v>
      </c>
      <c r="BN52" s="5">
        <f>Points[[#This Row],[40+]]-Points[[#This Row],[45+]]</f>
        <v>0</v>
      </c>
    </row>
    <row r="53" spans="1:66" hidden="1" x14ac:dyDescent="0.25">
      <c r="A53" s="10">
        <v>22400621</v>
      </c>
      <c r="B53" s="4" t="s">
        <v>83</v>
      </c>
      <c r="C53" s="4" t="s">
        <v>82</v>
      </c>
      <c r="D53" s="11">
        <v>0.58333333333333337</v>
      </c>
      <c r="E53" s="6" t="str">
        <f>HYPERLINK("https://www.nba.com/stats/player/1630170/boxscores-traditional", "Devin Vassell")</f>
        <v>Devin Vassell</v>
      </c>
      <c r="F53">
        <v>19.8</v>
      </c>
      <c r="G53" s="4">
        <v>4.49</v>
      </c>
      <c r="H53" s="3">
        <v>0.99573</v>
      </c>
      <c r="I53" s="3">
        <v>0.99202000000000001</v>
      </c>
      <c r="J53" s="3">
        <v>0.98536999999999997</v>
      </c>
      <c r="K53" s="3">
        <v>0.97499999999999998</v>
      </c>
      <c r="L53" s="3">
        <v>0.95906999999999998</v>
      </c>
      <c r="M53" s="3">
        <v>0.93447999999999998</v>
      </c>
      <c r="N53" s="3">
        <v>0.90146999999999999</v>
      </c>
      <c r="O53" s="3">
        <v>0.85768999999999995</v>
      </c>
      <c r="P53" s="3">
        <v>0.80234000000000005</v>
      </c>
      <c r="Q53" s="3">
        <v>0.73236999999999997</v>
      </c>
      <c r="R53" s="3">
        <v>0.65542</v>
      </c>
      <c r="S53" s="3">
        <v>0.57142000000000004</v>
      </c>
      <c r="T53" s="3">
        <v>0.48404999999999998</v>
      </c>
      <c r="U53" s="3">
        <v>0.39357999999999999</v>
      </c>
      <c r="V53" s="3">
        <v>0.31207000000000001</v>
      </c>
      <c r="W53" s="3">
        <v>0.23885000000000001</v>
      </c>
      <c r="X53" s="3">
        <v>0.17360999999999999</v>
      </c>
      <c r="Y53" s="3">
        <v>0.12302</v>
      </c>
      <c r="Z53" s="3">
        <v>8.3790000000000003E-2</v>
      </c>
      <c r="AA53" s="3">
        <v>5.4800000000000001E-2</v>
      </c>
      <c r="AB53" s="3">
        <v>3.3619999999999997E-2</v>
      </c>
      <c r="AC53" s="3">
        <v>2.018E-2</v>
      </c>
      <c r="AD53" s="3">
        <v>1.1599999999999999E-2</v>
      </c>
      <c r="AE53" s="3">
        <v>6.3899999999999998E-3</v>
      </c>
      <c r="AF53" s="3">
        <v>3.2599999999999999E-3</v>
      </c>
      <c r="AG53" s="3">
        <v>1.64E-3</v>
      </c>
      <c r="AH53" s="3">
        <v>7.9000000000000001E-4</v>
      </c>
      <c r="AI53" s="3">
        <v>3.5E-4</v>
      </c>
      <c r="AJ53" s="3">
        <v>0</v>
      </c>
      <c r="AK53" s="3">
        <v>0</v>
      </c>
      <c r="AL53" s="5">
        <f>Points[[#This Row],[8+]]-Points[[#This Row],[9+]]</f>
        <v>3.7099999999999911E-3</v>
      </c>
      <c r="AM53" s="5">
        <f>Points[[#This Row],[9+]]-Points[[#This Row],[10+]]</f>
        <v>6.6500000000000448E-3</v>
      </c>
      <c r="AN53" s="5">
        <f>Points[[#This Row],[10+]]-Points[[#This Row],[11+]]</f>
        <v>1.036999999999999E-2</v>
      </c>
      <c r="AO53" s="5">
        <f>Points[[#This Row],[11+]]-Points[[#This Row],[12+]]</f>
        <v>1.593E-2</v>
      </c>
      <c r="AP53" s="5">
        <f>Points[[#This Row],[12+]]-Points[[#This Row],[13+]]</f>
        <v>2.4590000000000001E-2</v>
      </c>
      <c r="AQ53" s="5">
        <f>Points[[#This Row],[13+]]-Points[[#This Row],[14+]]</f>
        <v>3.3009999999999984E-2</v>
      </c>
      <c r="AR53" s="5">
        <f>Points[[#This Row],[14+]]-Points[[#This Row],[15+]]</f>
        <v>4.3780000000000041E-2</v>
      </c>
      <c r="AS53" s="5">
        <f>Points[[#This Row],[15+]]-Points[[#This Row],[16+]]</f>
        <v>5.5349999999999899E-2</v>
      </c>
      <c r="AT53" s="5">
        <f>Points[[#This Row],[16+]]-Points[[#This Row],[17+]]</f>
        <v>6.9970000000000088E-2</v>
      </c>
      <c r="AU53" s="5">
        <f>Points[[#This Row],[17+]]-Points[[#This Row],[18+]]</f>
        <v>7.6949999999999963E-2</v>
      </c>
      <c r="AV53" s="5">
        <f>Points[[#This Row],[18+]]-Points[[#This Row],[19+]]</f>
        <v>8.3999999999999964E-2</v>
      </c>
      <c r="AW53" s="5">
        <f>Points[[#This Row],[19+]]-Points[[#This Row],[20+]]</f>
        <v>8.7370000000000059E-2</v>
      </c>
      <c r="AX53" s="5">
        <f>Points[[#This Row],[20+]]-Points[[#This Row],[21+]]</f>
        <v>9.0469999999999995E-2</v>
      </c>
      <c r="AY53" s="5">
        <f>Points[[#This Row],[21+]]-Points[[#This Row],[22+]]</f>
        <v>8.1509999999999971E-2</v>
      </c>
      <c r="AZ53" s="5">
        <f>Points[[#This Row],[22+]]-Points[[#This Row],[23+]]</f>
        <v>7.3220000000000007E-2</v>
      </c>
      <c r="BA53" s="5">
        <f>Points[[#This Row],[23+]]-Points[[#This Row],[24+]]</f>
        <v>6.524000000000002E-2</v>
      </c>
      <c r="BB53" s="5">
        <f>Points[[#This Row],[24+]]-Points[[#This Row],[25+]]</f>
        <v>5.0589999999999982E-2</v>
      </c>
      <c r="BC53" s="5">
        <f>Points[[#This Row],[25+]]-Points[[#This Row],[26+]]</f>
        <v>3.9230000000000001E-2</v>
      </c>
      <c r="BD53" s="5">
        <f>Points[[#This Row],[26+]]-Points[[#This Row],[27+]]</f>
        <v>2.8990000000000002E-2</v>
      </c>
      <c r="BE53" s="5">
        <f>Points[[#This Row],[27+]]-Points[[#This Row],[28+]]</f>
        <v>2.1180000000000004E-2</v>
      </c>
      <c r="BF53" s="5">
        <f>Points[[#This Row],[28+]]-Points[[#This Row],[29+]]</f>
        <v>1.3439999999999997E-2</v>
      </c>
      <c r="BG53" s="5">
        <f>Points[[#This Row],[29+]]-Points[[#This Row],[30+]]</f>
        <v>8.5800000000000008E-3</v>
      </c>
      <c r="BH53" s="5">
        <f>Points[[#This Row],[30+]]-Points[[#This Row],[31+]]</f>
        <v>5.2099999999999994E-3</v>
      </c>
      <c r="BI53" s="5">
        <f>Points[[#This Row],[31+]]-Points[[#This Row],[32+]]</f>
        <v>3.13E-3</v>
      </c>
      <c r="BJ53" s="5">
        <f>Points[[#This Row],[32+]]-Points[[#This Row],[33+]]</f>
        <v>1.6199999999999999E-3</v>
      </c>
      <c r="BK53" s="5">
        <f>Points[[#This Row],[33+]]-Points[[#This Row],[34+]]</f>
        <v>8.4999999999999995E-4</v>
      </c>
      <c r="BL53" s="5">
        <f>Points[[#This Row],[34+]]-Points[[#This Row],[35+]]</f>
        <v>4.4000000000000002E-4</v>
      </c>
      <c r="BM53" s="5">
        <f>Points[[#This Row],[35+]]-Points[[#This Row],[40+]]</f>
        <v>3.5E-4</v>
      </c>
      <c r="BN53" s="5">
        <f>Points[[#This Row],[40+]]-Points[[#This Row],[45+]]</f>
        <v>0</v>
      </c>
    </row>
    <row r="54" spans="1:66" x14ac:dyDescent="0.25">
      <c r="A54" s="10">
        <v>22400623</v>
      </c>
      <c r="B54" s="4" t="s">
        <v>74</v>
      </c>
      <c r="C54" s="4" t="s">
        <v>86</v>
      </c>
      <c r="D54" s="11">
        <v>0.8125</v>
      </c>
      <c r="E54" s="6" t="str">
        <f>HYPERLINK("https://www.nba.com/stats/player/1626204/boxscores-traditional", "Larry Nance Jr.")</f>
        <v>Larry Nance Jr.</v>
      </c>
      <c r="F54">
        <v>11.2</v>
      </c>
      <c r="G54" s="4">
        <v>5.3440000000000003</v>
      </c>
      <c r="H54" s="3">
        <v>0.72575000000000001</v>
      </c>
      <c r="I54" s="3">
        <v>0.65910000000000002</v>
      </c>
      <c r="J54" s="3">
        <v>0.58706000000000003</v>
      </c>
      <c r="K54" s="3">
        <v>0.51595000000000002</v>
      </c>
      <c r="L54" s="3">
        <v>0.44037999999999999</v>
      </c>
      <c r="M54" s="3">
        <v>0.36692999999999998</v>
      </c>
      <c r="N54" s="3">
        <v>0.30153000000000002</v>
      </c>
      <c r="O54" s="3">
        <v>0.23885000000000001</v>
      </c>
      <c r="P54" s="3">
        <v>0.18406</v>
      </c>
      <c r="Q54" s="3">
        <v>0.13786000000000001</v>
      </c>
      <c r="R54" s="3">
        <v>0.10204000000000001</v>
      </c>
      <c r="S54" s="3">
        <v>7.2150000000000006E-2</v>
      </c>
      <c r="T54" s="3">
        <v>4.947E-2</v>
      </c>
      <c r="U54" s="3">
        <v>3.3619999999999997E-2</v>
      </c>
      <c r="V54" s="3">
        <v>2.1690000000000001E-2</v>
      </c>
      <c r="W54" s="3">
        <v>1.355E-2</v>
      </c>
      <c r="X54" s="3">
        <v>8.2000000000000007E-3</v>
      </c>
      <c r="Y54" s="3">
        <v>4.9399999999999999E-3</v>
      </c>
      <c r="Z54" s="3">
        <v>2.8E-3</v>
      </c>
      <c r="AA54" s="3">
        <v>1.5399999999999999E-3</v>
      </c>
      <c r="AB54" s="3">
        <v>8.4000000000000003E-4</v>
      </c>
      <c r="AC54" s="3">
        <v>4.2999999999999999E-4</v>
      </c>
      <c r="AD54" s="3">
        <v>2.2000000000000001E-4</v>
      </c>
      <c r="AE54" s="3">
        <v>1E-4</v>
      </c>
      <c r="AF54" s="3">
        <v>5.0000000000000002E-5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5">
        <f>Points[[#This Row],[8+]]-Points[[#This Row],[9+]]</f>
        <v>6.6649999999999987E-2</v>
      </c>
      <c r="AM54" s="5">
        <f>Points[[#This Row],[9+]]-Points[[#This Row],[10+]]</f>
        <v>7.2039999999999993E-2</v>
      </c>
      <c r="AN54" s="5">
        <f>Points[[#This Row],[10+]]-Points[[#This Row],[11+]]</f>
        <v>7.1110000000000007E-2</v>
      </c>
      <c r="AO54" s="5">
        <f>Points[[#This Row],[11+]]-Points[[#This Row],[12+]]</f>
        <v>7.5570000000000026E-2</v>
      </c>
      <c r="AP54" s="5">
        <f>Points[[#This Row],[12+]]-Points[[#This Row],[13+]]</f>
        <v>7.3450000000000015E-2</v>
      </c>
      <c r="AQ54" s="5">
        <f>Points[[#This Row],[13+]]-Points[[#This Row],[14+]]</f>
        <v>6.5399999999999958E-2</v>
      </c>
      <c r="AR54" s="5">
        <f>Points[[#This Row],[14+]]-Points[[#This Row],[15+]]</f>
        <v>6.2680000000000013E-2</v>
      </c>
      <c r="AS54" s="5">
        <f>Points[[#This Row],[15+]]-Points[[#This Row],[16+]]</f>
        <v>5.4790000000000005E-2</v>
      </c>
      <c r="AT54" s="5">
        <f>Points[[#This Row],[16+]]-Points[[#This Row],[17+]]</f>
        <v>4.6199999999999991E-2</v>
      </c>
      <c r="AU54" s="5">
        <f>Points[[#This Row],[17+]]-Points[[#This Row],[18+]]</f>
        <v>3.5820000000000005E-2</v>
      </c>
      <c r="AV54" s="5">
        <f>Points[[#This Row],[18+]]-Points[[#This Row],[19+]]</f>
        <v>2.989E-2</v>
      </c>
      <c r="AW54" s="5">
        <f>Points[[#This Row],[19+]]-Points[[#This Row],[20+]]</f>
        <v>2.2680000000000006E-2</v>
      </c>
      <c r="AX54" s="5">
        <f>Points[[#This Row],[20+]]-Points[[#This Row],[21+]]</f>
        <v>1.5850000000000003E-2</v>
      </c>
      <c r="AY54" s="5">
        <f>Points[[#This Row],[21+]]-Points[[#This Row],[22+]]</f>
        <v>1.1929999999999996E-2</v>
      </c>
      <c r="AZ54" s="5">
        <f>Points[[#This Row],[22+]]-Points[[#This Row],[23+]]</f>
        <v>8.1400000000000014E-3</v>
      </c>
      <c r="BA54" s="5">
        <f>Points[[#This Row],[23+]]-Points[[#This Row],[24+]]</f>
        <v>5.3499999999999989E-3</v>
      </c>
      <c r="BB54" s="5">
        <f>Points[[#This Row],[24+]]-Points[[#This Row],[25+]]</f>
        <v>3.2600000000000007E-3</v>
      </c>
      <c r="BC54" s="5">
        <f>Points[[#This Row],[25+]]-Points[[#This Row],[26+]]</f>
        <v>2.14E-3</v>
      </c>
      <c r="BD54" s="5">
        <f>Points[[#This Row],[26+]]-Points[[#This Row],[27+]]</f>
        <v>1.2600000000000001E-3</v>
      </c>
      <c r="BE54" s="5">
        <f>Points[[#This Row],[27+]]-Points[[#This Row],[28+]]</f>
        <v>6.9999999999999988E-4</v>
      </c>
      <c r="BF54" s="5">
        <f>Points[[#This Row],[28+]]-Points[[#This Row],[29+]]</f>
        <v>4.1000000000000005E-4</v>
      </c>
      <c r="BG54" s="5">
        <f>Points[[#This Row],[29+]]-Points[[#This Row],[30+]]</f>
        <v>2.0999999999999998E-4</v>
      </c>
      <c r="BH54" s="5">
        <f>Points[[#This Row],[30+]]-Points[[#This Row],[31+]]</f>
        <v>1.2E-4</v>
      </c>
      <c r="BI54" s="5">
        <f>Points[[#This Row],[31+]]-Points[[#This Row],[32+]]</f>
        <v>5.0000000000000002E-5</v>
      </c>
      <c r="BJ54" s="5">
        <f>Points[[#This Row],[32+]]-Points[[#This Row],[33+]]</f>
        <v>5.0000000000000002E-5</v>
      </c>
      <c r="BK54" s="5">
        <f>Points[[#This Row],[33+]]-Points[[#This Row],[34+]]</f>
        <v>0</v>
      </c>
      <c r="BL54" s="5">
        <f>Points[[#This Row],[34+]]-Points[[#This Row],[35+]]</f>
        <v>0</v>
      </c>
      <c r="BM54" s="5">
        <f>Points[[#This Row],[35+]]-Points[[#This Row],[40+]]</f>
        <v>0</v>
      </c>
      <c r="BN54" s="5">
        <f>Points[[#This Row],[40+]]-Points[[#This Row],[45+]]</f>
        <v>0</v>
      </c>
    </row>
    <row r="55" spans="1:66" x14ac:dyDescent="0.25">
      <c r="A55" s="10">
        <v>22400623</v>
      </c>
      <c r="B55" s="4" t="s">
        <v>74</v>
      </c>
      <c r="C55" s="4" t="s">
        <v>86</v>
      </c>
      <c r="D55" s="11">
        <v>0.8125</v>
      </c>
      <c r="E55" s="6" t="str">
        <f>HYPERLINK("https://www.nba.com/stats/player/1630700/boxscores-traditional", "Dyson Daniels")</f>
        <v>Dyson Daniels</v>
      </c>
      <c r="F55">
        <v>16</v>
      </c>
      <c r="G55" s="4">
        <v>5.55</v>
      </c>
      <c r="H55" s="3">
        <v>0.92506999999999995</v>
      </c>
      <c r="I55" s="3">
        <v>0.89617000000000002</v>
      </c>
      <c r="J55" s="3">
        <v>0.85992999999999997</v>
      </c>
      <c r="K55" s="3">
        <v>0.81594</v>
      </c>
      <c r="L55" s="3">
        <v>0.76424000000000003</v>
      </c>
      <c r="M55" s="3">
        <v>0.70540000000000003</v>
      </c>
      <c r="N55" s="3">
        <v>0.64058000000000004</v>
      </c>
      <c r="O55" s="3">
        <v>0.57142000000000004</v>
      </c>
      <c r="P55" s="3">
        <v>0.5</v>
      </c>
      <c r="Q55" s="3">
        <v>0.42858000000000002</v>
      </c>
      <c r="R55" s="3">
        <v>0.35942000000000002</v>
      </c>
      <c r="S55" s="3">
        <v>0.29459999999999997</v>
      </c>
      <c r="T55" s="3">
        <v>0.23576</v>
      </c>
      <c r="U55" s="3">
        <v>0.18406</v>
      </c>
      <c r="V55" s="3">
        <v>0.14007</v>
      </c>
      <c r="W55" s="3">
        <v>0.10383000000000001</v>
      </c>
      <c r="X55" s="3">
        <v>7.4929999999999997E-2</v>
      </c>
      <c r="Y55" s="3">
        <v>5.262E-2</v>
      </c>
      <c r="Z55" s="3">
        <v>3.5929999999999997E-2</v>
      </c>
      <c r="AA55" s="3">
        <v>2.385E-2</v>
      </c>
      <c r="AB55" s="3">
        <v>1.5389999999999999E-2</v>
      </c>
      <c r="AC55" s="3">
        <v>9.6399999999999993E-3</v>
      </c>
      <c r="AD55" s="3">
        <v>5.8700000000000002E-3</v>
      </c>
      <c r="AE55" s="3">
        <v>3.47E-3</v>
      </c>
      <c r="AF55" s="3">
        <v>1.99E-3</v>
      </c>
      <c r="AG55" s="3">
        <v>1.1100000000000001E-3</v>
      </c>
      <c r="AH55" s="3">
        <v>5.9999999999999995E-4</v>
      </c>
      <c r="AI55" s="3">
        <v>3.1E-4</v>
      </c>
      <c r="AJ55" s="3">
        <v>0</v>
      </c>
      <c r="AK55" s="3">
        <v>0</v>
      </c>
      <c r="AL55" s="5">
        <f>Points[[#This Row],[8+]]-Points[[#This Row],[9+]]</f>
        <v>2.8899999999999926E-2</v>
      </c>
      <c r="AM55" s="5">
        <f>Points[[#This Row],[9+]]-Points[[#This Row],[10+]]</f>
        <v>3.624000000000005E-2</v>
      </c>
      <c r="AN55" s="5">
        <f>Points[[#This Row],[10+]]-Points[[#This Row],[11+]]</f>
        <v>4.3989999999999974E-2</v>
      </c>
      <c r="AO55" s="5">
        <f>Points[[#This Row],[11+]]-Points[[#This Row],[12+]]</f>
        <v>5.1699999999999968E-2</v>
      </c>
      <c r="AP55" s="5">
        <f>Points[[#This Row],[12+]]-Points[[#This Row],[13+]]</f>
        <v>5.8840000000000003E-2</v>
      </c>
      <c r="AQ55" s="5">
        <f>Points[[#This Row],[13+]]-Points[[#This Row],[14+]]</f>
        <v>6.4819999999999989E-2</v>
      </c>
      <c r="AR55" s="5">
        <f>Points[[#This Row],[14+]]-Points[[#This Row],[15+]]</f>
        <v>6.9159999999999999E-2</v>
      </c>
      <c r="AS55" s="5">
        <f>Points[[#This Row],[15+]]-Points[[#This Row],[16+]]</f>
        <v>7.1420000000000039E-2</v>
      </c>
      <c r="AT55" s="5">
        <f>Points[[#This Row],[16+]]-Points[[#This Row],[17+]]</f>
        <v>7.1419999999999983E-2</v>
      </c>
      <c r="AU55" s="5">
        <f>Points[[#This Row],[17+]]-Points[[#This Row],[18+]]</f>
        <v>6.9159999999999999E-2</v>
      </c>
      <c r="AV55" s="5">
        <f>Points[[#This Row],[18+]]-Points[[#This Row],[19+]]</f>
        <v>6.4820000000000044E-2</v>
      </c>
      <c r="AW55" s="5">
        <f>Points[[#This Row],[19+]]-Points[[#This Row],[20+]]</f>
        <v>5.8839999999999976E-2</v>
      </c>
      <c r="AX55" s="5">
        <f>Points[[#This Row],[20+]]-Points[[#This Row],[21+]]</f>
        <v>5.1699999999999996E-2</v>
      </c>
      <c r="AY55" s="5">
        <f>Points[[#This Row],[21+]]-Points[[#This Row],[22+]]</f>
        <v>4.3990000000000001E-2</v>
      </c>
      <c r="AZ55" s="5">
        <f>Points[[#This Row],[22+]]-Points[[#This Row],[23+]]</f>
        <v>3.6239999999999994E-2</v>
      </c>
      <c r="BA55" s="5">
        <f>Points[[#This Row],[23+]]-Points[[#This Row],[24+]]</f>
        <v>2.8900000000000009E-2</v>
      </c>
      <c r="BB55" s="5">
        <f>Points[[#This Row],[24+]]-Points[[#This Row],[25+]]</f>
        <v>2.2309999999999997E-2</v>
      </c>
      <c r="BC55" s="5">
        <f>Points[[#This Row],[25+]]-Points[[#This Row],[26+]]</f>
        <v>1.6690000000000003E-2</v>
      </c>
      <c r="BD55" s="5">
        <f>Points[[#This Row],[26+]]-Points[[#This Row],[27+]]</f>
        <v>1.2079999999999997E-2</v>
      </c>
      <c r="BE55" s="5">
        <f>Points[[#This Row],[27+]]-Points[[#This Row],[28+]]</f>
        <v>8.4600000000000005E-3</v>
      </c>
      <c r="BF55" s="5">
        <f>Points[[#This Row],[28+]]-Points[[#This Row],[29+]]</f>
        <v>5.7499999999999999E-3</v>
      </c>
      <c r="BG55" s="5">
        <f>Points[[#This Row],[29+]]-Points[[#This Row],[30+]]</f>
        <v>3.769999999999999E-3</v>
      </c>
      <c r="BH55" s="5">
        <f>Points[[#This Row],[30+]]-Points[[#This Row],[31+]]</f>
        <v>2.4000000000000002E-3</v>
      </c>
      <c r="BI55" s="5">
        <f>Points[[#This Row],[31+]]-Points[[#This Row],[32+]]</f>
        <v>1.48E-3</v>
      </c>
      <c r="BJ55" s="5">
        <f>Points[[#This Row],[32+]]-Points[[#This Row],[33+]]</f>
        <v>8.7999999999999992E-4</v>
      </c>
      <c r="BK55" s="5">
        <f>Points[[#This Row],[33+]]-Points[[#This Row],[34+]]</f>
        <v>5.1000000000000015E-4</v>
      </c>
      <c r="BL55" s="5">
        <f>Points[[#This Row],[34+]]-Points[[#This Row],[35+]]</f>
        <v>2.8999999999999995E-4</v>
      </c>
      <c r="BM55" s="5">
        <f>Points[[#This Row],[35+]]-Points[[#This Row],[40+]]</f>
        <v>3.1E-4</v>
      </c>
      <c r="BN55" s="5">
        <f>Points[[#This Row],[40+]]-Points[[#This Row],[45+]]</f>
        <v>0</v>
      </c>
    </row>
    <row r="56" spans="1:66" x14ac:dyDescent="0.25">
      <c r="A56" s="10">
        <v>22400623</v>
      </c>
      <c r="B56" s="4" t="s">
        <v>86</v>
      </c>
      <c r="C56" s="4" t="s">
        <v>74</v>
      </c>
      <c r="D56" s="11">
        <v>0.8125</v>
      </c>
      <c r="E56" s="6" t="str">
        <f>HYPERLINK("https://www.nba.com/stats/player/1630534/boxscores-traditional", "Ochai Agbaji")</f>
        <v>Ochai Agbaji</v>
      </c>
      <c r="F56">
        <v>9</v>
      </c>
      <c r="G56" s="4">
        <v>5.7969999999999997</v>
      </c>
      <c r="H56" s="3">
        <v>0.56749000000000005</v>
      </c>
      <c r="I56" s="3">
        <v>0.5</v>
      </c>
      <c r="J56" s="3">
        <v>0.43251000000000001</v>
      </c>
      <c r="K56" s="3">
        <v>0.36316999999999999</v>
      </c>
      <c r="L56" s="3">
        <v>0.30153000000000002</v>
      </c>
      <c r="M56" s="3">
        <v>0.24510000000000001</v>
      </c>
      <c r="N56" s="3">
        <v>0.19489000000000001</v>
      </c>
      <c r="O56" s="3">
        <v>0.14917</v>
      </c>
      <c r="P56" s="3">
        <v>0.11314</v>
      </c>
      <c r="Q56" s="3">
        <v>8.3790000000000003E-2</v>
      </c>
      <c r="R56" s="3">
        <v>6.0569999999999999E-2</v>
      </c>
      <c r="S56" s="3">
        <v>4.1820000000000003E-2</v>
      </c>
      <c r="T56" s="3">
        <v>2.8719999999999999E-2</v>
      </c>
      <c r="U56" s="3">
        <v>1.9230000000000001E-2</v>
      </c>
      <c r="V56" s="3">
        <v>1.255E-2</v>
      </c>
      <c r="W56" s="3">
        <v>7.7600000000000004E-3</v>
      </c>
      <c r="X56" s="3">
        <v>4.7999999999999996E-3</v>
      </c>
      <c r="Y56" s="3">
        <v>2.8900000000000002E-3</v>
      </c>
      <c r="Z56" s="3">
        <v>1.6900000000000001E-3</v>
      </c>
      <c r="AA56" s="3">
        <v>9.3999999999999997E-4</v>
      </c>
      <c r="AB56" s="3">
        <v>5.1999999999999995E-4</v>
      </c>
      <c r="AC56" s="3">
        <v>2.7999999999999998E-4</v>
      </c>
      <c r="AD56" s="3">
        <v>1.4999999999999999E-4</v>
      </c>
      <c r="AE56" s="3">
        <v>6.9999999999999994E-5</v>
      </c>
      <c r="AF56" s="3">
        <v>4.0000000000000003E-5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5">
        <f>Points[[#This Row],[8+]]-Points[[#This Row],[9+]]</f>
        <v>6.749000000000005E-2</v>
      </c>
      <c r="AM56" s="5">
        <f>Points[[#This Row],[9+]]-Points[[#This Row],[10+]]</f>
        <v>6.7489999999999994E-2</v>
      </c>
      <c r="AN56" s="5">
        <f>Points[[#This Row],[10+]]-Points[[#This Row],[11+]]</f>
        <v>6.9340000000000013E-2</v>
      </c>
      <c r="AO56" s="5">
        <f>Points[[#This Row],[11+]]-Points[[#This Row],[12+]]</f>
        <v>6.1639999999999973E-2</v>
      </c>
      <c r="AP56" s="5">
        <f>Points[[#This Row],[12+]]-Points[[#This Row],[13+]]</f>
        <v>5.6430000000000008E-2</v>
      </c>
      <c r="AQ56" s="5">
        <f>Points[[#This Row],[13+]]-Points[[#This Row],[14+]]</f>
        <v>5.0210000000000005E-2</v>
      </c>
      <c r="AR56" s="5">
        <f>Points[[#This Row],[14+]]-Points[[#This Row],[15+]]</f>
        <v>4.5720000000000011E-2</v>
      </c>
      <c r="AS56" s="5">
        <f>Points[[#This Row],[15+]]-Points[[#This Row],[16+]]</f>
        <v>3.6029999999999993E-2</v>
      </c>
      <c r="AT56" s="5">
        <f>Points[[#This Row],[16+]]-Points[[#This Row],[17+]]</f>
        <v>2.9350000000000001E-2</v>
      </c>
      <c r="AU56" s="5">
        <f>Points[[#This Row],[17+]]-Points[[#This Row],[18+]]</f>
        <v>2.3220000000000005E-2</v>
      </c>
      <c r="AV56" s="5">
        <f>Points[[#This Row],[18+]]-Points[[#This Row],[19+]]</f>
        <v>1.8749999999999996E-2</v>
      </c>
      <c r="AW56" s="5">
        <f>Points[[#This Row],[19+]]-Points[[#This Row],[20+]]</f>
        <v>1.3100000000000004E-2</v>
      </c>
      <c r="AX56" s="5">
        <f>Points[[#This Row],[20+]]-Points[[#This Row],[21+]]</f>
        <v>9.4899999999999984E-3</v>
      </c>
      <c r="AY56" s="5">
        <f>Points[[#This Row],[21+]]-Points[[#This Row],[22+]]</f>
        <v>6.6800000000000002E-3</v>
      </c>
      <c r="AZ56" s="5">
        <f>Points[[#This Row],[22+]]-Points[[#This Row],[23+]]</f>
        <v>4.79E-3</v>
      </c>
      <c r="BA56" s="5">
        <f>Points[[#This Row],[23+]]-Points[[#This Row],[24+]]</f>
        <v>2.9600000000000008E-3</v>
      </c>
      <c r="BB56" s="5">
        <f>Points[[#This Row],[24+]]-Points[[#This Row],[25+]]</f>
        <v>1.9099999999999994E-3</v>
      </c>
      <c r="BC56" s="5">
        <f>Points[[#This Row],[25+]]-Points[[#This Row],[26+]]</f>
        <v>1.2000000000000001E-3</v>
      </c>
      <c r="BD56" s="5">
        <f>Points[[#This Row],[26+]]-Points[[#This Row],[27+]]</f>
        <v>7.5000000000000012E-4</v>
      </c>
      <c r="BE56" s="5">
        <f>Points[[#This Row],[27+]]-Points[[#This Row],[28+]]</f>
        <v>4.2000000000000002E-4</v>
      </c>
      <c r="BF56" s="5">
        <f>Points[[#This Row],[28+]]-Points[[#This Row],[29+]]</f>
        <v>2.3999999999999998E-4</v>
      </c>
      <c r="BG56" s="5">
        <f>Points[[#This Row],[29+]]-Points[[#This Row],[30+]]</f>
        <v>1.2999999999999999E-4</v>
      </c>
      <c r="BH56" s="5">
        <f>Points[[#This Row],[30+]]-Points[[#This Row],[31+]]</f>
        <v>7.9999999999999993E-5</v>
      </c>
      <c r="BI56" s="5">
        <f>Points[[#This Row],[31+]]-Points[[#This Row],[32+]]</f>
        <v>2.9999999999999991E-5</v>
      </c>
      <c r="BJ56" s="5">
        <f>Points[[#This Row],[32+]]-Points[[#This Row],[33+]]</f>
        <v>4.0000000000000003E-5</v>
      </c>
      <c r="BK56" s="5">
        <f>Points[[#This Row],[33+]]-Points[[#This Row],[34+]]</f>
        <v>0</v>
      </c>
      <c r="BL56" s="5">
        <f>Points[[#This Row],[34+]]-Points[[#This Row],[35+]]</f>
        <v>0</v>
      </c>
      <c r="BM56" s="5">
        <f>Points[[#This Row],[35+]]-Points[[#This Row],[40+]]</f>
        <v>0</v>
      </c>
      <c r="BN56" s="5">
        <f>Points[[#This Row],[40+]]-Points[[#This Row],[45+]]</f>
        <v>0</v>
      </c>
    </row>
    <row r="57" spans="1:66" x14ac:dyDescent="0.25">
      <c r="A57" s="10">
        <v>22400623</v>
      </c>
      <c r="B57" s="4" t="s">
        <v>86</v>
      </c>
      <c r="C57" s="4" t="s">
        <v>74</v>
      </c>
      <c r="D57" s="11">
        <v>0.8125</v>
      </c>
      <c r="E57" s="6" t="str">
        <f>HYPERLINK("https://www.nba.com/stats/player/1628449/boxscores-traditional", "Chris Boucher")</f>
        <v>Chris Boucher</v>
      </c>
      <c r="F57">
        <v>9</v>
      </c>
      <c r="G57" s="4">
        <v>6</v>
      </c>
      <c r="H57" s="3">
        <v>0.56749000000000005</v>
      </c>
      <c r="I57" s="3">
        <v>0.5</v>
      </c>
      <c r="J57" s="3">
        <v>0.43251000000000001</v>
      </c>
      <c r="K57" s="3">
        <v>0.37069999999999997</v>
      </c>
      <c r="L57" s="3">
        <v>0.30853999999999998</v>
      </c>
      <c r="M57" s="3">
        <v>0.25142999999999999</v>
      </c>
      <c r="N57" s="3">
        <v>0.20327000000000001</v>
      </c>
      <c r="O57" s="3">
        <v>0.15866</v>
      </c>
      <c r="P57" s="3">
        <v>0.121</v>
      </c>
      <c r="Q57" s="3">
        <v>9.1759999999999994E-2</v>
      </c>
      <c r="R57" s="3">
        <v>6.6809999999999994E-2</v>
      </c>
      <c r="S57" s="3">
        <v>4.7460000000000002E-2</v>
      </c>
      <c r="T57" s="3">
        <v>3.3619999999999997E-2</v>
      </c>
      <c r="U57" s="3">
        <v>2.2749999999999999E-2</v>
      </c>
      <c r="V57" s="3">
        <v>1.4999999999999999E-2</v>
      </c>
      <c r="W57" s="3">
        <v>9.9000000000000008E-3</v>
      </c>
      <c r="X57" s="3">
        <v>6.2100000000000002E-3</v>
      </c>
      <c r="Y57" s="3">
        <v>3.79E-3</v>
      </c>
      <c r="Z57" s="3">
        <v>2.33E-3</v>
      </c>
      <c r="AA57" s="3">
        <v>1.3500000000000001E-3</v>
      </c>
      <c r="AB57" s="3">
        <v>7.6000000000000004E-4</v>
      </c>
      <c r="AC57" s="3">
        <v>4.2999999999999999E-4</v>
      </c>
      <c r="AD57" s="3">
        <v>2.3000000000000001E-4</v>
      </c>
      <c r="AE57" s="3">
        <v>1.2E-4</v>
      </c>
      <c r="AF57" s="3">
        <v>6.0000000000000002E-5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5">
        <f>Points[[#This Row],[8+]]-Points[[#This Row],[9+]]</f>
        <v>6.749000000000005E-2</v>
      </c>
      <c r="AM57" s="5">
        <f>Points[[#This Row],[9+]]-Points[[#This Row],[10+]]</f>
        <v>6.7489999999999994E-2</v>
      </c>
      <c r="AN57" s="5">
        <f>Points[[#This Row],[10+]]-Points[[#This Row],[11+]]</f>
        <v>6.1810000000000032E-2</v>
      </c>
      <c r="AO57" s="5">
        <f>Points[[#This Row],[11+]]-Points[[#This Row],[12+]]</f>
        <v>6.2159999999999993E-2</v>
      </c>
      <c r="AP57" s="5">
        <f>Points[[#This Row],[12+]]-Points[[#This Row],[13+]]</f>
        <v>5.7109999999999994E-2</v>
      </c>
      <c r="AQ57" s="5">
        <f>Points[[#This Row],[13+]]-Points[[#This Row],[14+]]</f>
        <v>4.8159999999999981E-2</v>
      </c>
      <c r="AR57" s="5">
        <f>Points[[#This Row],[14+]]-Points[[#This Row],[15+]]</f>
        <v>4.4610000000000011E-2</v>
      </c>
      <c r="AS57" s="5">
        <f>Points[[#This Row],[15+]]-Points[[#This Row],[16+]]</f>
        <v>3.7659999999999999E-2</v>
      </c>
      <c r="AT57" s="5">
        <f>Points[[#This Row],[16+]]-Points[[#This Row],[17+]]</f>
        <v>2.9240000000000002E-2</v>
      </c>
      <c r="AU57" s="5">
        <f>Points[[#This Row],[17+]]-Points[[#This Row],[18+]]</f>
        <v>2.495E-2</v>
      </c>
      <c r="AV57" s="5">
        <f>Points[[#This Row],[18+]]-Points[[#This Row],[19+]]</f>
        <v>1.9349999999999992E-2</v>
      </c>
      <c r="AW57" s="5">
        <f>Points[[#This Row],[19+]]-Points[[#This Row],[20+]]</f>
        <v>1.3840000000000005E-2</v>
      </c>
      <c r="AX57" s="5">
        <f>Points[[#This Row],[20+]]-Points[[#This Row],[21+]]</f>
        <v>1.0869999999999998E-2</v>
      </c>
      <c r="AY57" s="5">
        <f>Points[[#This Row],[21+]]-Points[[#This Row],[22+]]</f>
        <v>7.7499999999999999E-3</v>
      </c>
      <c r="AZ57" s="5">
        <f>Points[[#This Row],[22+]]-Points[[#This Row],[23+]]</f>
        <v>5.0999999999999986E-3</v>
      </c>
      <c r="BA57" s="5">
        <f>Points[[#This Row],[23+]]-Points[[#This Row],[24+]]</f>
        <v>3.6900000000000006E-3</v>
      </c>
      <c r="BB57" s="5">
        <f>Points[[#This Row],[24+]]-Points[[#This Row],[25+]]</f>
        <v>2.4200000000000003E-3</v>
      </c>
      <c r="BC57" s="5">
        <f>Points[[#This Row],[25+]]-Points[[#This Row],[26+]]</f>
        <v>1.4599999999999999E-3</v>
      </c>
      <c r="BD57" s="5">
        <f>Points[[#This Row],[26+]]-Points[[#This Row],[27+]]</f>
        <v>9.7999999999999997E-4</v>
      </c>
      <c r="BE57" s="5">
        <f>Points[[#This Row],[27+]]-Points[[#This Row],[28+]]</f>
        <v>5.9000000000000003E-4</v>
      </c>
      <c r="BF57" s="5">
        <f>Points[[#This Row],[28+]]-Points[[#This Row],[29+]]</f>
        <v>3.3000000000000005E-4</v>
      </c>
      <c r="BG57" s="5">
        <f>Points[[#This Row],[29+]]-Points[[#This Row],[30+]]</f>
        <v>1.9999999999999998E-4</v>
      </c>
      <c r="BH57" s="5">
        <f>Points[[#This Row],[30+]]-Points[[#This Row],[31+]]</f>
        <v>1.1E-4</v>
      </c>
      <c r="BI57" s="5">
        <f>Points[[#This Row],[31+]]-Points[[#This Row],[32+]]</f>
        <v>6.0000000000000002E-5</v>
      </c>
      <c r="BJ57" s="5">
        <f>Points[[#This Row],[32+]]-Points[[#This Row],[33+]]</f>
        <v>6.0000000000000002E-5</v>
      </c>
      <c r="BK57" s="5">
        <f>Points[[#This Row],[33+]]-Points[[#This Row],[34+]]</f>
        <v>0</v>
      </c>
      <c r="BL57" s="5">
        <f>Points[[#This Row],[34+]]-Points[[#This Row],[35+]]</f>
        <v>0</v>
      </c>
      <c r="BM57" s="5">
        <f>Points[[#This Row],[35+]]-Points[[#This Row],[40+]]</f>
        <v>0</v>
      </c>
      <c r="BN57" s="5">
        <f>Points[[#This Row],[40+]]-Points[[#This Row],[45+]]</f>
        <v>0</v>
      </c>
    </row>
    <row r="58" spans="1:66" x14ac:dyDescent="0.25">
      <c r="A58" s="10">
        <v>22400623</v>
      </c>
      <c r="B58" s="4" t="s">
        <v>86</v>
      </c>
      <c r="C58" s="4" t="s">
        <v>74</v>
      </c>
      <c r="D58" s="11">
        <v>0.8125</v>
      </c>
      <c r="E58" s="6" t="str">
        <f>HYPERLINK("https://www.nba.com/stats/player/1628971/boxscores-traditional", "Bruce Brown")</f>
        <v>Bruce Brown</v>
      </c>
      <c r="F58">
        <v>10.6</v>
      </c>
      <c r="G58" s="4">
        <v>6.28</v>
      </c>
      <c r="H58" s="3">
        <v>0.65910000000000002</v>
      </c>
      <c r="I58" s="3">
        <v>0.59870999999999996</v>
      </c>
      <c r="J58" s="3">
        <v>0.53983000000000003</v>
      </c>
      <c r="K58" s="3">
        <v>0.47608</v>
      </c>
      <c r="L58" s="3">
        <v>0.41293999999999997</v>
      </c>
      <c r="M58" s="3">
        <v>0.35197000000000001</v>
      </c>
      <c r="N58" s="3">
        <v>0.29459999999999997</v>
      </c>
      <c r="O58" s="3">
        <v>0.24196000000000001</v>
      </c>
      <c r="P58" s="3">
        <v>0.19489000000000001</v>
      </c>
      <c r="Q58" s="3">
        <v>0.15386</v>
      </c>
      <c r="R58" s="3">
        <v>0.11899999999999999</v>
      </c>
      <c r="S58" s="3">
        <v>9.0120000000000006E-2</v>
      </c>
      <c r="T58" s="3">
        <v>6.6809999999999994E-2</v>
      </c>
      <c r="U58" s="3">
        <v>4.8460000000000003E-2</v>
      </c>
      <c r="V58" s="3">
        <v>3.4380000000000001E-2</v>
      </c>
      <c r="W58" s="3">
        <v>2.4420000000000001E-2</v>
      </c>
      <c r="X58" s="3">
        <v>1.6590000000000001E-2</v>
      </c>
      <c r="Y58" s="3">
        <v>1.1010000000000001E-2</v>
      </c>
      <c r="Z58" s="3">
        <v>7.1399999999999996E-3</v>
      </c>
      <c r="AA58" s="3">
        <v>4.5300000000000002E-3</v>
      </c>
      <c r="AB58" s="3">
        <v>2.8E-3</v>
      </c>
      <c r="AC58" s="3">
        <v>1.6900000000000001E-3</v>
      </c>
      <c r="AD58" s="3">
        <v>1E-3</v>
      </c>
      <c r="AE58" s="3">
        <v>5.8E-4</v>
      </c>
      <c r="AF58" s="3">
        <v>3.2000000000000003E-4</v>
      </c>
      <c r="AG58" s="3">
        <v>1.8000000000000001E-4</v>
      </c>
      <c r="AH58" s="3">
        <v>1E-4</v>
      </c>
      <c r="AI58" s="3">
        <v>5.0000000000000002E-5</v>
      </c>
      <c r="AJ58" s="3">
        <v>0</v>
      </c>
      <c r="AK58" s="3">
        <v>0</v>
      </c>
      <c r="AL58" s="5">
        <f>Points[[#This Row],[8+]]-Points[[#This Row],[9+]]</f>
        <v>6.0390000000000055E-2</v>
      </c>
      <c r="AM58" s="5">
        <f>Points[[#This Row],[9+]]-Points[[#This Row],[10+]]</f>
        <v>5.8879999999999932E-2</v>
      </c>
      <c r="AN58" s="5">
        <f>Points[[#This Row],[10+]]-Points[[#This Row],[11+]]</f>
        <v>6.3750000000000029E-2</v>
      </c>
      <c r="AO58" s="5">
        <f>Points[[#This Row],[11+]]-Points[[#This Row],[12+]]</f>
        <v>6.3140000000000029E-2</v>
      </c>
      <c r="AP58" s="5">
        <f>Points[[#This Row],[12+]]-Points[[#This Row],[13+]]</f>
        <v>6.0969999999999969E-2</v>
      </c>
      <c r="AQ58" s="5">
        <f>Points[[#This Row],[13+]]-Points[[#This Row],[14+]]</f>
        <v>5.7370000000000032E-2</v>
      </c>
      <c r="AR58" s="5">
        <f>Points[[#This Row],[14+]]-Points[[#This Row],[15+]]</f>
        <v>5.2639999999999965E-2</v>
      </c>
      <c r="AS58" s="5">
        <f>Points[[#This Row],[15+]]-Points[[#This Row],[16+]]</f>
        <v>4.7070000000000001E-2</v>
      </c>
      <c r="AT58" s="5">
        <f>Points[[#This Row],[16+]]-Points[[#This Row],[17+]]</f>
        <v>4.1030000000000011E-2</v>
      </c>
      <c r="AU58" s="5">
        <f>Points[[#This Row],[17+]]-Points[[#This Row],[18+]]</f>
        <v>3.4860000000000002E-2</v>
      </c>
      <c r="AV58" s="5">
        <f>Points[[#This Row],[18+]]-Points[[#This Row],[19+]]</f>
        <v>2.8879999999999989E-2</v>
      </c>
      <c r="AW58" s="5">
        <f>Points[[#This Row],[19+]]-Points[[#This Row],[20+]]</f>
        <v>2.3310000000000011E-2</v>
      </c>
      <c r="AX58" s="5">
        <f>Points[[#This Row],[20+]]-Points[[#This Row],[21+]]</f>
        <v>1.8349999999999991E-2</v>
      </c>
      <c r="AY58" s="5">
        <f>Points[[#This Row],[21+]]-Points[[#This Row],[22+]]</f>
        <v>1.4080000000000002E-2</v>
      </c>
      <c r="AZ58" s="5">
        <f>Points[[#This Row],[22+]]-Points[[#This Row],[23+]]</f>
        <v>9.9600000000000001E-3</v>
      </c>
      <c r="BA58" s="5">
        <f>Points[[#This Row],[23+]]-Points[[#This Row],[24+]]</f>
        <v>7.8300000000000002E-3</v>
      </c>
      <c r="BB58" s="5">
        <f>Points[[#This Row],[24+]]-Points[[#This Row],[25+]]</f>
        <v>5.5799999999999999E-3</v>
      </c>
      <c r="BC58" s="5">
        <f>Points[[#This Row],[25+]]-Points[[#This Row],[26+]]</f>
        <v>3.870000000000001E-3</v>
      </c>
      <c r="BD58" s="5">
        <f>Points[[#This Row],[26+]]-Points[[#This Row],[27+]]</f>
        <v>2.6099999999999995E-3</v>
      </c>
      <c r="BE58" s="5">
        <f>Points[[#This Row],[27+]]-Points[[#This Row],[28+]]</f>
        <v>1.7300000000000002E-3</v>
      </c>
      <c r="BF58" s="5">
        <f>Points[[#This Row],[28+]]-Points[[#This Row],[29+]]</f>
        <v>1.1099999999999999E-3</v>
      </c>
      <c r="BG58" s="5">
        <f>Points[[#This Row],[29+]]-Points[[#This Row],[30+]]</f>
        <v>6.9000000000000008E-4</v>
      </c>
      <c r="BH58" s="5">
        <f>Points[[#This Row],[30+]]-Points[[#This Row],[31+]]</f>
        <v>4.2000000000000002E-4</v>
      </c>
      <c r="BI58" s="5">
        <f>Points[[#This Row],[31+]]-Points[[#This Row],[32+]]</f>
        <v>2.5999999999999998E-4</v>
      </c>
      <c r="BJ58" s="5">
        <f>Points[[#This Row],[32+]]-Points[[#This Row],[33+]]</f>
        <v>1.4000000000000001E-4</v>
      </c>
      <c r="BK58" s="5">
        <f>Points[[#This Row],[33+]]-Points[[#This Row],[34+]]</f>
        <v>8.0000000000000007E-5</v>
      </c>
      <c r="BL58" s="5">
        <f>Points[[#This Row],[34+]]-Points[[#This Row],[35+]]</f>
        <v>5.0000000000000002E-5</v>
      </c>
      <c r="BM58" s="5">
        <f>Points[[#This Row],[35+]]-Points[[#This Row],[40+]]</f>
        <v>5.0000000000000002E-5</v>
      </c>
      <c r="BN58" s="5">
        <f>Points[[#This Row],[40+]]-Points[[#This Row],[45+]]</f>
        <v>0</v>
      </c>
    </row>
    <row r="59" spans="1:66" x14ac:dyDescent="0.25">
      <c r="A59" s="10">
        <v>22400623</v>
      </c>
      <c r="B59" s="4" t="s">
        <v>86</v>
      </c>
      <c r="C59" s="4" t="s">
        <v>74</v>
      </c>
      <c r="D59" s="11">
        <v>0.8125</v>
      </c>
      <c r="E59" s="6" t="str">
        <f>HYPERLINK("https://www.nba.com/stats/player/1630193/boxscores-traditional", "Immanuel Quickley")</f>
        <v>Immanuel Quickley</v>
      </c>
      <c r="F59">
        <v>15.8</v>
      </c>
      <c r="G59" s="4">
        <v>6.3689999999999998</v>
      </c>
      <c r="H59" s="3">
        <v>0.88876999999999995</v>
      </c>
      <c r="I59" s="3">
        <v>0.85768999999999995</v>
      </c>
      <c r="J59" s="3">
        <v>0.81859000000000004</v>
      </c>
      <c r="K59" s="3">
        <v>0.77337</v>
      </c>
      <c r="L59" s="3">
        <v>0.72575000000000001</v>
      </c>
      <c r="M59" s="3">
        <v>0.67003000000000001</v>
      </c>
      <c r="N59" s="3">
        <v>0.61026000000000002</v>
      </c>
      <c r="O59" s="3">
        <v>0.55171999999999999</v>
      </c>
      <c r="P59" s="3">
        <v>0.48803000000000002</v>
      </c>
      <c r="Q59" s="3">
        <v>0.42465000000000003</v>
      </c>
      <c r="R59" s="3">
        <v>0.36316999999999999</v>
      </c>
      <c r="S59" s="3">
        <v>0.30853999999999998</v>
      </c>
      <c r="T59" s="3">
        <v>0.25463000000000002</v>
      </c>
      <c r="U59" s="3">
        <v>0.20610999999999999</v>
      </c>
      <c r="V59" s="3">
        <v>0.16602</v>
      </c>
      <c r="W59" s="3">
        <v>0.12923999999999999</v>
      </c>
      <c r="X59" s="3">
        <v>9.8530000000000006E-2</v>
      </c>
      <c r="Y59" s="3">
        <v>7.4929999999999997E-2</v>
      </c>
      <c r="Z59" s="3">
        <v>5.4800000000000001E-2</v>
      </c>
      <c r="AA59" s="3">
        <v>3.9199999999999999E-2</v>
      </c>
      <c r="AB59" s="3">
        <v>2.743E-2</v>
      </c>
      <c r="AC59" s="3">
        <v>1.9230000000000001E-2</v>
      </c>
      <c r="AD59" s="3">
        <v>1.2869999999999999E-2</v>
      </c>
      <c r="AE59" s="3">
        <v>8.4200000000000004E-3</v>
      </c>
      <c r="AF59" s="3">
        <v>5.5399999999999998E-3</v>
      </c>
      <c r="AG59" s="3">
        <v>3.47E-3</v>
      </c>
      <c r="AH59" s="3">
        <v>2.1199999999999999E-3</v>
      </c>
      <c r="AI59" s="3">
        <v>1.31E-3</v>
      </c>
      <c r="AJ59" s="3">
        <v>6.9999999999999994E-5</v>
      </c>
      <c r="AK59" s="3">
        <v>0</v>
      </c>
      <c r="AL59" s="5">
        <f>Points[[#This Row],[8+]]-Points[[#This Row],[9+]]</f>
        <v>3.1079999999999997E-2</v>
      </c>
      <c r="AM59" s="5">
        <f>Points[[#This Row],[9+]]-Points[[#This Row],[10+]]</f>
        <v>3.9099999999999913E-2</v>
      </c>
      <c r="AN59" s="5">
        <f>Points[[#This Row],[10+]]-Points[[#This Row],[11+]]</f>
        <v>4.5220000000000038E-2</v>
      </c>
      <c r="AO59" s="5">
        <f>Points[[#This Row],[11+]]-Points[[#This Row],[12+]]</f>
        <v>4.7619999999999996E-2</v>
      </c>
      <c r="AP59" s="5">
        <f>Points[[#This Row],[12+]]-Points[[#This Row],[13+]]</f>
        <v>5.5719999999999992E-2</v>
      </c>
      <c r="AQ59" s="5">
        <f>Points[[#This Row],[13+]]-Points[[#This Row],[14+]]</f>
        <v>5.976999999999999E-2</v>
      </c>
      <c r="AR59" s="5">
        <f>Points[[#This Row],[14+]]-Points[[#This Row],[15+]]</f>
        <v>5.8540000000000036E-2</v>
      </c>
      <c r="AS59" s="5">
        <f>Points[[#This Row],[15+]]-Points[[#This Row],[16+]]</f>
        <v>6.3689999999999969E-2</v>
      </c>
      <c r="AT59" s="5">
        <f>Points[[#This Row],[16+]]-Points[[#This Row],[17+]]</f>
        <v>6.3379999999999992E-2</v>
      </c>
      <c r="AU59" s="5">
        <f>Points[[#This Row],[17+]]-Points[[#This Row],[18+]]</f>
        <v>6.1480000000000035E-2</v>
      </c>
      <c r="AV59" s="5">
        <f>Points[[#This Row],[18+]]-Points[[#This Row],[19+]]</f>
        <v>5.4630000000000012E-2</v>
      </c>
      <c r="AW59" s="5">
        <f>Points[[#This Row],[19+]]-Points[[#This Row],[20+]]</f>
        <v>5.3909999999999958E-2</v>
      </c>
      <c r="AX59" s="5">
        <f>Points[[#This Row],[20+]]-Points[[#This Row],[21+]]</f>
        <v>4.8520000000000035E-2</v>
      </c>
      <c r="AY59" s="5">
        <f>Points[[#This Row],[21+]]-Points[[#This Row],[22+]]</f>
        <v>4.0089999999999987E-2</v>
      </c>
      <c r="AZ59" s="5">
        <f>Points[[#This Row],[22+]]-Points[[#This Row],[23+]]</f>
        <v>3.6780000000000007E-2</v>
      </c>
      <c r="BA59" s="5">
        <f>Points[[#This Row],[23+]]-Points[[#This Row],[24+]]</f>
        <v>3.0709999999999987E-2</v>
      </c>
      <c r="BB59" s="5">
        <f>Points[[#This Row],[24+]]-Points[[#This Row],[25+]]</f>
        <v>2.360000000000001E-2</v>
      </c>
      <c r="BC59" s="5">
        <f>Points[[#This Row],[25+]]-Points[[#This Row],[26+]]</f>
        <v>2.0129999999999995E-2</v>
      </c>
      <c r="BD59" s="5">
        <f>Points[[#This Row],[26+]]-Points[[#This Row],[27+]]</f>
        <v>1.5600000000000003E-2</v>
      </c>
      <c r="BE59" s="5">
        <f>Points[[#This Row],[27+]]-Points[[#This Row],[28+]]</f>
        <v>1.1769999999999999E-2</v>
      </c>
      <c r="BF59" s="5">
        <f>Points[[#This Row],[28+]]-Points[[#This Row],[29+]]</f>
        <v>8.199999999999999E-3</v>
      </c>
      <c r="BG59" s="5">
        <f>Points[[#This Row],[29+]]-Points[[#This Row],[30+]]</f>
        <v>6.3600000000000011E-3</v>
      </c>
      <c r="BH59" s="5">
        <f>Points[[#This Row],[30+]]-Points[[#This Row],[31+]]</f>
        <v>4.4499999999999991E-3</v>
      </c>
      <c r="BI59" s="5">
        <f>Points[[#This Row],[31+]]-Points[[#This Row],[32+]]</f>
        <v>2.8800000000000006E-3</v>
      </c>
      <c r="BJ59" s="5">
        <f>Points[[#This Row],[32+]]-Points[[#This Row],[33+]]</f>
        <v>2.0699999999999998E-3</v>
      </c>
      <c r="BK59" s="5">
        <f>Points[[#This Row],[33+]]-Points[[#This Row],[34+]]</f>
        <v>1.3500000000000001E-3</v>
      </c>
      <c r="BL59" s="5">
        <f>Points[[#This Row],[34+]]-Points[[#This Row],[35+]]</f>
        <v>8.0999999999999996E-4</v>
      </c>
      <c r="BM59" s="5">
        <f>Points[[#This Row],[35+]]-Points[[#This Row],[40+]]</f>
        <v>1.24E-3</v>
      </c>
      <c r="BN59" s="5">
        <f>Points[[#This Row],[40+]]-Points[[#This Row],[45+]]</f>
        <v>6.9999999999999994E-5</v>
      </c>
    </row>
    <row r="60" spans="1:66" x14ac:dyDescent="0.25">
      <c r="A60" s="10">
        <v>22400624</v>
      </c>
      <c r="B60" s="4" t="s">
        <v>87</v>
      </c>
      <c r="C60" s="4" t="s">
        <v>76</v>
      </c>
      <c r="D60" s="11">
        <v>0.8125</v>
      </c>
      <c r="E60" s="6" t="str">
        <f>HYPERLINK("https://www.nba.com/stats/player/1629639/boxscores-traditional", "Tyler Herro")</f>
        <v>Tyler Herro</v>
      </c>
      <c r="F60">
        <v>27.6</v>
      </c>
      <c r="G60" s="4">
        <v>6.375</v>
      </c>
      <c r="H60" s="3">
        <v>0.99892999999999998</v>
      </c>
      <c r="I60" s="3">
        <v>0.99824999999999997</v>
      </c>
      <c r="J60" s="3">
        <v>0.99711000000000005</v>
      </c>
      <c r="K60" s="3">
        <v>0.99534</v>
      </c>
      <c r="L60" s="3">
        <v>0.99285999999999996</v>
      </c>
      <c r="M60" s="3">
        <v>0.98899000000000004</v>
      </c>
      <c r="N60" s="3">
        <v>0.98341000000000001</v>
      </c>
      <c r="O60" s="3">
        <v>0.97614999999999996</v>
      </c>
      <c r="P60" s="3">
        <v>0.96562000000000003</v>
      </c>
      <c r="Q60" s="3">
        <v>0.95154000000000005</v>
      </c>
      <c r="R60" s="3">
        <v>0.93447999999999998</v>
      </c>
      <c r="S60" s="3">
        <v>0.91149000000000002</v>
      </c>
      <c r="T60" s="3">
        <v>0.88297999999999999</v>
      </c>
      <c r="U60" s="3">
        <v>0.85082999999999998</v>
      </c>
      <c r="V60" s="3">
        <v>0.81057000000000001</v>
      </c>
      <c r="W60" s="3">
        <v>0.76424000000000003</v>
      </c>
      <c r="X60" s="3">
        <v>0.71226</v>
      </c>
      <c r="Y60" s="3">
        <v>0.65910000000000002</v>
      </c>
      <c r="Z60" s="3">
        <v>0.59870999999999996</v>
      </c>
      <c r="AA60" s="3">
        <v>0.53586</v>
      </c>
      <c r="AB60" s="3">
        <v>0.47608</v>
      </c>
      <c r="AC60" s="3">
        <v>0.41293999999999997</v>
      </c>
      <c r="AD60" s="3">
        <v>0.35197000000000001</v>
      </c>
      <c r="AE60" s="3">
        <v>0.29805999999999999</v>
      </c>
      <c r="AF60" s="3">
        <v>0.24510000000000001</v>
      </c>
      <c r="AG60" s="3">
        <v>0.19766</v>
      </c>
      <c r="AH60" s="3">
        <v>0.15866</v>
      </c>
      <c r="AI60" s="3">
        <v>0.12302</v>
      </c>
      <c r="AJ60" s="3">
        <v>2.5590000000000002E-2</v>
      </c>
      <c r="AK60" s="3">
        <v>3.1700000000000001E-3</v>
      </c>
      <c r="AL60" s="5">
        <f>Points[[#This Row],[8+]]-Points[[#This Row],[9+]]</f>
        <v>6.8000000000001393E-4</v>
      </c>
      <c r="AM60" s="5">
        <f>Points[[#This Row],[9+]]-Points[[#This Row],[10+]]</f>
        <v>1.1399999999999189E-3</v>
      </c>
      <c r="AN60" s="5">
        <f>Points[[#This Row],[10+]]-Points[[#This Row],[11+]]</f>
        <v>1.7700000000000493E-3</v>
      </c>
      <c r="AO60" s="5">
        <f>Points[[#This Row],[11+]]-Points[[#This Row],[12+]]</f>
        <v>2.4800000000000377E-3</v>
      </c>
      <c r="AP60" s="5">
        <f>Points[[#This Row],[12+]]-Points[[#This Row],[13+]]</f>
        <v>3.8699999999999291E-3</v>
      </c>
      <c r="AQ60" s="5">
        <f>Points[[#This Row],[13+]]-Points[[#This Row],[14+]]</f>
        <v>5.5800000000000294E-3</v>
      </c>
      <c r="AR60" s="5">
        <f>Points[[#This Row],[14+]]-Points[[#This Row],[15+]]</f>
        <v>7.2600000000000442E-3</v>
      </c>
      <c r="AS60" s="5">
        <f>Points[[#This Row],[15+]]-Points[[#This Row],[16+]]</f>
        <v>1.0529999999999928E-2</v>
      </c>
      <c r="AT60" s="5">
        <f>Points[[#This Row],[16+]]-Points[[#This Row],[17+]]</f>
        <v>1.4079999999999981E-2</v>
      </c>
      <c r="AU60" s="5">
        <f>Points[[#This Row],[17+]]-Points[[#This Row],[18+]]</f>
        <v>1.7060000000000075E-2</v>
      </c>
      <c r="AV60" s="5">
        <f>Points[[#This Row],[18+]]-Points[[#This Row],[19+]]</f>
        <v>2.2989999999999955E-2</v>
      </c>
      <c r="AW60" s="5">
        <f>Points[[#This Row],[19+]]-Points[[#This Row],[20+]]</f>
        <v>2.8510000000000035E-2</v>
      </c>
      <c r="AX60" s="5">
        <f>Points[[#This Row],[20+]]-Points[[#This Row],[21+]]</f>
        <v>3.2150000000000012E-2</v>
      </c>
      <c r="AY60" s="5">
        <f>Points[[#This Row],[21+]]-Points[[#This Row],[22+]]</f>
        <v>4.0259999999999962E-2</v>
      </c>
      <c r="AZ60" s="5">
        <f>Points[[#This Row],[22+]]-Points[[#This Row],[23+]]</f>
        <v>4.6329999999999982E-2</v>
      </c>
      <c r="BA60" s="5">
        <f>Points[[#This Row],[23+]]-Points[[#This Row],[24+]]</f>
        <v>5.1980000000000026E-2</v>
      </c>
      <c r="BB60" s="5">
        <f>Points[[#This Row],[24+]]-Points[[#This Row],[25+]]</f>
        <v>5.3159999999999985E-2</v>
      </c>
      <c r="BC60" s="5">
        <f>Points[[#This Row],[25+]]-Points[[#This Row],[26+]]</f>
        <v>6.0390000000000055E-2</v>
      </c>
      <c r="BD60" s="5">
        <f>Points[[#This Row],[26+]]-Points[[#This Row],[27+]]</f>
        <v>6.2849999999999961E-2</v>
      </c>
      <c r="BE60" s="5">
        <f>Points[[#This Row],[27+]]-Points[[#This Row],[28+]]</f>
        <v>5.978E-2</v>
      </c>
      <c r="BF60" s="5">
        <f>Points[[#This Row],[28+]]-Points[[#This Row],[29+]]</f>
        <v>6.3140000000000029E-2</v>
      </c>
      <c r="BG60" s="5">
        <f>Points[[#This Row],[29+]]-Points[[#This Row],[30+]]</f>
        <v>6.0969999999999969E-2</v>
      </c>
      <c r="BH60" s="5">
        <f>Points[[#This Row],[30+]]-Points[[#This Row],[31+]]</f>
        <v>5.3910000000000013E-2</v>
      </c>
      <c r="BI60" s="5">
        <f>Points[[#This Row],[31+]]-Points[[#This Row],[32+]]</f>
        <v>5.2959999999999979E-2</v>
      </c>
      <c r="BJ60" s="5">
        <f>Points[[#This Row],[32+]]-Points[[#This Row],[33+]]</f>
        <v>4.744000000000001E-2</v>
      </c>
      <c r="BK60" s="5">
        <f>Points[[#This Row],[33+]]-Points[[#This Row],[34+]]</f>
        <v>3.9000000000000007E-2</v>
      </c>
      <c r="BL60" s="5">
        <f>Points[[#This Row],[34+]]-Points[[#This Row],[35+]]</f>
        <v>3.5639999999999991E-2</v>
      </c>
      <c r="BM60" s="5">
        <f>Points[[#This Row],[35+]]-Points[[#This Row],[40+]]</f>
        <v>9.7430000000000003E-2</v>
      </c>
      <c r="BN60" s="5">
        <f>Points[[#This Row],[40+]]-Points[[#This Row],[45+]]</f>
        <v>2.2420000000000002E-2</v>
      </c>
    </row>
    <row r="61" spans="1:66" x14ac:dyDescent="0.25">
      <c r="A61" s="10">
        <v>22400624</v>
      </c>
      <c r="B61" s="4" t="s">
        <v>87</v>
      </c>
      <c r="C61" s="4" t="s">
        <v>76</v>
      </c>
      <c r="D61" s="11">
        <v>0.8125</v>
      </c>
      <c r="E61" s="6" t="str">
        <f>HYPERLINK("https://www.nba.com/stats/player/1642276/boxscores-traditional", "Kel'el Ware")</f>
        <v>Kel'el Ware</v>
      </c>
      <c r="F61">
        <v>16.2</v>
      </c>
      <c r="G61" s="4">
        <v>6.6150000000000002</v>
      </c>
      <c r="H61" s="3">
        <v>0.89251000000000003</v>
      </c>
      <c r="I61" s="3">
        <v>0.86214000000000002</v>
      </c>
      <c r="J61" s="3">
        <v>0.82638999999999996</v>
      </c>
      <c r="K61" s="3">
        <v>0.78524000000000005</v>
      </c>
      <c r="L61" s="3">
        <v>0.73565000000000003</v>
      </c>
      <c r="M61" s="3">
        <v>0.68439000000000005</v>
      </c>
      <c r="N61" s="3">
        <v>0.62929999999999997</v>
      </c>
      <c r="O61" s="3">
        <v>0.57142000000000004</v>
      </c>
      <c r="P61" s="3">
        <v>0.51197000000000004</v>
      </c>
      <c r="Q61" s="3">
        <v>0.45223999999999998</v>
      </c>
      <c r="R61" s="3">
        <v>0.39357999999999999</v>
      </c>
      <c r="S61" s="3">
        <v>0.33723999999999998</v>
      </c>
      <c r="T61" s="3">
        <v>0.28433999999999998</v>
      </c>
      <c r="U61" s="3">
        <v>0.23269999999999999</v>
      </c>
      <c r="V61" s="3">
        <v>0.18942999999999999</v>
      </c>
      <c r="W61" s="3">
        <v>0.15151000000000001</v>
      </c>
      <c r="X61" s="3">
        <v>0.11899999999999999</v>
      </c>
      <c r="Y61" s="3">
        <v>9.1759999999999994E-2</v>
      </c>
      <c r="Z61" s="3">
        <v>6.9440000000000002E-2</v>
      </c>
      <c r="AA61" s="3">
        <v>5.1549999999999999E-2</v>
      </c>
      <c r="AB61" s="3">
        <v>3.7539999999999997E-2</v>
      </c>
      <c r="AC61" s="3">
        <v>2.6800000000000001E-2</v>
      </c>
      <c r="AD61" s="3">
        <v>1.831E-2</v>
      </c>
      <c r="AE61" s="3">
        <v>1.255E-2</v>
      </c>
      <c r="AF61" s="3">
        <v>8.4200000000000004E-3</v>
      </c>
      <c r="AG61" s="3">
        <v>5.5399999999999998E-3</v>
      </c>
      <c r="AH61" s="3">
        <v>3.5699999999999998E-3</v>
      </c>
      <c r="AI61" s="3">
        <v>2.2599999999999999E-3</v>
      </c>
      <c r="AJ61" s="3">
        <v>1.6000000000000001E-4</v>
      </c>
      <c r="AK61" s="3">
        <v>0</v>
      </c>
      <c r="AL61" s="5">
        <f>Points[[#This Row],[8+]]-Points[[#This Row],[9+]]</f>
        <v>3.0370000000000008E-2</v>
      </c>
      <c r="AM61" s="5">
        <f>Points[[#This Row],[9+]]-Points[[#This Row],[10+]]</f>
        <v>3.575000000000006E-2</v>
      </c>
      <c r="AN61" s="5">
        <f>Points[[#This Row],[10+]]-Points[[#This Row],[11+]]</f>
        <v>4.1149999999999909E-2</v>
      </c>
      <c r="AO61" s="5">
        <f>Points[[#This Row],[11+]]-Points[[#This Row],[12+]]</f>
        <v>4.9590000000000023E-2</v>
      </c>
      <c r="AP61" s="5">
        <f>Points[[#This Row],[12+]]-Points[[#This Row],[13+]]</f>
        <v>5.1259999999999972E-2</v>
      </c>
      <c r="AQ61" s="5">
        <f>Points[[#This Row],[13+]]-Points[[#This Row],[14+]]</f>
        <v>5.5090000000000083E-2</v>
      </c>
      <c r="AR61" s="5">
        <f>Points[[#This Row],[14+]]-Points[[#This Row],[15+]]</f>
        <v>5.7879999999999932E-2</v>
      </c>
      <c r="AS61" s="5">
        <f>Points[[#This Row],[15+]]-Points[[#This Row],[16+]]</f>
        <v>5.9450000000000003E-2</v>
      </c>
      <c r="AT61" s="5">
        <f>Points[[#This Row],[16+]]-Points[[#This Row],[17+]]</f>
        <v>5.9730000000000061E-2</v>
      </c>
      <c r="AU61" s="5">
        <f>Points[[#This Row],[17+]]-Points[[#This Row],[18+]]</f>
        <v>5.865999999999999E-2</v>
      </c>
      <c r="AV61" s="5">
        <f>Points[[#This Row],[18+]]-Points[[#This Row],[19+]]</f>
        <v>5.6340000000000001E-2</v>
      </c>
      <c r="AW61" s="5">
        <f>Points[[#This Row],[19+]]-Points[[#This Row],[20+]]</f>
        <v>5.2900000000000003E-2</v>
      </c>
      <c r="AX61" s="5">
        <f>Points[[#This Row],[20+]]-Points[[#This Row],[21+]]</f>
        <v>5.1639999999999991E-2</v>
      </c>
      <c r="AY61" s="5">
        <f>Points[[#This Row],[21+]]-Points[[#This Row],[22+]]</f>
        <v>4.3270000000000003E-2</v>
      </c>
      <c r="AZ61" s="5">
        <f>Points[[#This Row],[22+]]-Points[[#This Row],[23+]]</f>
        <v>3.7919999999999981E-2</v>
      </c>
      <c r="BA61" s="5">
        <f>Points[[#This Row],[23+]]-Points[[#This Row],[24+]]</f>
        <v>3.2510000000000011E-2</v>
      </c>
      <c r="BB61" s="5">
        <f>Points[[#This Row],[24+]]-Points[[#This Row],[25+]]</f>
        <v>2.724E-2</v>
      </c>
      <c r="BC61" s="5">
        <f>Points[[#This Row],[25+]]-Points[[#This Row],[26+]]</f>
        <v>2.2319999999999993E-2</v>
      </c>
      <c r="BD61" s="5">
        <f>Points[[#This Row],[26+]]-Points[[#This Row],[27+]]</f>
        <v>1.7890000000000003E-2</v>
      </c>
      <c r="BE61" s="5">
        <f>Points[[#This Row],[27+]]-Points[[#This Row],[28+]]</f>
        <v>1.4010000000000002E-2</v>
      </c>
      <c r="BF61" s="5">
        <f>Points[[#This Row],[28+]]-Points[[#This Row],[29+]]</f>
        <v>1.0739999999999996E-2</v>
      </c>
      <c r="BG61" s="5">
        <f>Points[[#This Row],[29+]]-Points[[#This Row],[30+]]</f>
        <v>8.490000000000001E-3</v>
      </c>
      <c r="BH61" s="5">
        <f>Points[[#This Row],[30+]]-Points[[#This Row],[31+]]</f>
        <v>5.7599999999999995E-3</v>
      </c>
      <c r="BI61" s="5">
        <f>Points[[#This Row],[31+]]-Points[[#This Row],[32+]]</f>
        <v>4.13E-3</v>
      </c>
      <c r="BJ61" s="5">
        <f>Points[[#This Row],[32+]]-Points[[#This Row],[33+]]</f>
        <v>2.8800000000000006E-3</v>
      </c>
      <c r="BK61" s="5">
        <f>Points[[#This Row],[33+]]-Points[[#This Row],[34+]]</f>
        <v>1.97E-3</v>
      </c>
      <c r="BL61" s="5">
        <f>Points[[#This Row],[34+]]-Points[[#This Row],[35+]]</f>
        <v>1.31E-3</v>
      </c>
      <c r="BM61" s="5">
        <f>Points[[#This Row],[35+]]-Points[[#This Row],[40+]]</f>
        <v>2.0999999999999999E-3</v>
      </c>
      <c r="BN61" s="5">
        <f>Points[[#This Row],[40+]]-Points[[#This Row],[45+]]</f>
        <v>1.6000000000000001E-4</v>
      </c>
    </row>
    <row r="62" spans="1:66" x14ac:dyDescent="0.25">
      <c r="A62" s="10">
        <v>22400624</v>
      </c>
      <c r="B62" s="4" t="s">
        <v>87</v>
      </c>
      <c r="C62" s="4" t="s">
        <v>76</v>
      </c>
      <c r="D62" s="11">
        <v>0.8125</v>
      </c>
      <c r="E62" s="6" t="str">
        <f>HYPERLINK("https://www.nba.com/stats/player/1629130/boxscores-traditional", "Duncan Robinson")</f>
        <v>Duncan Robinson</v>
      </c>
      <c r="F62">
        <v>12.2</v>
      </c>
      <c r="G62" s="4">
        <v>7.782</v>
      </c>
      <c r="H62" s="3">
        <v>0.70540000000000003</v>
      </c>
      <c r="I62" s="3">
        <v>0.65910000000000002</v>
      </c>
      <c r="J62" s="3">
        <v>0.61026000000000002</v>
      </c>
      <c r="K62" s="3">
        <v>0.55962000000000001</v>
      </c>
      <c r="L62" s="3">
        <v>0.51197000000000004</v>
      </c>
      <c r="M62" s="3">
        <v>0.46017000000000002</v>
      </c>
      <c r="N62" s="3">
        <v>0.40905000000000002</v>
      </c>
      <c r="O62" s="3">
        <v>0.35942000000000002</v>
      </c>
      <c r="P62" s="3">
        <v>0.31207000000000001</v>
      </c>
      <c r="Q62" s="3">
        <v>0.26762999999999998</v>
      </c>
      <c r="R62" s="3">
        <v>0.22663</v>
      </c>
      <c r="S62" s="3">
        <v>0.19214999999999999</v>
      </c>
      <c r="T62" s="3">
        <v>0.15866</v>
      </c>
      <c r="U62" s="3">
        <v>0.12923999999999999</v>
      </c>
      <c r="V62" s="3">
        <v>0.10383000000000001</v>
      </c>
      <c r="W62" s="3">
        <v>8.226E-2</v>
      </c>
      <c r="X62" s="3">
        <v>6.4259999999999998E-2</v>
      </c>
      <c r="Y62" s="3">
        <v>5.0500000000000003E-2</v>
      </c>
      <c r="Z62" s="3">
        <v>3.8359999999999998E-2</v>
      </c>
      <c r="AA62" s="3">
        <v>2.8719999999999999E-2</v>
      </c>
      <c r="AB62" s="3">
        <v>2.1180000000000001E-2</v>
      </c>
      <c r="AC62" s="3">
        <v>1.5389999999999999E-2</v>
      </c>
      <c r="AD62" s="3">
        <v>1.1010000000000001E-2</v>
      </c>
      <c r="AE62" s="3">
        <v>7.7600000000000004E-3</v>
      </c>
      <c r="AF62" s="3">
        <v>5.5399999999999998E-3</v>
      </c>
      <c r="AG62" s="3">
        <v>3.79E-3</v>
      </c>
      <c r="AH62" s="3">
        <v>2.5600000000000002E-3</v>
      </c>
      <c r="AI62" s="3">
        <v>1.6900000000000001E-3</v>
      </c>
      <c r="AJ62" s="3">
        <v>1.8000000000000001E-4</v>
      </c>
      <c r="AK62" s="3">
        <v>0</v>
      </c>
      <c r="AL62" s="5">
        <f>Points[[#This Row],[8+]]-Points[[#This Row],[9+]]</f>
        <v>4.6300000000000008E-2</v>
      </c>
      <c r="AM62" s="5">
        <f>Points[[#This Row],[9+]]-Points[[#This Row],[10+]]</f>
        <v>4.8839999999999995E-2</v>
      </c>
      <c r="AN62" s="5">
        <f>Points[[#This Row],[10+]]-Points[[#This Row],[11+]]</f>
        <v>5.0640000000000018E-2</v>
      </c>
      <c r="AO62" s="5">
        <f>Points[[#This Row],[11+]]-Points[[#This Row],[12+]]</f>
        <v>4.764999999999997E-2</v>
      </c>
      <c r="AP62" s="5">
        <f>Points[[#This Row],[12+]]-Points[[#This Row],[13+]]</f>
        <v>5.1800000000000013E-2</v>
      </c>
      <c r="AQ62" s="5">
        <f>Points[[#This Row],[13+]]-Points[[#This Row],[14+]]</f>
        <v>5.1119999999999999E-2</v>
      </c>
      <c r="AR62" s="5">
        <f>Points[[#This Row],[14+]]-Points[[#This Row],[15+]]</f>
        <v>4.9630000000000007E-2</v>
      </c>
      <c r="AS62" s="5">
        <f>Points[[#This Row],[15+]]-Points[[#This Row],[16+]]</f>
        <v>4.7350000000000003E-2</v>
      </c>
      <c r="AT62" s="5">
        <f>Points[[#This Row],[16+]]-Points[[#This Row],[17+]]</f>
        <v>4.4440000000000035E-2</v>
      </c>
      <c r="AU62" s="5">
        <f>Points[[#This Row],[17+]]-Points[[#This Row],[18+]]</f>
        <v>4.0999999999999981E-2</v>
      </c>
      <c r="AV62" s="5">
        <f>Points[[#This Row],[18+]]-Points[[#This Row],[19+]]</f>
        <v>3.4480000000000011E-2</v>
      </c>
      <c r="AW62" s="5">
        <f>Points[[#This Row],[19+]]-Points[[#This Row],[20+]]</f>
        <v>3.3489999999999992E-2</v>
      </c>
      <c r="AX62" s="5">
        <f>Points[[#This Row],[20+]]-Points[[#This Row],[21+]]</f>
        <v>2.9420000000000002E-2</v>
      </c>
      <c r="AY62" s="5">
        <f>Points[[#This Row],[21+]]-Points[[#This Row],[22+]]</f>
        <v>2.5409999999999988E-2</v>
      </c>
      <c r="AZ62" s="5">
        <f>Points[[#This Row],[22+]]-Points[[#This Row],[23+]]</f>
        <v>2.1570000000000006E-2</v>
      </c>
      <c r="BA62" s="5">
        <f>Points[[#This Row],[23+]]-Points[[#This Row],[24+]]</f>
        <v>1.8000000000000002E-2</v>
      </c>
      <c r="BB62" s="5">
        <f>Points[[#This Row],[24+]]-Points[[#This Row],[25+]]</f>
        <v>1.3759999999999994E-2</v>
      </c>
      <c r="BC62" s="5">
        <f>Points[[#This Row],[25+]]-Points[[#This Row],[26+]]</f>
        <v>1.2140000000000005E-2</v>
      </c>
      <c r="BD62" s="5">
        <f>Points[[#This Row],[26+]]-Points[[#This Row],[27+]]</f>
        <v>9.6399999999999993E-3</v>
      </c>
      <c r="BE62" s="5">
        <f>Points[[#This Row],[27+]]-Points[[#This Row],[28+]]</f>
        <v>7.5399999999999981E-3</v>
      </c>
      <c r="BF62" s="5">
        <f>Points[[#This Row],[28+]]-Points[[#This Row],[29+]]</f>
        <v>5.7900000000000017E-3</v>
      </c>
      <c r="BG62" s="5">
        <f>Points[[#This Row],[29+]]-Points[[#This Row],[30+]]</f>
        <v>4.3799999999999985E-3</v>
      </c>
      <c r="BH62" s="5">
        <f>Points[[#This Row],[30+]]-Points[[#This Row],[31+]]</f>
        <v>3.2500000000000003E-3</v>
      </c>
      <c r="BI62" s="5">
        <f>Points[[#This Row],[31+]]-Points[[#This Row],[32+]]</f>
        <v>2.2200000000000006E-3</v>
      </c>
      <c r="BJ62" s="5">
        <f>Points[[#This Row],[32+]]-Points[[#This Row],[33+]]</f>
        <v>1.7499999999999998E-3</v>
      </c>
      <c r="BK62" s="5">
        <f>Points[[#This Row],[33+]]-Points[[#This Row],[34+]]</f>
        <v>1.2299999999999998E-3</v>
      </c>
      <c r="BL62" s="5">
        <f>Points[[#This Row],[34+]]-Points[[#This Row],[35+]]</f>
        <v>8.7000000000000011E-4</v>
      </c>
      <c r="BM62" s="5">
        <f>Points[[#This Row],[35+]]-Points[[#This Row],[40+]]</f>
        <v>1.5100000000000001E-3</v>
      </c>
      <c r="BN62" s="5">
        <f>Points[[#This Row],[40+]]-Points[[#This Row],[45+]]</f>
        <v>1.8000000000000001E-4</v>
      </c>
    </row>
    <row r="63" spans="1:66" x14ac:dyDescent="0.25">
      <c r="A63" s="10">
        <v>22400623</v>
      </c>
      <c r="B63" s="4" t="s">
        <v>74</v>
      </c>
      <c r="C63" s="4" t="s">
        <v>86</v>
      </c>
      <c r="D63" s="11">
        <v>0.8125</v>
      </c>
      <c r="E63" s="6" t="str">
        <f>HYPERLINK("https://www.nba.com/stats/player/1630811/boxscores-traditional", "Keaton Wallace")</f>
        <v>Keaton Wallace</v>
      </c>
      <c r="F63">
        <v>9.1999999999999993</v>
      </c>
      <c r="G63" s="4">
        <v>9.3469999999999995</v>
      </c>
      <c r="H63" s="3">
        <v>0.55171999999999999</v>
      </c>
      <c r="I63" s="3">
        <v>0.50797999999999999</v>
      </c>
      <c r="J63" s="3">
        <v>0.46414</v>
      </c>
      <c r="K63" s="3">
        <v>0.42465000000000003</v>
      </c>
      <c r="L63" s="3">
        <v>0.38208999999999999</v>
      </c>
      <c r="M63" s="3">
        <v>0.34089999999999998</v>
      </c>
      <c r="N63" s="3">
        <v>0.30503000000000002</v>
      </c>
      <c r="O63" s="3">
        <v>0.26762999999999998</v>
      </c>
      <c r="P63" s="3">
        <v>0.23269999999999999</v>
      </c>
      <c r="Q63" s="3">
        <v>0.20327000000000001</v>
      </c>
      <c r="R63" s="3">
        <v>0.17360999999999999</v>
      </c>
      <c r="S63" s="3">
        <v>0.14685999999999999</v>
      </c>
      <c r="T63" s="3">
        <v>0.12302</v>
      </c>
      <c r="U63" s="3">
        <v>0.10383000000000001</v>
      </c>
      <c r="V63" s="3">
        <v>8.5339999999999999E-2</v>
      </c>
      <c r="W63" s="3">
        <v>6.9440000000000002E-2</v>
      </c>
      <c r="X63" s="3">
        <v>5.7049999999999997E-2</v>
      </c>
      <c r="Y63" s="3">
        <v>4.5510000000000002E-2</v>
      </c>
      <c r="Z63" s="3">
        <v>3.5929999999999997E-2</v>
      </c>
      <c r="AA63" s="3">
        <v>2.8719999999999999E-2</v>
      </c>
      <c r="AB63" s="3">
        <v>2.222E-2</v>
      </c>
      <c r="AC63" s="3">
        <v>1.7000000000000001E-2</v>
      </c>
      <c r="AD63" s="3">
        <v>1.2869999999999999E-2</v>
      </c>
      <c r="AE63" s="3">
        <v>9.9000000000000008E-3</v>
      </c>
      <c r="AF63" s="3">
        <v>7.3400000000000002E-3</v>
      </c>
      <c r="AG63" s="3">
        <v>5.3899999999999998E-3</v>
      </c>
      <c r="AH63" s="3">
        <v>4.0200000000000001E-3</v>
      </c>
      <c r="AI63" s="3">
        <v>2.8900000000000002E-3</v>
      </c>
      <c r="AJ63" s="3">
        <v>4.8000000000000001E-4</v>
      </c>
      <c r="AK63" s="3">
        <v>6.0000000000000002E-5</v>
      </c>
      <c r="AL63" s="5">
        <f>Points[[#This Row],[8+]]-Points[[#This Row],[9+]]</f>
        <v>4.3740000000000001E-2</v>
      </c>
      <c r="AM63" s="5">
        <f>Points[[#This Row],[9+]]-Points[[#This Row],[10+]]</f>
        <v>4.383999999999999E-2</v>
      </c>
      <c r="AN63" s="5">
        <f>Points[[#This Row],[10+]]-Points[[#This Row],[11+]]</f>
        <v>3.948999999999997E-2</v>
      </c>
      <c r="AO63" s="5">
        <f>Points[[#This Row],[11+]]-Points[[#This Row],[12+]]</f>
        <v>4.2560000000000042E-2</v>
      </c>
      <c r="AP63" s="5">
        <f>Points[[#This Row],[12+]]-Points[[#This Row],[13+]]</f>
        <v>4.1190000000000004E-2</v>
      </c>
      <c r="AQ63" s="5">
        <f>Points[[#This Row],[13+]]-Points[[#This Row],[14+]]</f>
        <v>3.5869999999999957E-2</v>
      </c>
      <c r="AR63" s="5">
        <f>Points[[#This Row],[14+]]-Points[[#This Row],[15+]]</f>
        <v>3.7400000000000044E-2</v>
      </c>
      <c r="AS63" s="5">
        <f>Points[[#This Row],[15+]]-Points[[#This Row],[16+]]</f>
        <v>3.4929999999999989E-2</v>
      </c>
      <c r="AT63" s="5">
        <f>Points[[#This Row],[16+]]-Points[[#This Row],[17+]]</f>
        <v>2.9429999999999984E-2</v>
      </c>
      <c r="AU63" s="5">
        <f>Points[[#This Row],[17+]]-Points[[#This Row],[18+]]</f>
        <v>2.966000000000002E-2</v>
      </c>
      <c r="AV63" s="5">
        <f>Points[[#This Row],[18+]]-Points[[#This Row],[19+]]</f>
        <v>2.6749999999999996E-2</v>
      </c>
      <c r="AW63" s="5">
        <f>Points[[#This Row],[19+]]-Points[[#This Row],[20+]]</f>
        <v>2.3839999999999986E-2</v>
      </c>
      <c r="AX63" s="5">
        <f>Points[[#This Row],[20+]]-Points[[#This Row],[21+]]</f>
        <v>1.9189999999999999E-2</v>
      </c>
      <c r="AY63" s="5">
        <f>Points[[#This Row],[21+]]-Points[[#This Row],[22+]]</f>
        <v>1.8490000000000006E-2</v>
      </c>
      <c r="AZ63" s="5">
        <f>Points[[#This Row],[22+]]-Points[[#This Row],[23+]]</f>
        <v>1.5899999999999997E-2</v>
      </c>
      <c r="BA63" s="5">
        <f>Points[[#This Row],[23+]]-Points[[#This Row],[24+]]</f>
        <v>1.2390000000000005E-2</v>
      </c>
      <c r="BB63" s="5">
        <f>Points[[#This Row],[24+]]-Points[[#This Row],[25+]]</f>
        <v>1.1539999999999995E-2</v>
      </c>
      <c r="BC63" s="5">
        <f>Points[[#This Row],[25+]]-Points[[#This Row],[26+]]</f>
        <v>9.5800000000000052E-3</v>
      </c>
      <c r="BD63" s="5">
        <f>Points[[#This Row],[26+]]-Points[[#This Row],[27+]]</f>
        <v>7.2099999999999977E-3</v>
      </c>
      <c r="BE63" s="5">
        <f>Points[[#This Row],[27+]]-Points[[#This Row],[28+]]</f>
        <v>6.4999999999999988E-3</v>
      </c>
      <c r="BF63" s="5">
        <f>Points[[#This Row],[28+]]-Points[[#This Row],[29+]]</f>
        <v>5.2199999999999989E-3</v>
      </c>
      <c r="BG63" s="5">
        <f>Points[[#This Row],[29+]]-Points[[#This Row],[30+]]</f>
        <v>4.1300000000000017E-3</v>
      </c>
      <c r="BH63" s="5">
        <f>Points[[#This Row],[30+]]-Points[[#This Row],[31+]]</f>
        <v>2.9699999999999987E-3</v>
      </c>
      <c r="BI63" s="5">
        <f>Points[[#This Row],[31+]]-Points[[#This Row],[32+]]</f>
        <v>2.5600000000000006E-3</v>
      </c>
      <c r="BJ63" s="5">
        <f>Points[[#This Row],[32+]]-Points[[#This Row],[33+]]</f>
        <v>1.9500000000000003E-3</v>
      </c>
      <c r="BK63" s="5">
        <f>Points[[#This Row],[33+]]-Points[[#This Row],[34+]]</f>
        <v>1.3699999999999997E-3</v>
      </c>
      <c r="BL63" s="5">
        <f>Points[[#This Row],[34+]]-Points[[#This Row],[35+]]</f>
        <v>1.1299999999999999E-3</v>
      </c>
      <c r="BM63" s="5">
        <f>Points[[#This Row],[35+]]-Points[[#This Row],[40+]]</f>
        <v>2.4100000000000002E-3</v>
      </c>
      <c r="BN63" s="5">
        <f>Points[[#This Row],[40+]]-Points[[#This Row],[45+]]</f>
        <v>4.2000000000000002E-4</v>
      </c>
    </row>
    <row r="64" spans="1:66" x14ac:dyDescent="0.25">
      <c r="A64" s="10">
        <v>22400623</v>
      </c>
      <c r="B64" s="4" t="s">
        <v>74</v>
      </c>
      <c r="C64" s="4" t="s">
        <v>86</v>
      </c>
      <c r="D64" s="11">
        <v>0.8125</v>
      </c>
      <c r="E64" s="6" t="str">
        <f>HYPERLINK("https://www.nba.com/stats/player/1629027/boxscores-traditional", "Trae Young")</f>
        <v>Trae Young</v>
      </c>
      <c r="F64">
        <v>26.4</v>
      </c>
      <c r="G64" s="4">
        <v>9.8710000000000004</v>
      </c>
      <c r="H64" s="3">
        <v>0.96855999999999998</v>
      </c>
      <c r="I64" s="3">
        <v>0.96079999999999999</v>
      </c>
      <c r="J64" s="3">
        <v>0.95154000000000005</v>
      </c>
      <c r="K64" s="3">
        <v>0.94062000000000001</v>
      </c>
      <c r="L64" s="3">
        <v>0.92784999999999995</v>
      </c>
      <c r="M64" s="3">
        <v>0.91308999999999996</v>
      </c>
      <c r="N64" s="3">
        <v>0.89617000000000002</v>
      </c>
      <c r="O64" s="3">
        <v>0.87492999999999999</v>
      </c>
      <c r="P64" s="3">
        <v>0.85314000000000001</v>
      </c>
      <c r="Q64" s="3">
        <v>0.82894000000000001</v>
      </c>
      <c r="R64" s="3">
        <v>0.80234000000000005</v>
      </c>
      <c r="S64" s="3">
        <v>0.77337</v>
      </c>
      <c r="T64" s="3">
        <v>0.74214999999999998</v>
      </c>
      <c r="U64" s="3">
        <v>0.70884000000000003</v>
      </c>
      <c r="V64" s="3">
        <v>0.67364000000000002</v>
      </c>
      <c r="W64" s="3">
        <v>0.63307000000000002</v>
      </c>
      <c r="X64" s="3">
        <v>0.59482999999999997</v>
      </c>
      <c r="Y64" s="3">
        <v>0.55567</v>
      </c>
      <c r="Z64" s="3">
        <v>0.51595000000000002</v>
      </c>
      <c r="AA64" s="3">
        <v>0.47608</v>
      </c>
      <c r="AB64" s="3">
        <v>0.43643999999999999</v>
      </c>
      <c r="AC64" s="3">
        <v>0.39743000000000001</v>
      </c>
      <c r="AD64" s="3">
        <v>0.35942000000000002</v>
      </c>
      <c r="AE64" s="3">
        <v>0.31918000000000002</v>
      </c>
      <c r="AF64" s="3">
        <v>0.28433999999999998</v>
      </c>
      <c r="AG64" s="3">
        <v>0.25142999999999999</v>
      </c>
      <c r="AH64" s="3">
        <v>0.22065000000000001</v>
      </c>
      <c r="AI64" s="3">
        <v>0.19214999999999999</v>
      </c>
      <c r="AJ64" s="3">
        <v>8.3790000000000003E-2</v>
      </c>
      <c r="AK64" s="3">
        <v>3.005E-2</v>
      </c>
      <c r="AL64" s="5">
        <f>Points[[#This Row],[8+]]-Points[[#This Row],[9+]]</f>
        <v>7.7599999999999891E-3</v>
      </c>
      <c r="AM64" s="5">
        <f>Points[[#This Row],[9+]]-Points[[#This Row],[10+]]</f>
        <v>9.2599999999999349E-3</v>
      </c>
      <c r="AN64" s="5">
        <f>Points[[#This Row],[10+]]-Points[[#This Row],[11+]]</f>
        <v>1.0920000000000041E-2</v>
      </c>
      <c r="AO64" s="5">
        <f>Points[[#This Row],[11+]]-Points[[#This Row],[12+]]</f>
        <v>1.2770000000000059E-2</v>
      </c>
      <c r="AP64" s="5">
        <f>Points[[#This Row],[12+]]-Points[[#This Row],[13+]]</f>
        <v>1.4759999999999995E-2</v>
      </c>
      <c r="AQ64" s="5">
        <f>Points[[#This Row],[13+]]-Points[[#This Row],[14+]]</f>
        <v>1.6919999999999935E-2</v>
      </c>
      <c r="AR64" s="5">
        <f>Points[[#This Row],[14+]]-Points[[#This Row],[15+]]</f>
        <v>2.1240000000000037E-2</v>
      </c>
      <c r="AS64" s="5">
        <f>Points[[#This Row],[15+]]-Points[[#This Row],[16+]]</f>
        <v>2.1789999999999976E-2</v>
      </c>
      <c r="AT64" s="5">
        <f>Points[[#This Row],[16+]]-Points[[#This Row],[17+]]</f>
        <v>2.4199999999999999E-2</v>
      </c>
      <c r="AU64" s="5">
        <f>Points[[#This Row],[17+]]-Points[[#This Row],[18+]]</f>
        <v>2.6599999999999957E-2</v>
      </c>
      <c r="AV64" s="5">
        <f>Points[[#This Row],[18+]]-Points[[#This Row],[19+]]</f>
        <v>2.8970000000000051E-2</v>
      </c>
      <c r="AW64" s="5">
        <f>Points[[#This Row],[19+]]-Points[[#This Row],[20+]]</f>
        <v>3.1220000000000026E-2</v>
      </c>
      <c r="AX64" s="5">
        <f>Points[[#This Row],[20+]]-Points[[#This Row],[21+]]</f>
        <v>3.3309999999999951E-2</v>
      </c>
      <c r="AY64" s="5">
        <f>Points[[#This Row],[21+]]-Points[[#This Row],[22+]]</f>
        <v>3.5200000000000009E-2</v>
      </c>
      <c r="AZ64" s="5">
        <f>Points[[#This Row],[22+]]-Points[[#This Row],[23+]]</f>
        <v>4.0569999999999995E-2</v>
      </c>
      <c r="BA64" s="5">
        <f>Points[[#This Row],[23+]]-Points[[#This Row],[24+]]</f>
        <v>3.8240000000000052E-2</v>
      </c>
      <c r="BB64" s="5">
        <f>Points[[#This Row],[24+]]-Points[[#This Row],[25+]]</f>
        <v>3.9159999999999973E-2</v>
      </c>
      <c r="BC64" s="5">
        <f>Points[[#This Row],[25+]]-Points[[#This Row],[26+]]</f>
        <v>3.9719999999999978E-2</v>
      </c>
      <c r="BD64" s="5">
        <f>Points[[#This Row],[26+]]-Points[[#This Row],[27+]]</f>
        <v>3.9870000000000017E-2</v>
      </c>
      <c r="BE64" s="5">
        <f>Points[[#This Row],[27+]]-Points[[#This Row],[28+]]</f>
        <v>3.9640000000000009E-2</v>
      </c>
      <c r="BF64" s="5">
        <f>Points[[#This Row],[28+]]-Points[[#This Row],[29+]]</f>
        <v>3.9009999999999989E-2</v>
      </c>
      <c r="BG64" s="5">
        <f>Points[[#This Row],[29+]]-Points[[#This Row],[30+]]</f>
        <v>3.8009999999999988E-2</v>
      </c>
      <c r="BH64" s="5">
        <f>Points[[#This Row],[30+]]-Points[[#This Row],[31+]]</f>
        <v>4.0239999999999998E-2</v>
      </c>
      <c r="BI64" s="5">
        <f>Points[[#This Row],[31+]]-Points[[#This Row],[32+]]</f>
        <v>3.4840000000000038E-2</v>
      </c>
      <c r="BJ64" s="5">
        <f>Points[[#This Row],[32+]]-Points[[#This Row],[33+]]</f>
        <v>3.2909999999999995E-2</v>
      </c>
      <c r="BK64" s="5">
        <f>Points[[#This Row],[33+]]-Points[[#This Row],[34+]]</f>
        <v>3.0779999999999974E-2</v>
      </c>
      <c r="BL64" s="5">
        <f>Points[[#This Row],[34+]]-Points[[#This Row],[35+]]</f>
        <v>2.8500000000000025E-2</v>
      </c>
      <c r="BM64" s="5">
        <f>Points[[#This Row],[35+]]-Points[[#This Row],[40+]]</f>
        <v>0.10835999999999998</v>
      </c>
      <c r="BN64" s="5">
        <f>Points[[#This Row],[40+]]-Points[[#This Row],[45+]]</f>
        <v>5.3740000000000003E-2</v>
      </c>
    </row>
    <row r="65" spans="1:66" x14ac:dyDescent="0.25">
      <c r="A65" s="10">
        <v>22400625</v>
      </c>
      <c r="B65" s="4" t="s">
        <v>77</v>
      </c>
      <c r="C65" s="4" t="s">
        <v>75</v>
      </c>
      <c r="D65" s="11">
        <v>0.83333333333333337</v>
      </c>
      <c r="E65" s="6" t="str">
        <f>HYPERLINK("https://www.nba.com/stats/player/1631114/boxscores-traditional", "Jalen Williams")</f>
        <v>Jalen Williams</v>
      </c>
      <c r="F65">
        <v>20.8</v>
      </c>
      <c r="G65" s="4">
        <v>3.1240000000000001</v>
      </c>
      <c r="H65" s="3">
        <v>1</v>
      </c>
      <c r="I65" s="3">
        <v>0.99992000000000003</v>
      </c>
      <c r="J65" s="3">
        <v>0.99973000000000001</v>
      </c>
      <c r="K65" s="3">
        <v>0.99916000000000005</v>
      </c>
      <c r="L65" s="3">
        <v>0.99760000000000004</v>
      </c>
      <c r="M65" s="3">
        <v>0.99378999999999995</v>
      </c>
      <c r="N65" s="3">
        <v>0.98536999999999997</v>
      </c>
      <c r="O65" s="3">
        <v>0.96855999999999998</v>
      </c>
      <c r="P65" s="3">
        <v>0.93822000000000005</v>
      </c>
      <c r="Q65" s="3">
        <v>0.88876999999999995</v>
      </c>
      <c r="R65" s="3">
        <v>0.81594</v>
      </c>
      <c r="S65" s="3">
        <v>0.71904000000000001</v>
      </c>
      <c r="T65" s="3">
        <v>0.60257000000000005</v>
      </c>
      <c r="U65" s="3">
        <v>0.47608</v>
      </c>
      <c r="V65" s="3">
        <v>0.35197000000000001</v>
      </c>
      <c r="W65" s="3">
        <v>0.24196000000000001</v>
      </c>
      <c r="X65" s="3">
        <v>0.15386</v>
      </c>
      <c r="Y65" s="3">
        <v>9.0120000000000006E-2</v>
      </c>
      <c r="Z65" s="3">
        <v>4.8460000000000003E-2</v>
      </c>
      <c r="AA65" s="3">
        <v>2.385E-2</v>
      </c>
      <c r="AB65" s="3">
        <v>1.072E-2</v>
      </c>
      <c r="AC65" s="3">
        <v>4.4000000000000003E-3</v>
      </c>
      <c r="AD65" s="3">
        <v>1.64E-3</v>
      </c>
      <c r="AE65" s="3">
        <v>5.4000000000000001E-4</v>
      </c>
      <c r="AF65" s="3">
        <v>1.7000000000000001E-4</v>
      </c>
      <c r="AG65" s="3">
        <v>5.0000000000000002E-5</v>
      </c>
      <c r="AH65" s="3">
        <v>0</v>
      </c>
      <c r="AI65" s="3">
        <v>0</v>
      </c>
      <c r="AJ65" s="3">
        <v>0</v>
      </c>
      <c r="AK65" s="3">
        <v>0</v>
      </c>
      <c r="AL65" s="5">
        <f>Points[[#This Row],[8+]]-Points[[#This Row],[9+]]</f>
        <v>7.9999999999968985E-5</v>
      </c>
      <c r="AM65" s="5">
        <f>Points[[#This Row],[9+]]-Points[[#This Row],[10+]]</f>
        <v>1.9000000000002348E-4</v>
      </c>
      <c r="AN65" s="5">
        <f>Points[[#This Row],[10+]]-Points[[#This Row],[11+]]</f>
        <v>5.6999999999995943E-4</v>
      </c>
      <c r="AO65" s="5">
        <f>Points[[#This Row],[11+]]-Points[[#This Row],[12+]]</f>
        <v>1.5600000000000058E-3</v>
      </c>
      <c r="AP65" s="5">
        <f>Points[[#This Row],[12+]]-Points[[#This Row],[13+]]</f>
        <v>3.8100000000000911E-3</v>
      </c>
      <c r="AQ65" s="5">
        <f>Points[[#This Row],[13+]]-Points[[#This Row],[14+]]</f>
        <v>8.4199999999999831E-3</v>
      </c>
      <c r="AR65" s="5">
        <f>Points[[#This Row],[14+]]-Points[[#This Row],[15+]]</f>
        <v>1.6809999999999992E-2</v>
      </c>
      <c r="AS65" s="5">
        <f>Points[[#This Row],[15+]]-Points[[#This Row],[16+]]</f>
        <v>3.0339999999999923E-2</v>
      </c>
      <c r="AT65" s="5">
        <f>Points[[#This Row],[16+]]-Points[[#This Row],[17+]]</f>
        <v>4.9450000000000105E-2</v>
      </c>
      <c r="AU65" s="5">
        <f>Points[[#This Row],[17+]]-Points[[#This Row],[18+]]</f>
        <v>7.282999999999995E-2</v>
      </c>
      <c r="AV65" s="5">
        <f>Points[[#This Row],[18+]]-Points[[#This Row],[19+]]</f>
        <v>9.6899999999999986E-2</v>
      </c>
      <c r="AW65" s="5">
        <f>Points[[#This Row],[19+]]-Points[[#This Row],[20+]]</f>
        <v>0.11646999999999996</v>
      </c>
      <c r="AX65" s="5">
        <f>Points[[#This Row],[20+]]-Points[[#This Row],[21+]]</f>
        <v>0.12649000000000005</v>
      </c>
      <c r="AY65" s="5">
        <f>Points[[#This Row],[21+]]-Points[[#This Row],[22+]]</f>
        <v>0.12411</v>
      </c>
      <c r="AZ65" s="5">
        <f>Points[[#This Row],[22+]]-Points[[#This Row],[23+]]</f>
        <v>0.11001</v>
      </c>
      <c r="BA65" s="5">
        <f>Points[[#This Row],[23+]]-Points[[#This Row],[24+]]</f>
        <v>8.8100000000000012E-2</v>
      </c>
      <c r="BB65" s="5">
        <f>Points[[#This Row],[24+]]-Points[[#This Row],[25+]]</f>
        <v>6.3739999999999991E-2</v>
      </c>
      <c r="BC65" s="5">
        <f>Points[[#This Row],[25+]]-Points[[#This Row],[26+]]</f>
        <v>4.1660000000000003E-2</v>
      </c>
      <c r="BD65" s="5">
        <f>Points[[#This Row],[26+]]-Points[[#This Row],[27+]]</f>
        <v>2.4610000000000003E-2</v>
      </c>
      <c r="BE65" s="5">
        <f>Points[[#This Row],[27+]]-Points[[#This Row],[28+]]</f>
        <v>1.3129999999999999E-2</v>
      </c>
      <c r="BF65" s="5">
        <f>Points[[#This Row],[28+]]-Points[[#This Row],[29+]]</f>
        <v>6.3200000000000001E-3</v>
      </c>
      <c r="BG65" s="5">
        <f>Points[[#This Row],[29+]]-Points[[#This Row],[30+]]</f>
        <v>2.7600000000000003E-3</v>
      </c>
      <c r="BH65" s="5">
        <f>Points[[#This Row],[30+]]-Points[[#This Row],[31+]]</f>
        <v>1.0999999999999998E-3</v>
      </c>
      <c r="BI65" s="5">
        <f>Points[[#This Row],[31+]]-Points[[#This Row],[32+]]</f>
        <v>3.6999999999999999E-4</v>
      </c>
      <c r="BJ65" s="5">
        <f>Points[[#This Row],[32+]]-Points[[#This Row],[33+]]</f>
        <v>1.2000000000000002E-4</v>
      </c>
      <c r="BK65" s="5">
        <f>Points[[#This Row],[33+]]-Points[[#This Row],[34+]]</f>
        <v>5.0000000000000002E-5</v>
      </c>
      <c r="BL65" s="5">
        <f>Points[[#This Row],[34+]]-Points[[#This Row],[35+]]</f>
        <v>0</v>
      </c>
      <c r="BM65" s="5">
        <f>Points[[#This Row],[35+]]-Points[[#This Row],[40+]]</f>
        <v>0</v>
      </c>
      <c r="BN65" s="5">
        <f>Points[[#This Row],[40+]]-Points[[#This Row],[45+]]</f>
        <v>0</v>
      </c>
    </row>
    <row r="66" spans="1:66" x14ac:dyDescent="0.25">
      <c r="A66" s="10">
        <v>22400625</v>
      </c>
      <c r="B66" s="4" t="s">
        <v>77</v>
      </c>
      <c r="C66" s="4" t="s">
        <v>75</v>
      </c>
      <c r="D66" s="11">
        <v>0.83333333333333337</v>
      </c>
      <c r="E66" s="6" t="str">
        <f>HYPERLINK("https://www.nba.com/stats/player/1630598/boxscores-traditional", "Aaron Wiggins")</f>
        <v>Aaron Wiggins</v>
      </c>
      <c r="F66">
        <v>8.8000000000000007</v>
      </c>
      <c r="G66" s="4">
        <v>3.25</v>
      </c>
      <c r="H66" s="3">
        <v>0.59870999999999996</v>
      </c>
      <c r="I66" s="3">
        <v>0.47608</v>
      </c>
      <c r="J66" s="3">
        <v>0.35569000000000001</v>
      </c>
      <c r="K66" s="3">
        <v>0.24825</v>
      </c>
      <c r="L66" s="3">
        <v>0.16353999999999999</v>
      </c>
      <c r="M66" s="3">
        <v>9.8530000000000006E-2</v>
      </c>
      <c r="N66" s="3">
        <v>5.4800000000000001E-2</v>
      </c>
      <c r="O66" s="3">
        <v>2.8070000000000001E-2</v>
      </c>
      <c r="P66" s="3">
        <v>1.321E-2</v>
      </c>
      <c r="Q66" s="3">
        <v>5.8700000000000002E-3</v>
      </c>
      <c r="R66" s="3">
        <v>2.33E-3</v>
      </c>
      <c r="S66" s="3">
        <v>8.4000000000000003E-4</v>
      </c>
      <c r="T66" s="3">
        <v>2.7999999999999998E-4</v>
      </c>
      <c r="U66" s="3">
        <v>9.0000000000000006E-5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5">
        <f>Points[[#This Row],[8+]]-Points[[#This Row],[9+]]</f>
        <v>0.12262999999999996</v>
      </c>
      <c r="AM66" s="5">
        <f>Points[[#This Row],[9+]]-Points[[#This Row],[10+]]</f>
        <v>0.12039</v>
      </c>
      <c r="AN66" s="5">
        <f>Points[[#This Row],[10+]]-Points[[#This Row],[11+]]</f>
        <v>0.10744000000000001</v>
      </c>
      <c r="AO66" s="5">
        <f>Points[[#This Row],[11+]]-Points[[#This Row],[12+]]</f>
        <v>8.4710000000000008E-2</v>
      </c>
      <c r="AP66" s="5">
        <f>Points[[#This Row],[12+]]-Points[[#This Row],[13+]]</f>
        <v>6.5009999999999984E-2</v>
      </c>
      <c r="AQ66" s="5">
        <f>Points[[#This Row],[13+]]-Points[[#This Row],[14+]]</f>
        <v>4.3730000000000005E-2</v>
      </c>
      <c r="AR66" s="5">
        <f>Points[[#This Row],[14+]]-Points[[#This Row],[15+]]</f>
        <v>2.673E-2</v>
      </c>
      <c r="AS66" s="5">
        <f>Points[[#This Row],[15+]]-Points[[#This Row],[16+]]</f>
        <v>1.4860000000000002E-2</v>
      </c>
      <c r="AT66" s="5">
        <f>Points[[#This Row],[16+]]-Points[[#This Row],[17+]]</f>
        <v>7.3399999999999993E-3</v>
      </c>
      <c r="AU66" s="5">
        <f>Points[[#This Row],[17+]]-Points[[#This Row],[18+]]</f>
        <v>3.5400000000000002E-3</v>
      </c>
      <c r="AV66" s="5">
        <f>Points[[#This Row],[18+]]-Points[[#This Row],[19+]]</f>
        <v>1.49E-3</v>
      </c>
      <c r="AW66" s="5">
        <f>Points[[#This Row],[19+]]-Points[[#This Row],[20+]]</f>
        <v>5.6000000000000006E-4</v>
      </c>
      <c r="AX66" s="5">
        <f>Points[[#This Row],[20+]]-Points[[#This Row],[21+]]</f>
        <v>1.8999999999999996E-4</v>
      </c>
      <c r="AY66" s="5">
        <f>Points[[#This Row],[21+]]-Points[[#This Row],[22+]]</f>
        <v>9.0000000000000006E-5</v>
      </c>
      <c r="AZ66" s="5">
        <f>Points[[#This Row],[22+]]-Points[[#This Row],[23+]]</f>
        <v>0</v>
      </c>
      <c r="BA66" s="5">
        <f>Points[[#This Row],[23+]]-Points[[#This Row],[24+]]</f>
        <v>0</v>
      </c>
      <c r="BB66" s="5">
        <f>Points[[#This Row],[24+]]-Points[[#This Row],[25+]]</f>
        <v>0</v>
      </c>
      <c r="BC66" s="5">
        <f>Points[[#This Row],[25+]]-Points[[#This Row],[26+]]</f>
        <v>0</v>
      </c>
      <c r="BD66" s="5">
        <f>Points[[#This Row],[26+]]-Points[[#This Row],[27+]]</f>
        <v>0</v>
      </c>
      <c r="BE66" s="5">
        <f>Points[[#This Row],[27+]]-Points[[#This Row],[28+]]</f>
        <v>0</v>
      </c>
      <c r="BF66" s="5">
        <f>Points[[#This Row],[28+]]-Points[[#This Row],[29+]]</f>
        <v>0</v>
      </c>
      <c r="BG66" s="5">
        <f>Points[[#This Row],[29+]]-Points[[#This Row],[30+]]</f>
        <v>0</v>
      </c>
      <c r="BH66" s="5">
        <f>Points[[#This Row],[30+]]-Points[[#This Row],[31+]]</f>
        <v>0</v>
      </c>
      <c r="BI66" s="5">
        <f>Points[[#This Row],[31+]]-Points[[#This Row],[32+]]</f>
        <v>0</v>
      </c>
      <c r="BJ66" s="5">
        <f>Points[[#This Row],[32+]]-Points[[#This Row],[33+]]</f>
        <v>0</v>
      </c>
      <c r="BK66" s="5">
        <f>Points[[#This Row],[33+]]-Points[[#This Row],[34+]]</f>
        <v>0</v>
      </c>
      <c r="BL66" s="5">
        <f>Points[[#This Row],[34+]]-Points[[#This Row],[35+]]</f>
        <v>0</v>
      </c>
      <c r="BM66" s="5">
        <f>Points[[#This Row],[35+]]-Points[[#This Row],[40+]]</f>
        <v>0</v>
      </c>
      <c r="BN66" s="5">
        <f>Points[[#This Row],[40+]]-Points[[#This Row],[45+]]</f>
        <v>0</v>
      </c>
    </row>
    <row r="67" spans="1:66" x14ac:dyDescent="0.25">
      <c r="A67" s="10">
        <v>22400625</v>
      </c>
      <c r="B67" s="4" t="s">
        <v>75</v>
      </c>
      <c r="C67" s="4" t="s">
        <v>77</v>
      </c>
      <c r="D67" s="11">
        <v>0.83333333333333337</v>
      </c>
      <c r="E67" s="6" t="str">
        <f>HYPERLINK("https://www.nba.com/stats/player/1630230/boxscores-traditional", "Naji Marshall")</f>
        <v>Naji Marshall</v>
      </c>
      <c r="F67">
        <v>11.2</v>
      </c>
      <c r="G67" s="4">
        <v>3.4289999999999998</v>
      </c>
      <c r="H67" s="3">
        <v>0.82381000000000004</v>
      </c>
      <c r="I67" s="3">
        <v>0.73890999999999996</v>
      </c>
      <c r="J67" s="3">
        <v>0.63683000000000001</v>
      </c>
      <c r="K67" s="3">
        <v>0.52392000000000005</v>
      </c>
      <c r="L67" s="3">
        <v>0.40905000000000002</v>
      </c>
      <c r="M67" s="3">
        <v>0.30153000000000002</v>
      </c>
      <c r="N67" s="3">
        <v>0.20610999999999999</v>
      </c>
      <c r="O67" s="3">
        <v>0.13350000000000001</v>
      </c>
      <c r="P67" s="3">
        <v>8.0759999999999998E-2</v>
      </c>
      <c r="Q67" s="3">
        <v>4.5510000000000002E-2</v>
      </c>
      <c r="R67" s="3">
        <v>2.385E-2</v>
      </c>
      <c r="S67" s="3">
        <v>1.1599999999999999E-2</v>
      </c>
      <c r="T67" s="3">
        <v>5.0800000000000003E-3</v>
      </c>
      <c r="U67" s="3">
        <v>2.1199999999999999E-3</v>
      </c>
      <c r="V67" s="3">
        <v>8.1999999999999998E-4</v>
      </c>
      <c r="W67" s="3">
        <v>2.9E-4</v>
      </c>
      <c r="X67" s="3">
        <v>1E-4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5">
        <f>Points[[#This Row],[8+]]-Points[[#This Row],[9+]]</f>
        <v>8.4900000000000087E-2</v>
      </c>
      <c r="AM67" s="5">
        <f>Points[[#This Row],[9+]]-Points[[#This Row],[10+]]</f>
        <v>0.10207999999999995</v>
      </c>
      <c r="AN67" s="5">
        <f>Points[[#This Row],[10+]]-Points[[#This Row],[11+]]</f>
        <v>0.11290999999999995</v>
      </c>
      <c r="AO67" s="5">
        <f>Points[[#This Row],[11+]]-Points[[#This Row],[12+]]</f>
        <v>0.11487000000000003</v>
      </c>
      <c r="AP67" s="5">
        <f>Points[[#This Row],[12+]]-Points[[#This Row],[13+]]</f>
        <v>0.10752</v>
      </c>
      <c r="AQ67" s="5">
        <f>Points[[#This Row],[13+]]-Points[[#This Row],[14+]]</f>
        <v>9.5420000000000033E-2</v>
      </c>
      <c r="AR67" s="5">
        <f>Points[[#This Row],[14+]]-Points[[#This Row],[15+]]</f>
        <v>7.260999999999998E-2</v>
      </c>
      <c r="AS67" s="5">
        <f>Points[[#This Row],[15+]]-Points[[#This Row],[16+]]</f>
        <v>5.2740000000000009E-2</v>
      </c>
      <c r="AT67" s="5">
        <f>Points[[#This Row],[16+]]-Points[[#This Row],[17+]]</f>
        <v>3.5249999999999997E-2</v>
      </c>
      <c r="AU67" s="5">
        <f>Points[[#This Row],[17+]]-Points[[#This Row],[18+]]</f>
        <v>2.1660000000000002E-2</v>
      </c>
      <c r="AV67" s="5">
        <f>Points[[#This Row],[18+]]-Points[[#This Row],[19+]]</f>
        <v>1.225E-2</v>
      </c>
      <c r="AW67" s="5">
        <f>Points[[#This Row],[19+]]-Points[[#This Row],[20+]]</f>
        <v>6.5199999999999989E-3</v>
      </c>
      <c r="AX67" s="5">
        <f>Points[[#This Row],[20+]]-Points[[#This Row],[21+]]</f>
        <v>2.9600000000000004E-3</v>
      </c>
      <c r="AY67" s="5">
        <f>Points[[#This Row],[21+]]-Points[[#This Row],[22+]]</f>
        <v>1.2999999999999999E-3</v>
      </c>
      <c r="AZ67" s="5">
        <f>Points[[#This Row],[22+]]-Points[[#This Row],[23+]]</f>
        <v>5.2999999999999998E-4</v>
      </c>
      <c r="BA67" s="5">
        <f>Points[[#This Row],[23+]]-Points[[#This Row],[24+]]</f>
        <v>1.9000000000000001E-4</v>
      </c>
      <c r="BB67" s="5">
        <f>Points[[#This Row],[24+]]-Points[[#This Row],[25+]]</f>
        <v>1E-4</v>
      </c>
      <c r="BC67" s="5">
        <f>Points[[#This Row],[25+]]-Points[[#This Row],[26+]]</f>
        <v>0</v>
      </c>
      <c r="BD67" s="5">
        <f>Points[[#This Row],[26+]]-Points[[#This Row],[27+]]</f>
        <v>0</v>
      </c>
      <c r="BE67" s="5">
        <f>Points[[#This Row],[27+]]-Points[[#This Row],[28+]]</f>
        <v>0</v>
      </c>
      <c r="BF67" s="5">
        <f>Points[[#This Row],[28+]]-Points[[#This Row],[29+]]</f>
        <v>0</v>
      </c>
      <c r="BG67" s="5">
        <f>Points[[#This Row],[29+]]-Points[[#This Row],[30+]]</f>
        <v>0</v>
      </c>
      <c r="BH67" s="5">
        <f>Points[[#This Row],[30+]]-Points[[#This Row],[31+]]</f>
        <v>0</v>
      </c>
      <c r="BI67" s="5">
        <f>Points[[#This Row],[31+]]-Points[[#This Row],[32+]]</f>
        <v>0</v>
      </c>
      <c r="BJ67" s="5">
        <f>Points[[#This Row],[32+]]-Points[[#This Row],[33+]]</f>
        <v>0</v>
      </c>
      <c r="BK67" s="5">
        <f>Points[[#This Row],[33+]]-Points[[#This Row],[34+]]</f>
        <v>0</v>
      </c>
      <c r="BL67" s="5">
        <f>Points[[#This Row],[34+]]-Points[[#This Row],[35+]]</f>
        <v>0</v>
      </c>
      <c r="BM67" s="5">
        <f>Points[[#This Row],[35+]]-Points[[#This Row],[40+]]</f>
        <v>0</v>
      </c>
      <c r="BN67" s="5">
        <f>Points[[#This Row],[40+]]-Points[[#This Row],[45+]]</f>
        <v>0</v>
      </c>
    </row>
    <row r="68" spans="1:66" x14ac:dyDescent="0.25">
      <c r="A68" s="10">
        <v>22400625</v>
      </c>
      <c r="B68" s="4" t="s">
        <v>77</v>
      </c>
      <c r="C68" s="4" t="s">
        <v>75</v>
      </c>
      <c r="D68" s="11">
        <v>0.83333333333333337</v>
      </c>
      <c r="E68" s="6" t="str">
        <f>HYPERLINK("https://www.nba.com/stats/player/1641717/boxscores-traditional", "Cason Wallace")</f>
        <v>Cason Wallace</v>
      </c>
      <c r="F68">
        <v>11.2</v>
      </c>
      <c r="G68" s="4">
        <v>4.069</v>
      </c>
      <c r="H68" s="3">
        <v>0.78524000000000005</v>
      </c>
      <c r="I68" s="3">
        <v>0.70540000000000003</v>
      </c>
      <c r="J68" s="3">
        <v>0.61409000000000002</v>
      </c>
      <c r="K68" s="3">
        <v>0.51993999999999996</v>
      </c>
      <c r="L68" s="3">
        <v>0.42074</v>
      </c>
      <c r="M68" s="3">
        <v>0.32996999999999999</v>
      </c>
      <c r="N68" s="3">
        <v>0.24510000000000001</v>
      </c>
      <c r="O68" s="3">
        <v>0.17619000000000001</v>
      </c>
      <c r="P68" s="3">
        <v>0.11899999999999999</v>
      </c>
      <c r="Q68" s="3">
        <v>7.6359999999999997E-2</v>
      </c>
      <c r="R68" s="3">
        <v>4.7460000000000002E-2</v>
      </c>
      <c r="S68" s="3">
        <v>2.743E-2</v>
      </c>
      <c r="T68" s="3">
        <v>1.5389999999999999E-2</v>
      </c>
      <c r="U68" s="3">
        <v>7.9799999999999992E-3</v>
      </c>
      <c r="V68" s="3">
        <v>4.0200000000000001E-3</v>
      </c>
      <c r="W68" s="3">
        <v>1.8699999999999999E-3</v>
      </c>
      <c r="X68" s="3">
        <v>8.1999999999999998E-4</v>
      </c>
      <c r="Y68" s="3">
        <v>3.5E-4</v>
      </c>
      <c r="Z68" s="3">
        <v>1.3999999999999999E-4</v>
      </c>
      <c r="AA68" s="3">
        <v>5.0000000000000002E-5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5">
        <f>Points[[#This Row],[8+]]-Points[[#This Row],[9+]]</f>
        <v>7.9840000000000022E-2</v>
      </c>
      <c r="AM68" s="5">
        <f>Points[[#This Row],[9+]]-Points[[#This Row],[10+]]</f>
        <v>9.1310000000000002E-2</v>
      </c>
      <c r="AN68" s="5">
        <f>Points[[#This Row],[10+]]-Points[[#This Row],[11+]]</f>
        <v>9.4150000000000067E-2</v>
      </c>
      <c r="AO68" s="5">
        <f>Points[[#This Row],[11+]]-Points[[#This Row],[12+]]</f>
        <v>9.9199999999999955E-2</v>
      </c>
      <c r="AP68" s="5">
        <f>Points[[#This Row],[12+]]-Points[[#This Row],[13+]]</f>
        <v>9.0770000000000017E-2</v>
      </c>
      <c r="AQ68" s="5">
        <f>Points[[#This Row],[13+]]-Points[[#This Row],[14+]]</f>
        <v>8.4869999999999973E-2</v>
      </c>
      <c r="AR68" s="5">
        <f>Points[[#This Row],[14+]]-Points[[#This Row],[15+]]</f>
        <v>6.8909999999999999E-2</v>
      </c>
      <c r="AS68" s="5">
        <f>Points[[#This Row],[15+]]-Points[[#This Row],[16+]]</f>
        <v>5.7190000000000019E-2</v>
      </c>
      <c r="AT68" s="5">
        <f>Points[[#This Row],[16+]]-Points[[#This Row],[17+]]</f>
        <v>4.2639999999999997E-2</v>
      </c>
      <c r="AU68" s="5">
        <f>Points[[#This Row],[17+]]-Points[[#This Row],[18+]]</f>
        <v>2.8899999999999995E-2</v>
      </c>
      <c r="AV68" s="5">
        <f>Points[[#This Row],[18+]]-Points[[#This Row],[19+]]</f>
        <v>2.0030000000000003E-2</v>
      </c>
      <c r="AW68" s="5">
        <f>Points[[#This Row],[19+]]-Points[[#This Row],[20+]]</f>
        <v>1.204E-2</v>
      </c>
      <c r="AX68" s="5">
        <f>Points[[#This Row],[20+]]-Points[[#This Row],[21+]]</f>
        <v>7.4099999999999999E-3</v>
      </c>
      <c r="AY68" s="5">
        <f>Points[[#This Row],[21+]]-Points[[#This Row],[22+]]</f>
        <v>3.9599999999999991E-3</v>
      </c>
      <c r="AZ68" s="5">
        <f>Points[[#This Row],[22+]]-Points[[#This Row],[23+]]</f>
        <v>2.15E-3</v>
      </c>
      <c r="BA68" s="5">
        <f>Points[[#This Row],[23+]]-Points[[#This Row],[24+]]</f>
        <v>1.0499999999999999E-3</v>
      </c>
      <c r="BB68" s="5">
        <f>Points[[#This Row],[24+]]-Points[[#This Row],[25+]]</f>
        <v>4.6999999999999999E-4</v>
      </c>
      <c r="BC68" s="5">
        <f>Points[[#This Row],[25+]]-Points[[#This Row],[26+]]</f>
        <v>2.1000000000000001E-4</v>
      </c>
      <c r="BD68" s="5">
        <f>Points[[#This Row],[26+]]-Points[[#This Row],[27+]]</f>
        <v>8.9999999999999992E-5</v>
      </c>
      <c r="BE68" s="5">
        <f>Points[[#This Row],[27+]]-Points[[#This Row],[28+]]</f>
        <v>5.0000000000000002E-5</v>
      </c>
      <c r="BF68" s="5">
        <f>Points[[#This Row],[28+]]-Points[[#This Row],[29+]]</f>
        <v>0</v>
      </c>
      <c r="BG68" s="5">
        <f>Points[[#This Row],[29+]]-Points[[#This Row],[30+]]</f>
        <v>0</v>
      </c>
      <c r="BH68" s="5">
        <f>Points[[#This Row],[30+]]-Points[[#This Row],[31+]]</f>
        <v>0</v>
      </c>
      <c r="BI68" s="5">
        <f>Points[[#This Row],[31+]]-Points[[#This Row],[32+]]</f>
        <v>0</v>
      </c>
      <c r="BJ68" s="5">
        <f>Points[[#This Row],[32+]]-Points[[#This Row],[33+]]</f>
        <v>0</v>
      </c>
      <c r="BK68" s="5">
        <f>Points[[#This Row],[33+]]-Points[[#This Row],[34+]]</f>
        <v>0</v>
      </c>
      <c r="BL68" s="5">
        <f>Points[[#This Row],[34+]]-Points[[#This Row],[35+]]</f>
        <v>0</v>
      </c>
      <c r="BM68" s="5">
        <f>Points[[#This Row],[35+]]-Points[[#This Row],[40+]]</f>
        <v>0</v>
      </c>
      <c r="BN68" s="5">
        <f>Points[[#This Row],[40+]]-Points[[#This Row],[45+]]</f>
        <v>0</v>
      </c>
    </row>
    <row r="69" spans="1:66" hidden="1" x14ac:dyDescent="0.25">
      <c r="A69" s="10">
        <v>22400621</v>
      </c>
      <c r="B69" s="4" t="s">
        <v>83</v>
      </c>
      <c r="C69" s="4" t="s">
        <v>82</v>
      </c>
      <c r="D69" s="11">
        <v>0.58333333333333337</v>
      </c>
      <c r="E69" s="6" t="str">
        <f>HYPERLINK("https://www.nba.com/stats/player/1641705/boxscores-traditional", "Victor Wembanyama")</f>
        <v>Victor Wembanyama</v>
      </c>
      <c r="F69">
        <v>17.2</v>
      </c>
      <c r="G69" s="4">
        <v>4.915</v>
      </c>
      <c r="H69" s="3">
        <v>0.96926000000000001</v>
      </c>
      <c r="I69" s="3">
        <v>0.95254000000000005</v>
      </c>
      <c r="J69" s="3">
        <v>0.92784999999999995</v>
      </c>
      <c r="K69" s="3">
        <v>0.89617000000000002</v>
      </c>
      <c r="L69" s="3">
        <v>0.85543000000000002</v>
      </c>
      <c r="M69" s="3">
        <v>0.80234000000000005</v>
      </c>
      <c r="N69" s="3">
        <v>0.74214999999999998</v>
      </c>
      <c r="O69" s="3">
        <v>0.67364000000000002</v>
      </c>
      <c r="P69" s="3">
        <v>0.59482999999999997</v>
      </c>
      <c r="Q69" s="3">
        <v>0.51595000000000002</v>
      </c>
      <c r="R69" s="3">
        <v>0.43643999999999999</v>
      </c>
      <c r="S69" s="3">
        <v>0.35569000000000001</v>
      </c>
      <c r="T69" s="3">
        <v>0.28433999999999998</v>
      </c>
      <c r="U69" s="3">
        <v>0.22065000000000001</v>
      </c>
      <c r="V69" s="3">
        <v>0.16353999999999999</v>
      </c>
      <c r="W69" s="3">
        <v>0.11899999999999999</v>
      </c>
      <c r="X69" s="3">
        <v>8.3790000000000003E-2</v>
      </c>
      <c r="Y69" s="3">
        <v>5.5919999999999997E-2</v>
      </c>
      <c r="Z69" s="3">
        <v>3.6729999999999999E-2</v>
      </c>
      <c r="AA69" s="3">
        <v>2.3300000000000001E-2</v>
      </c>
      <c r="AB69" s="3">
        <v>1.3899999999999999E-2</v>
      </c>
      <c r="AC69" s="3">
        <v>8.2000000000000007E-3</v>
      </c>
      <c r="AD69" s="3">
        <v>4.6600000000000001E-3</v>
      </c>
      <c r="AE69" s="3">
        <v>2.48E-3</v>
      </c>
      <c r="AF69" s="3">
        <v>1.31E-3</v>
      </c>
      <c r="AG69" s="3">
        <v>6.6E-4</v>
      </c>
      <c r="AH69" s="3">
        <v>3.1E-4</v>
      </c>
      <c r="AI69" s="3">
        <v>1.4999999999999999E-4</v>
      </c>
      <c r="AJ69" s="3">
        <v>0</v>
      </c>
      <c r="AK69" s="3">
        <v>0</v>
      </c>
      <c r="AL69" s="5">
        <f>Points[[#This Row],[8+]]-Points[[#This Row],[9+]]</f>
        <v>1.6719999999999957E-2</v>
      </c>
      <c r="AM69" s="5">
        <f>Points[[#This Row],[9+]]-Points[[#This Row],[10+]]</f>
        <v>2.4690000000000101E-2</v>
      </c>
      <c r="AN69" s="5">
        <f>Points[[#This Row],[10+]]-Points[[#This Row],[11+]]</f>
        <v>3.167999999999993E-2</v>
      </c>
      <c r="AO69" s="5">
        <f>Points[[#This Row],[11+]]-Points[[#This Row],[12+]]</f>
        <v>4.0739999999999998E-2</v>
      </c>
      <c r="AP69" s="5">
        <f>Points[[#This Row],[12+]]-Points[[#This Row],[13+]]</f>
        <v>5.3089999999999971E-2</v>
      </c>
      <c r="AQ69" s="5">
        <f>Points[[#This Row],[13+]]-Points[[#This Row],[14+]]</f>
        <v>6.0190000000000077E-2</v>
      </c>
      <c r="AR69" s="5">
        <f>Points[[#This Row],[14+]]-Points[[#This Row],[15+]]</f>
        <v>6.850999999999996E-2</v>
      </c>
      <c r="AS69" s="5">
        <f>Points[[#This Row],[15+]]-Points[[#This Row],[16+]]</f>
        <v>7.8810000000000047E-2</v>
      </c>
      <c r="AT69" s="5">
        <f>Points[[#This Row],[16+]]-Points[[#This Row],[17+]]</f>
        <v>7.887999999999995E-2</v>
      </c>
      <c r="AU69" s="5">
        <f>Points[[#This Row],[17+]]-Points[[#This Row],[18+]]</f>
        <v>7.9510000000000025E-2</v>
      </c>
      <c r="AV69" s="5">
        <f>Points[[#This Row],[18+]]-Points[[#This Row],[19+]]</f>
        <v>8.0749999999999988E-2</v>
      </c>
      <c r="AW69" s="5">
        <f>Points[[#This Row],[19+]]-Points[[#This Row],[20+]]</f>
        <v>7.1350000000000025E-2</v>
      </c>
      <c r="AX69" s="5">
        <f>Points[[#This Row],[20+]]-Points[[#This Row],[21+]]</f>
        <v>6.3689999999999969E-2</v>
      </c>
      <c r="AY69" s="5">
        <f>Points[[#This Row],[21+]]-Points[[#This Row],[22+]]</f>
        <v>5.7110000000000022E-2</v>
      </c>
      <c r="AZ69" s="5">
        <f>Points[[#This Row],[22+]]-Points[[#This Row],[23+]]</f>
        <v>4.4539999999999996E-2</v>
      </c>
      <c r="BA69" s="5">
        <f>Points[[#This Row],[23+]]-Points[[#This Row],[24+]]</f>
        <v>3.5209999999999991E-2</v>
      </c>
      <c r="BB69" s="5">
        <f>Points[[#This Row],[24+]]-Points[[#This Row],[25+]]</f>
        <v>2.7870000000000006E-2</v>
      </c>
      <c r="BC69" s="5">
        <f>Points[[#This Row],[25+]]-Points[[#This Row],[26+]]</f>
        <v>1.9189999999999999E-2</v>
      </c>
      <c r="BD69" s="5">
        <f>Points[[#This Row],[26+]]-Points[[#This Row],[27+]]</f>
        <v>1.3429999999999997E-2</v>
      </c>
      <c r="BE69" s="5">
        <f>Points[[#This Row],[27+]]-Points[[#This Row],[28+]]</f>
        <v>9.4000000000000021E-3</v>
      </c>
      <c r="BF69" s="5">
        <f>Points[[#This Row],[28+]]-Points[[#This Row],[29+]]</f>
        <v>5.6999999999999985E-3</v>
      </c>
      <c r="BG69" s="5">
        <f>Points[[#This Row],[29+]]-Points[[#This Row],[30+]]</f>
        <v>3.5400000000000006E-3</v>
      </c>
      <c r="BH69" s="5">
        <f>Points[[#This Row],[30+]]-Points[[#This Row],[31+]]</f>
        <v>2.1800000000000001E-3</v>
      </c>
      <c r="BI69" s="5">
        <f>Points[[#This Row],[31+]]-Points[[#This Row],[32+]]</f>
        <v>1.17E-3</v>
      </c>
      <c r="BJ69" s="5">
        <f>Points[[#This Row],[32+]]-Points[[#This Row],[33+]]</f>
        <v>6.4999999999999997E-4</v>
      </c>
      <c r="BK69" s="5">
        <f>Points[[#This Row],[33+]]-Points[[#This Row],[34+]]</f>
        <v>3.5E-4</v>
      </c>
      <c r="BL69" s="5">
        <f>Points[[#This Row],[34+]]-Points[[#This Row],[35+]]</f>
        <v>1.6000000000000001E-4</v>
      </c>
      <c r="BM69" s="5">
        <f>Points[[#This Row],[35+]]-Points[[#This Row],[40+]]</f>
        <v>1.4999999999999999E-4</v>
      </c>
      <c r="BN69" s="5">
        <f>Points[[#This Row],[40+]]-Points[[#This Row],[45+]]</f>
        <v>0</v>
      </c>
    </row>
    <row r="70" spans="1:66" x14ac:dyDescent="0.25">
      <c r="A70" s="10">
        <v>22400625</v>
      </c>
      <c r="B70" s="4" t="s">
        <v>77</v>
      </c>
      <c r="C70" s="4" t="s">
        <v>75</v>
      </c>
      <c r="D70" s="11">
        <v>0.83333333333333337</v>
      </c>
      <c r="E70" s="6" t="str">
        <f>HYPERLINK("https://www.nba.com/stats/player/1628392/boxscores-traditional", "Isaiah Hartenstein")</f>
        <v>Isaiah Hartenstein</v>
      </c>
      <c r="F70">
        <v>10.199999999999999</v>
      </c>
      <c r="G70" s="4">
        <v>4.1180000000000003</v>
      </c>
      <c r="H70" s="3">
        <v>0.70194000000000001</v>
      </c>
      <c r="I70" s="3">
        <v>0.61409000000000002</v>
      </c>
      <c r="J70" s="3">
        <v>0.51993999999999996</v>
      </c>
      <c r="K70" s="3">
        <v>0.42465000000000003</v>
      </c>
      <c r="L70" s="3">
        <v>0.32996999999999999</v>
      </c>
      <c r="M70" s="3">
        <v>0.24825</v>
      </c>
      <c r="N70" s="3">
        <v>0.17879</v>
      </c>
      <c r="O70" s="3">
        <v>0.121</v>
      </c>
      <c r="P70" s="3">
        <v>7.9269999999999993E-2</v>
      </c>
      <c r="Q70" s="3">
        <v>4.947E-2</v>
      </c>
      <c r="R70" s="3">
        <v>2.938E-2</v>
      </c>
      <c r="S70" s="3">
        <v>1.618E-2</v>
      </c>
      <c r="T70" s="3">
        <v>8.6599999999999993E-3</v>
      </c>
      <c r="U70" s="3">
        <v>4.4000000000000003E-3</v>
      </c>
      <c r="V70" s="3">
        <v>2.0500000000000002E-3</v>
      </c>
      <c r="W70" s="3">
        <v>9.3999999999999997E-4</v>
      </c>
      <c r="X70" s="3">
        <v>4.0000000000000002E-4</v>
      </c>
      <c r="Y70" s="3">
        <v>1.7000000000000001E-4</v>
      </c>
      <c r="Z70" s="3">
        <v>6.0000000000000002E-5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5">
        <f>Points[[#This Row],[8+]]-Points[[#This Row],[9+]]</f>
        <v>8.7849999999999984E-2</v>
      </c>
      <c r="AM70" s="5">
        <f>Points[[#This Row],[9+]]-Points[[#This Row],[10+]]</f>
        <v>9.4150000000000067E-2</v>
      </c>
      <c r="AN70" s="5">
        <f>Points[[#This Row],[10+]]-Points[[#This Row],[11+]]</f>
        <v>9.528999999999993E-2</v>
      </c>
      <c r="AO70" s="5">
        <f>Points[[#This Row],[11+]]-Points[[#This Row],[12+]]</f>
        <v>9.4680000000000042E-2</v>
      </c>
      <c r="AP70" s="5">
        <f>Points[[#This Row],[12+]]-Points[[#This Row],[13+]]</f>
        <v>8.1719999999999987E-2</v>
      </c>
      <c r="AQ70" s="5">
        <f>Points[[#This Row],[13+]]-Points[[#This Row],[14+]]</f>
        <v>6.9459999999999994E-2</v>
      </c>
      <c r="AR70" s="5">
        <f>Points[[#This Row],[14+]]-Points[[#This Row],[15+]]</f>
        <v>5.7790000000000008E-2</v>
      </c>
      <c r="AS70" s="5">
        <f>Points[[#This Row],[15+]]-Points[[#This Row],[16+]]</f>
        <v>4.1730000000000003E-2</v>
      </c>
      <c r="AT70" s="5">
        <f>Points[[#This Row],[16+]]-Points[[#This Row],[17+]]</f>
        <v>2.9799999999999993E-2</v>
      </c>
      <c r="AU70" s="5">
        <f>Points[[#This Row],[17+]]-Points[[#This Row],[18+]]</f>
        <v>2.009E-2</v>
      </c>
      <c r="AV70" s="5">
        <f>Points[[#This Row],[18+]]-Points[[#This Row],[19+]]</f>
        <v>1.32E-2</v>
      </c>
      <c r="AW70" s="5">
        <f>Points[[#This Row],[19+]]-Points[[#This Row],[20+]]</f>
        <v>7.5200000000000006E-3</v>
      </c>
      <c r="AX70" s="5">
        <f>Points[[#This Row],[20+]]-Points[[#This Row],[21+]]</f>
        <v>4.259999999999999E-3</v>
      </c>
      <c r="AY70" s="5">
        <f>Points[[#This Row],[21+]]-Points[[#This Row],[22+]]</f>
        <v>2.3500000000000001E-3</v>
      </c>
      <c r="AZ70" s="5">
        <f>Points[[#This Row],[22+]]-Points[[#This Row],[23+]]</f>
        <v>1.1100000000000003E-3</v>
      </c>
      <c r="BA70" s="5">
        <f>Points[[#This Row],[23+]]-Points[[#This Row],[24+]]</f>
        <v>5.399999999999999E-4</v>
      </c>
      <c r="BB70" s="5">
        <f>Points[[#This Row],[24+]]-Points[[#This Row],[25+]]</f>
        <v>2.3000000000000001E-4</v>
      </c>
      <c r="BC70" s="5">
        <f>Points[[#This Row],[25+]]-Points[[#This Row],[26+]]</f>
        <v>1.1000000000000002E-4</v>
      </c>
      <c r="BD70" s="5">
        <f>Points[[#This Row],[26+]]-Points[[#This Row],[27+]]</f>
        <v>6.0000000000000002E-5</v>
      </c>
      <c r="BE70" s="5">
        <f>Points[[#This Row],[27+]]-Points[[#This Row],[28+]]</f>
        <v>0</v>
      </c>
      <c r="BF70" s="5">
        <f>Points[[#This Row],[28+]]-Points[[#This Row],[29+]]</f>
        <v>0</v>
      </c>
      <c r="BG70" s="5">
        <f>Points[[#This Row],[29+]]-Points[[#This Row],[30+]]</f>
        <v>0</v>
      </c>
      <c r="BH70" s="5">
        <f>Points[[#This Row],[30+]]-Points[[#This Row],[31+]]</f>
        <v>0</v>
      </c>
      <c r="BI70" s="5">
        <f>Points[[#This Row],[31+]]-Points[[#This Row],[32+]]</f>
        <v>0</v>
      </c>
      <c r="BJ70" s="5">
        <f>Points[[#This Row],[32+]]-Points[[#This Row],[33+]]</f>
        <v>0</v>
      </c>
      <c r="BK70" s="5">
        <f>Points[[#This Row],[33+]]-Points[[#This Row],[34+]]</f>
        <v>0</v>
      </c>
      <c r="BL70" s="5">
        <f>Points[[#This Row],[34+]]-Points[[#This Row],[35+]]</f>
        <v>0</v>
      </c>
      <c r="BM70" s="5">
        <f>Points[[#This Row],[35+]]-Points[[#This Row],[40+]]</f>
        <v>0</v>
      </c>
      <c r="BN70" s="5">
        <f>Points[[#This Row],[40+]]-Points[[#This Row],[45+]]</f>
        <v>0</v>
      </c>
    </row>
    <row r="71" spans="1:66" hidden="1" x14ac:dyDescent="0.25">
      <c r="A71" s="10">
        <v>22400621</v>
      </c>
      <c r="B71" s="4" t="s">
        <v>82</v>
      </c>
      <c r="C71" s="4" t="s">
        <v>83</v>
      </c>
      <c r="D71" s="11">
        <v>0.58333333333333337</v>
      </c>
      <c r="E71" s="6" t="str">
        <f>HYPERLINK("https://www.nba.com/stats/player/1629614/boxscores-traditional", "Andrew Nembhard")</f>
        <v>Andrew Nembhard</v>
      </c>
      <c r="F71">
        <v>10.4</v>
      </c>
      <c r="G71" s="4">
        <v>5.0830000000000002</v>
      </c>
      <c r="H71" s="3">
        <v>0.68081999999999998</v>
      </c>
      <c r="I71" s="3">
        <v>0.61026000000000002</v>
      </c>
      <c r="J71" s="3">
        <v>0.53188000000000002</v>
      </c>
      <c r="K71" s="3">
        <v>0.45223999999999998</v>
      </c>
      <c r="L71" s="3">
        <v>0.37828000000000001</v>
      </c>
      <c r="M71" s="3">
        <v>0.30503000000000002</v>
      </c>
      <c r="N71" s="3">
        <v>0.23885000000000001</v>
      </c>
      <c r="O71" s="3">
        <v>0.18406</v>
      </c>
      <c r="P71" s="3">
        <v>0.13567000000000001</v>
      </c>
      <c r="Q71" s="3">
        <v>9.6799999999999997E-2</v>
      </c>
      <c r="R71" s="3">
        <v>6.6809999999999994E-2</v>
      </c>
      <c r="S71" s="3">
        <v>4.5510000000000002E-2</v>
      </c>
      <c r="T71" s="3">
        <v>2.938E-2</v>
      </c>
      <c r="U71" s="3">
        <v>1.831E-2</v>
      </c>
      <c r="V71" s="3">
        <v>1.1299999999999999E-2</v>
      </c>
      <c r="W71" s="3">
        <v>6.5700000000000003E-3</v>
      </c>
      <c r="X71" s="3">
        <v>3.6800000000000001E-3</v>
      </c>
      <c r="Y71" s="3">
        <v>2.0500000000000002E-3</v>
      </c>
      <c r="Z71" s="3">
        <v>1.07E-3</v>
      </c>
      <c r="AA71" s="3">
        <v>5.4000000000000001E-4</v>
      </c>
      <c r="AB71" s="3">
        <v>2.7E-4</v>
      </c>
      <c r="AC71" s="3">
        <v>1.2999999999999999E-4</v>
      </c>
      <c r="AD71" s="3">
        <v>6.0000000000000002E-5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5">
        <f>Points[[#This Row],[8+]]-Points[[#This Row],[9+]]</f>
        <v>7.0559999999999956E-2</v>
      </c>
      <c r="AM71" s="5">
        <f>Points[[#This Row],[9+]]-Points[[#This Row],[10+]]</f>
        <v>7.8380000000000005E-2</v>
      </c>
      <c r="AN71" s="5">
        <f>Points[[#This Row],[10+]]-Points[[#This Row],[11+]]</f>
        <v>7.9640000000000044E-2</v>
      </c>
      <c r="AO71" s="5">
        <f>Points[[#This Row],[11+]]-Points[[#This Row],[12+]]</f>
        <v>7.395999999999997E-2</v>
      </c>
      <c r="AP71" s="5">
        <f>Points[[#This Row],[12+]]-Points[[#This Row],[13+]]</f>
        <v>7.3249999999999982E-2</v>
      </c>
      <c r="AQ71" s="5">
        <f>Points[[#This Row],[13+]]-Points[[#This Row],[14+]]</f>
        <v>6.6180000000000017E-2</v>
      </c>
      <c r="AR71" s="5">
        <f>Points[[#This Row],[14+]]-Points[[#This Row],[15+]]</f>
        <v>5.4790000000000005E-2</v>
      </c>
      <c r="AS71" s="5">
        <f>Points[[#This Row],[15+]]-Points[[#This Row],[16+]]</f>
        <v>4.8389999999999989E-2</v>
      </c>
      <c r="AT71" s="5">
        <f>Points[[#This Row],[16+]]-Points[[#This Row],[17+]]</f>
        <v>3.8870000000000016E-2</v>
      </c>
      <c r="AU71" s="5">
        <f>Points[[#This Row],[17+]]-Points[[#This Row],[18+]]</f>
        <v>2.9990000000000003E-2</v>
      </c>
      <c r="AV71" s="5">
        <f>Points[[#This Row],[18+]]-Points[[#This Row],[19+]]</f>
        <v>2.1299999999999993E-2</v>
      </c>
      <c r="AW71" s="5">
        <f>Points[[#This Row],[19+]]-Points[[#This Row],[20+]]</f>
        <v>1.6130000000000002E-2</v>
      </c>
      <c r="AX71" s="5">
        <f>Points[[#This Row],[20+]]-Points[[#This Row],[21+]]</f>
        <v>1.107E-2</v>
      </c>
      <c r="AY71" s="5">
        <f>Points[[#This Row],[21+]]-Points[[#This Row],[22+]]</f>
        <v>7.0100000000000006E-3</v>
      </c>
      <c r="AZ71" s="5">
        <f>Points[[#This Row],[22+]]-Points[[#This Row],[23+]]</f>
        <v>4.729999999999999E-3</v>
      </c>
      <c r="BA71" s="5">
        <f>Points[[#This Row],[23+]]-Points[[#This Row],[24+]]</f>
        <v>2.8900000000000002E-3</v>
      </c>
      <c r="BB71" s="5">
        <f>Points[[#This Row],[24+]]-Points[[#This Row],[25+]]</f>
        <v>1.6299999999999999E-3</v>
      </c>
      <c r="BC71" s="5">
        <f>Points[[#This Row],[25+]]-Points[[#This Row],[26+]]</f>
        <v>9.8000000000000019E-4</v>
      </c>
      <c r="BD71" s="5">
        <f>Points[[#This Row],[26+]]-Points[[#This Row],[27+]]</f>
        <v>5.2999999999999998E-4</v>
      </c>
      <c r="BE71" s="5">
        <f>Points[[#This Row],[27+]]-Points[[#This Row],[28+]]</f>
        <v>2.7E-4</v>
      </c>
      <c r="BF71" s="5">
        <f>Points[[#This Row],[28+]]-Points[[#This Row],[29+]]</f>
        <v>1.4000000000000001E-4</v>
      </c>
      <c r="BG71" s="5">
        <f>Points[[#This Row],[29+]]-Points[[#This Row],[30+]]</f>
        <v>6.9999999999999994E-5</v>
      </c>
      <c r="BH71" s="5">
        <f>Points[[#This Row],[30+]]-Points[[#This Row],[31+]]</f>
        <v>6.0000000000000002E-5</v>
      </c>
      <c r="BI71" s="5">
        <f>Points[[#This Row],[31+]]-Points[[#This Row],[32+]]</f>
        <v>0</v>
      </c>
      <c r="BJ71" s="5">
        <f>Points[[#This Row],[32+]]-Points[[#This Row],[33+]]</f>
        <v>0</v>
      </c>
      <c r="BK71" s="5">
        <f>Points[[#This Row],[33+]]-Points[[#This Row],[34+]]</f>
        <v>0</v>
      </c>
      <c r="BL71" s="5">
        <f>Points[[#This Row],[34+]]-Points[[#This Row],[35+]]</f>
        <v>0</v>
      </c>
      <c r="BM71" s="5">
        <f>Points[[#This Row],[35+]]-Points[[#This Row],[40+]]</f>
        <v>0</v>
      </c>
      <c r="BN71" s="5">
        <f>Points[[#This Row],[40+]]-Points[[#This Row],[45+]]</f>
        <v>0</v>
      </c>
    </row>
    <row r="72" spans="1:66" x14ac:dyDescent="0.25">
      <c r="A72" s="10">
        <v>22400625</v>
      </c>
      <c r="B72" s="4" t="s">
        <v>77</v>
      </c>
      <c r="C72" s="4" t="s">
        <v>75</v>
      </c>
      <c r="D72" s="11">
        <v>0.83333333333333337</v>
      </c>
      <c r="E72" s="6" t="str">
        <f>HYPERLINK("https://www.nba.com/stats/player/1642349/boxscores-traditional", "Ajay Mitchell")</f>
        <v>Ajay Mitchell</v>
      </c>
      <c r="F72">
        <v>9.8000000000000007</v>
      </c>
      <c r="G72" s="4">
        <v>4.5339999999999998</v>
      </c>
      <c r="H72" s="3">
        <v>0.65542</v>
      </c>
      <c r="I72" s="3">
        <v>0.57142000000000004</v>
      </c>
      <c r="J72" s="3">
        <v>0.48404999999999998</v>
      </c>
      <c r="K72" s="3">
        <v>0.39743000000000001</v>
      </c>
      <c r="L72" s="3">
        <v>0.31207000000000001</v>
      </c>
      <c r="M72" s="3">
        <v>0.23885000000000001</v>
      </c>
      <c r="N72" s="3">
        <v>0.17619000000000001</v>
      </c>
      <c r="O72" s="3">
        <v>0.12506999999999999</v>
      </c>
      <c r="P72" s="3">
        <v>8.5339999999999999E-2</v>
      </c>
      <c r="Q72" s="3">
        <v>5.5919999999999997E-2</v>
      </c>
      <c r="R72" s="3">
        <v>3.5150000000000001E-2</v>
      </c>
      <c r="S72" s="3">
        <v>2.1180000000000001E-2</v>
      </c>
      <c r="T72" s="3">
        <v>1.222E-2</v>
      </c>
      <c r="U72" s="3">
        <v>6.7600000000000004E-3</v>
      </c>
      <c r="V72" s="3">
        <v>3.5699999999999998E-3</v>
      </c>
      <c r="W72" s="3">
        <v>1.81E-3</v>
      </c>
      <c r="X72" s="3">
        <v>8.7000000000000001E-4</v>
      </c>
      <c r="Y72" s="3">
        <v>4.0000000000000002E-4</v>
      </c>
      <c r="Z72" s="3">
        <v>1.8000000000000001E-4</v>
      </c>
      <c r="AA72" s="3">
        <v>8.0000000000000007E-5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5">
        <f>Points[[#This Row],[8+]]-Points[[#This Row],[9+]]</f>
        <v>8.3999999999999964E-2</v>
      </c>
      <c r="AM72" s="5">
        <f>Points[[#This Row],[9+]]-Points[[#This Row],[10+]]</f>
        <v>8.7370000000000059E-2</v>
      </c>
      <c r="AN72" s="5">
        <f>Points[[#This Row],[10+]]-Points[[#This Row],[11+]]</f>
        <v>8.6619999999999975E-2</v>
      </c>
      <c r="AO72" s="5">
        <f>Points[[#This Row],[11+]]-Points[[#This Row],[12+]]</f>
        <v>8.5359999999999991E-2</v>
      </c>
      <c r="AP72" s="5">
        <f>Points[[#This Row],[12+]]-Points[[#This Row],[13+]]</f>
        <v>7.3220000000000007E-2</v>
      </c>
      <c r="AQ72" s="5">
        <f>Points[[#This Row],[13+]]-Points[[#This Row],[14+]]</f>
        <v>6.2659999999999993E-2</v>
      </c>
      <c r="AR72" s="5">
        <f>Points[[#This Row],[14+]]-Points[[#This Row],[15+]]</f>
        <v>5.1120000000000027E-2</v>
      </c>
      <c r="AS72" s="5">
        <f>Points[[#This Row],[15+]]-Points[[#This Row],[16+]]</f>
        <v>3.9729999999999988E-2</v>
      </c>
      <c r="AT72" s="5">
        <f>Points[[#This Row],[16+]]-Points[[#This Row],[17+]]</f>
        <v>2.9420000000000002E-2</v>
      </c>
      <c r="AU72" s="5">
        <f>Points[[#This Row],[17+]]-Points[[#This Row],[18+]]</f>
        <v>2.0769999999999997E-2</v>
      </c>
      <c r="AV72" s="5">
        <f>Points[[#This Row],[18+]]-Points[[#This Row],[19+]]</f>
        <v>1.397E-2</v>
      </c>
      <c r="AW72" s="5">
        <f>Points[[#This Row],[19+]]-Points[[#This Row],[20+]]</f>
        <v>8.9600000000000009E-3</v>
      </c>
      <c r="AX72" s="5">
        <f>Points[[#This Row],[20+]]-Points[[#This Row],[21+]]</f>
        <v>5.4599999999999996E-3</v>
      </c>
      <c r="AY72" s="5">
        <f>Points[[#This Row],[21+]]-Points[[#This Row],[22+]]</f>
        <v>3.1900000000000006E-3</v>
      </c>
      <c r="AZ72" s="5">
        <f>Points[[#This Row],[22+]]-Points[[#This Row],[23+]]</f>
        <v>1.7599999999999998E-3</v>
      </c>
      <c r="BA72" s="5">
        <f>Points[[#This Row],[23+]]-Points[[#This Row],[24+]]</f>
        <v>9.3999999999999997E-4</v>
      </c>
      <c r="BB72" s="5">
        <f>Points[[#This Row],[24+]]-Points[[#This Row],[25+]]</f>
        <v>4.6999999999999999E-4</v>
      </c>
      <c r="BC72" s="5">
        <f>Points[[#This Row],[25+]]-Points[[#This Row],[26+]]</f>
        <v>2.2000000000000001E-4</v>
      </c>
      <c r="BD72" s="5">
        <f>Points[[#This Row],[26+]]-Points[[#This Row],[27+]]</f>
        <v>1E-4</v>
      </c>
      <c r="BE72" s="5">
        <f>Points[[#This Row],[27+]]-Points[[#This Row],[28+]]</f>
        <v>8.0000000000000007E-5</v>
      </c>
      <c r="BF72" s="5">
        <f>Points[[#This Row],[28+]]-Points[[#This Row],[29+]]</f>
        <v>0</v>
      </c>
      <c r="BG72" s="5">
        <f>Points[[#This Row],[29+]]-Points[[#This Row],[30+]]</f>
        <v>0</v>
      </c>
      <c r="BH72" s="5">
        <f>Points[[#This Row],[30+]]-Points[[#This Row],[31+]]</f>
        <v>0</v>
      </c>
      <c r="BI72" s="5">
        <f>Points[[#This Row],[31+]]-Points[[#This Row],[32+]]</f>
        <v>0</v>
      </c>
      <c r="BJ72" s="5">
        <f>Points[[#This Row],[32+]]-Points[[#This Row],[33+]]</f>
        <v>0</v>
      </c>
      <c r="BK72" s="5">
        <f>Points[[#This Row],[33+]]-Points[[#This Row],[34+]]</f>
        <v>0</v>
      </c>
      <c r="BL72" s="5">
        <f>Points[[#This Row],[34+]]-Points[[#This Row],[35+]]</f>
        <v>0</v>
      </c>
      <c r="BM72" s="5">
        <f>Points[[#This Row],[35+]]-Points[[#This Row],[40+]]</f>
        <v>0</v>
      </c>
      <c r="BN72" s="5">
        <f>Points[[#This Row],[40+]]-Points[[#This Row],[45+]]</f>
        <v>0</v>
      </c>
    </row>
    <row r="73" spans="1:66" x14ac:dyDescent="0.25">
      <c r="A73" s="10">
        <v>22400625</v>
      </c>
      <c r="B73" s="4" t="s">
        <v>75</v>
      </c>
      <c r="C73" s="4" t="s">
        <v>77</v>
      </c>
      <c r="D73" s="11">
        <v>0.83333333333333337</v>
      </c>
      <c r="E73" s="6" t="str">
        <f>HYPERLINK("https://www.nba.com/stats/player/203915/boxscores-traditional", "Spencer Dinwiddie")</f>
        <v>Spencer Dinwiddie</v>
      </c>
      <c r="F73">
        <v>12</v>
      </c>
      <c r="G73" s="4">
        <v>5.0990000000000002</v>
      </c>
      <c r="H73" s="3">
        <v>0.7823</v>
      </c>
      <c r="I73" s="3">
        <v>0.72240000000000004</v>
      </c>
      <c r="J73" s="3">
        <v>0.65173000000000003</v>
      </c>
      <c r="K73" s="3">
        <v>0.57926</v>
      </c>
      <c r="L73" s="3">
        <v>0.5</v>
      </c>
      <c r="M73" s="3">
        <v>0.42074</v>
      </c>
      <c r="N73" s="3">
        <v>0.34827000000000002</v>
      </c>
      <c r="O73" s="3">
        <v>0.27760000000000001</v>
      </c>
      <c r="P73" s="3">
        <v>0.2177</v>
      </c>
      <c r="Q73" s="3">
        <v>0.16353999999999999</v>
      </c>
      <c r="R73" s="3">
        <v>0.11899999999999999</v>
      </c>
      <c r="S73" s="3">
        <v>8.5339999999999999E-2</v>
      </c>
      <c r="T73" s="3">
        <v>5.8209999999999998E-2</v>
      </c>
      <c r="U73" s="3">
        <v>3.8359999999999998E-2</v>
      </c>
      <c r="V73" s="3">
        <v>2.5000000000000001E-2</v>
      </c>
      <c r="W73" s="3">
        <v>1.5389999999999999E-2</v>
      </c>
      <c r="X73" s="3">
        <v>9.3900000000000008E-3</v>
      </c>
      <c r="Y73" s="3">
        <v>5.3899999999999998E-3</v>
      </c>
      <c r="Z73" s="3">
        <v>2.98E-3</v>
      </c>
      <c r="AA73" s="3">
        <v>1.64E-3</v>
      </c>
      <c r="AB73" s="3">
        <v>8.4000000000000003E-4</v>
      </c>
      <c r="AC73" s="3">
        <v>4.2999999999999999E-4</v>
      </c>
      <c r="AD73" s="3">
        <v>2.1000000000000001E-4</v>
      </c>
      <c r="AE73" s="3">
        <v>1E-4</v>
      </c>
      <c r="AF73" s="3">
        <v>4.0000000000000003E-5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5">
        <f>Points[[#This Row],[8+]]-Points[[#This Row],[9+]]</f>
        <v>5.9899999999999953E-2</v>
      </c>
      <c r="AM73" s="5">
        <f>Points[[#This Row],[9+]]-Points[[#This Row],[10+]]</f>
        <v>7.0670000000000011E-2</v>
      </c>
      <c r="AN73" s="5">
        <f>Points[[#This Row],[10+]]-Points[[#This Row],[11+]]</f>
        <v>7.2470000000000034E-2</v>
      </c>
      <c r="AO73" s="5">
        <f>Points[[#This Row],[11+]]-Points[[#This Row],[12+]]</f>
        <v>7.9259999999999997E-2</v>
      </c>
      <c r="AP73" s="5">
        <f>Points[[#This Row],[12+]]-Points[[#This Row],[13+]]</f>
        <v>7.9259999999999997E-2</v>
      </c>
      <c r="AQ73" s="5">
        <f>Points[[#This Row],[13+]]-Points[[#This Row],[14+]]</f>
        <v>7.2469999999999979E-2</v>
      </c>
      <c r="AR73" s="5">
        <f>Points[[#This Row],[14+]]-Points[[#This Row],[15+]]</f>
        <v>7.0670000000000011E-2</v>
      </c>
      <c r="AS73" s="5">
        <f>Points[[#This Row],[15+]]-Points[[#This Row],[16+]]</f>
        <v>5.9900000000000009E-2</v>
      </c>
      <c r="AT73" s="5">
        <f>Points[[#This Row],[16+]]-Points[[#This Row],[17+]]</f>
        <v>5.4160000000000014E-2</v>
      </c>
      <c r="AU73" s="5">
        <f>Points[[#This Row],[17+]]-Points[[#This Row],[18+]]</f>
        <v>4.4539999999999996E-2</v>
      </c>
      <c r="AV73" s="5">
        <f>Points[[#This Row],[18+]]-Points[[#This Row],[19+]]</f>
        <v>3.3659999999999995E-2</v>
      </c>
      <c r="AW73" s="5">
        <f>Points[[#This Row],[19+]]-Points[[#This Row],[20+]]</f>
        <v>2.7130000000000001E-2</v>
      </c>
      <c r="AX73" s="5">
        <f>Points[[#This Row],[20+]]-Points[[#This Row],[21+]]</f>
        <v>1.985E-2</v>
      </c>
      <c r="AY73" s="5">
        <f>Points[[#This Row],[21+]]-Points[[#This Row],[22+]]</f>
        <v>1.3359999999999997E-2</v>
      </c>
      <c r="AZ73" s="5">
        <f>Points[[#This Row],[22+]]-Points[[#This Row],[23+]]</f>
        <v>9.6100000000000022E-3</v>
      </c>
      <c r="BA73" s="5">
        <f>Points[[#This Row],[23+]]-Points[[#This Row],[24+]]</f>
        <v>5.9999999999999984E-3</v>
      </c>
      <c r="BB73" s="5">
        <f>Points[[#This Row],[24+]]-Points[[#This Row],[25+]]</f>
        <v>4.000000000000001E-3</v>
      </c>
      <c r="BC73" s="5">
        <f>Points[[#This Row],[25+]]-Points[[#This Row],[26+]]</f>
        <v>2.4099999999999998E-3</v>
      </c>
      <c r="BD73" s="5">
        <f>Points[[#This Row],[26+]]-Points[[#This Row],[27+]]</f>
        <v>1.34E-3</v>
      </c>
      <c r="BE73" s="5">
        <f>Points[[#This Row],[27+]]-Points[[#This Row],[28+]]</f>
        <v>7.9999999999999993E-4</v>
      </c>
      <c r="BF73" s="5">
        <f>Points[[#This Row],[28+]]-Points[[#This Row],[29+]]</f>
        <v>4.1000000000000005E-4</v>
      </c>
      <c r="BG73" s="5">
        <f>Points[[#This Row],[29+]]-Points[[#This Row],[30+]]</f>
        <v>2.1999999999999998E-4</v>
      </c>
      <c r="BH73" s="5">
        <f>Points[[#This Row],[30+]]-Points[[#This Row],[31+]]</f>
        <v>1.1E-4</v>
      </c>
      <c r="BI73" s="5">
        <f>Points[[#This Row],[31+]]-Points[[#This Row],[32+]]</f>
        <v>6.0000000000000002E-5</v>
      </c>
      <c r="BJ73" s="5">
        <f>Points[[#This Row],[32+]]-Points[[#This Row],[33+]]</f>
        <v>4.0000000000000003E-5</v>
      </c>
      <c r="BK73" s="5">
        <f>Points[[#This Row],[33+]]-Points[[#This Row],[34+]]</f>
        <v>0</v>
      </c>
      <c r="BL73" s="5">
        <f>Points[[#This Row],[34+]]-Points[[#This Row],[35+]]</f>
        <v>0</v>
      </c>
      <c r="BM73" s="5">
        <f>Points[[#This Row],[35+]]-Points[[#This Row],[40+]]</f>
        <v>0</v>
      </c>
      <c r="BN73" s="5">
        <f>Points[[#This Row],[40+]]-Points[[#This Row],[45+]]</f>
        <v>0</v>
      </c>
    </row>
    <row r="74" spans="1:66" x14ac:dyDescent="0.25">
      <c r="A74" s="10">
        <v>22400625</v>
      </c>
      <c r="B74" s="4" t="s">
        <v>75</v>
      </c>
      <c r="C74" s="4" t="s">
        <v>77</v>
      </c>
      <c r="D74" s="11">
        <v>0.83333333333333337</v>
      </c>
      <c r="E74" s="6" t="str">
        <f>HYPERLINK("https://www.nba.com/stats/player/1641726/boxscores-traditional", "Dereck Lively II")</f>
        <v>Dereck Lively II</v>
      </c>
      <c r="F74">
        <v>12.6</v>
      </c>
      <c r="G74" s="4">
        <v>5.2379999999999995</v>
      </c>
      <c r="H74" s="3">
        <v>0.81057000000000001</v>
      </c>
      <c r="I74" s="3">
        <v>0.75490000000000002</v>
      </c>
      <c r="J74" s="3">
        <v>0.69145999999999996</v>
      </c>
      <c r="K74" s="3">
        <v>0.62172000000000005</v>
      </c>
      <c r="L74" s="3">
        <v>0.54379999999999995</v>
      </c>
      <c r="M74" s="3">
        <v>0.46811999999999998</v>
      </c>
      <c r="N74" s="3">
        <v>0.39357999999999999</v>
      </c>
      <c r="O74" s="3">
        <v>0.32275999999999999</v>
      </c>
      <c r="P74" s="3">
        <v>0.25785000000000002</v>
      </c>
      <c r="Q74" s="3">
        <v>0.20044999999999999</v>
      </c>
      <c r="R74" s="3">
        <v>0.15151000000000001</v>
      </c>
      <c r="S74" s="3">
        <v>0.11123</v>
      </c>
      <c r="T74" s="3">
        <v>7.9269999999999993E-2</v>
      </c>
      <c r="U74" s="3">
        <v>5.4800000000000001E-2</v>
      </c>
      <c r="V74" s="3">
        <v>3.6729999999999999E-2</v>
      </c>
      <c r="W74" s="3">
        <v>2.3300000000000001E-2</v>
      </c>
      <c r="X74" s="3">
        <v>1.4630000000000001E-2</v>
      </c>
      <c r="Y74" s="3">
        <v>8.8900000000000003E-3</v>
      </c>
      <c r="Z74" s="3">
        <v>5.2300000000000003E-3</v>
      </c>
      <c r="AA74" s="3">
        <v>2.98E-3</v>
      </c>
      <c r="AB74" s="3">
        <v>1.64E-3</v>
      </c>
      <c r="AC74" s="3">
        <v>8.7000000000000001E-4</v>
      </c>
      <c r="AD74" s="3">
        <v>4.4999999999999999E-4</v>
      </c>
      <c r="AE74" s="3">
        <v>2.2000000000000001E-4</v>
      </c>
      <c r="AF74" s="3">
        <v>1.1E-4</v>
      </c>
      <c r="AG74" s="3">
        <v>5.0000000000000002E-5</v>
      </c>
      <c r="AH74" s="3">
        <v>0</v>
      </c>
      <c r="AI74" s="3">
        <v>0</v>
      </c>
      <c r="AJ74" s="3">
        <v>0</v>
      </c>
      <c r="AK74" s="3">
        <v>0</v>
      </c>
      <c r="AL74" s="5">
        <f>Points[[#This Row],[8+]]-Points[[#This Row],[9+]]</f>
        <v>5.5669999999999997E-2</v>
      </c>
      <c r="AM74" s="5">
        <f>Points[[#This Row],[9+]]-Points[[#This Row],[10+]]</f>
        <v>6.3440000000000052E-2</v>
      </c>
      <c r="AN74" s="5">
        <f>Points[[#This Row],[10+]]-Points[[#This Row],[11+]]</f>
        <v>6.9739999999999913E-2</v>
      </c>
      <c r="AO74" s="5">
        <f>Points[[#This Row],[11+]]-Points[[#This Row],[12+]]</f>
        <v>7.79200000000001E-2</v>
      </c>
      <c r="AP74" s="5">
        <f>Points[[#This Row],[12+]]-Points[[#This Row],[13+]]</f>
        <v>7.567999999999997E-2</v>
      </c>
      <c r="AQ74" s="5">
        <f>Points[[#This Row],[13+]]-Points[[#This Row],[14+]]</f>
        <v>7.4539999999999995E-2</v>
      </c>
      <c r="AR74" s="5">
        <f>Points[[#This Row],[14+]]-Points[[#This Row],[15+]]</f>
        <v>7.0819999999999994E-2</v>
      </c>
      <c r="AS74" s="5">
        <f>Points[[#This Row],[15+]]-Points[[#This Row],[16+]]</f>
        <v>6.4909999999999968E-2</v>
      </c>
      <c r="AT74" s="5">
        <f>Points[[#This Row],[16+]]-Points[[#This Row],[17+]]</f>
        <v>5.7400000000000034E-2</v>
      </c>
      <c r="AU74" s="5">
        <f>Points[[#This Row],[17+]]-Points[[#This Row],[18+]]</f>
        <v>4.8939999999999984E-2</v>
      </c>
      <c r="AV74" s="5">
        <f>Points[[#This Row],[18+]]-Points[[#This Row],[19+]]</f>
        <v>4.028000000000001E-2</v>
      </c>
      <c r="AW74" s="5">
        <f>Points[[#This Row],[19+]]-Points[[#This Row],[20+]]</f>
        <v>3.1960000000000002E-2</v>
      </c>
      <c r="AX74" s="5">
        <f>Points[[#This Row],[20+]]-Points[[#This Row],[21+]]</f>
        <v>2.4469999999999992E-2</v>
      </c>
      <c r="AY74" s="5">
        <f>Points[[#This Row],[21+]]-Points[[#This Row],[22+]]</f>
        <v>1.8070000000000003E-2</v>
      </c>
      <c r="AZ74" s="5">
        <f>Points[[#This Row],[22+]]-Points[[#This Row],[23+]]</f>
        <v>1.3429999999999997E-2</v>
      </c>
      <c r="BA74" s="5">
        <f>Points[[#This Row],[23+]]-Points[[#This Row],[24+]]</f>
        <v>8.6700000000000006E-3</v>
      </c>
      <c r="BB74" s="5">
        <f>Points[[#This Row],[24+]]-Points[[#This Row],[25+]]</f>
        <v>5.7400000000000003E-3</v>
      </c>
      <c r="BC74" s="5">
        <f>Points[[#This Row],[25+]]-Points[[#This Row],[26+]]</f>
        <v>3.6600000000000001E-3</v>
      </c>
      <c r="BD74" s="5">
        <f>Points[[#This Row],[26+]]-Points[[#This Row],[27+]]</f>
        <v>2.2500000000000003E-3</v>
      </c>
      <c r="BE74" s="5">
        <f>Points[[#This Row],[27+]]-Points[[#This Row],[28+]]</f>
        <v>1.34E-3</v>
      </c>
      <c r="BF74" s="5">
        <f>Points[[#This Row],[28+]]-Points[[#This Row],[29+]]</f>
        <v>7.6999999999999996E-4</v>
      </c>
      <c r="BG74" s="5">
        <f>Points[[#This Row],[29+]]-Points[[#This Row],[30+]]</f>
        <v>4.2000000000000002E-4</v>
      </c>
      <c r="BH74" s="5">
        <f>Points[[#This Row],[30+]]-Points[[#This Row],[31+]]</f>
        <v>2.2999999999999998E-4</v>
      </c>
      <c r="BI74" s="5">
        <f>Points[[#This Row],[31+]]-Points[[#This Row],[32+]]</f>
        <v>1.1E-4</v>
      </c>
      <c r="BJ74" s="5">
        <f>Points[[#This Row],[32+]]-Points[[#This Row],[33+]]</f>
        <v>6.0000000000000002E-5</v>
      </c>
      <c r="BK74" s="5">
        <f>Points[[#This Row],[33+]]-Points[[#This Row],[34+]]</f>
        <v>5.0000000000000002E-5</v>
      </c>
      <c r="BL74" s="5">
        <f>Points[[#This Row],[34+]]-Points[[#This Row],[35+]]</f>
        <v>0</v>
      </c>
      <c r="BM74" s="5">
        <f>Points[[#This Row],[35+]]-Points[[#This Row],[40+]]</f>
        <v>0</v>
      </c>
      <c r="BN74" s="5">
        <f>Points[[#This Row],[40+]]-Points[[#This Row],[45+]]</f>
        <v>0</v>
      </c>
    </row>
    <row r="75" spans="1:66" x14ac:dyDescent="0.25">
      <c r="A75" s="10">
        <v>22400625</v>
      </c>
      <c r="B75" s="4" t="s">
        <v>77</v>
      </c>
      <c r="C75" s="4" t="s">
        <v>75</v>
      </c>
      <c r="D75" s="11">
        <v>0.83333333333333337</v>
      </c>
      <c r="E75" s="6" t="str">
        <f>HYPERLINK("https://www.nba.com/stats/player/1630198/boxscores-traditional", "Isaiah Joe")</f>
        <v>Isaiah Joe</v>
      </c>
      <c r="F75">
        <v>12</v>
      </c>
      <c r="G75" s="4">
        <v>6.2930000000000001</v>
      </c>
      <c r="H75" s="3">
        <v>0.73890999999999996</v>
      </c>
      <c r="I75" s="3">
        <v>0.68439000000000005</v>
      </c>
      <c r="J75" s="3">
        <v>0.62551999999999996</v>
      </c>
      <c r="K75" s="3">
        <v>0.56355999999999995</v>
      </c>
      <c r="L75" s="3">
        <v>0.5</v>
      </c>
      <c r="M75" s="3">
        <v>0.43643999999999999</v>
      </c>
      <c r="N75" s="3">
        <v>0.37447999999999998</v>
      </c>
      <c r="O75" s="3">
        <v>0.31561</v>
      </c>
      <c r="P75" s="3">
        <v>0.26108999999999999</v>
      </c>
      <c r="Q75" s="3">
        <v>0.21476000000000001</v>
      </c>
      <c r="R75" s="3">
        <v>0.17105999999999999</v>
      </c>
      <c r="S75" s="3">
        <v>0.13350000000000001</v>
      </c>
      <c r="T75" s="3">
        <v>0.10204000000000001</v>
      </c>
      <c r="U75" s="3">
        <v>7.6359999999999997E-2</v>
      </c>
      <c r="V75" s="3">
        <v>5.5919999999999997E-2</v>
      </c>
      <c r="W75" s="3">
        <v>4.0059999999999998E-2</v>
      </c>
      <c r="X75" s="3">
        <v>2.8070000000000001E-2</v>
      </c>
      <c r="Y75" s="3">
        <v>1.9230000000000001E-2</v>
      </c>
      <c r="Z75" s="3">
        <v>1.321E-2</v>
      </c>
      <c r="AA75" s="3">
        <v>8.6599999999999993E-3</v>
      </c>
      <c r="AB75" s="3">
        <v>5.5399999999999998E-3</v>
      </c>
      <c r="AC75" s="3">
        <v>3.47E-3</v>
      </c>
      <c r="AD75" s="3">
        <v>2.1199999999999999E-3</v>
      </c>
      <c r="AE75" s="3">
        <v>1.2600000000000001E-3</v>
      </c>
      <c r="AF75" s="3">
        <v>7.3999999999999999E-4</v>
      </c>
      <c r="AG75" s="3">
        <v>4.2000000000000002E-4</v>
      </c>
      <c r="AH75" s="3">
        <v>2.3000000000000001E-4</v>
      </c>
      <c r="AI75" s="3">
        <v>1.2999999999999999E-4</v>
      </c>
      <c r="AJ75" s="3">
        <v>0</v>
      </c>
      <c r="AK75" s="3">
        <v>0</v>
      </c>
      <c r="AL75" s="5">
        <f>Points[[#This Row],[8+]]-Points[[#This Row],[9+]]</f>
        <v>5.4519999999999902E-2</v>
      </c>
      <c r="AM75" s="5">
        <f>Points[[#This Row],[9+]]-Points[[#This Row],[10+]]</f>
        <v>5.8870000000000089E-2</v>
      </c>
      <c r="AN75" s="5">
        <f>Points[[#This Row],[10+]]-Points[[#This Row],[11+]]</f>
        <v>6.1960000000000015E-2</v>
      </c>
      <c r="AO75" s="5">
        <f>Points[[#This Row],[11+]]-Points[[#This Row],[12+]]</f>
        <v>6.355999999999995E-2</v>
      </c>
      <c r="AP75" s="5">
        <f>Points[[#This Row],[12+]]-Points[[#This Row],[13+]]</f>
        <v>6.3560000000000005E-2</v>
      </c>
      <c r="AQ75" s="5">
        <f>Points[[#This Row],[13+]]-Points[[#This Row],[14+]]</f>
        <v>6.1960000000000015E-2</v>
      </c>
      <c r="AR75" s="5">
        <f>Points[[#This Row],[14+]]-Points[[#This Row],[15+]]</f>
        <v>5.8869999999999978E-2</v>
      </c>
      <c r="AS75" s="5">
        <f>Points[[#This Row],[15+]]-Points[[#This Row],[16+]]</f>
        <v>5.4520000000000013E-2</v>
      </c>
      <c r="AT75" s="5">
        <f>Points[[#This Row],[16+]]-Points[[#This Row],[17+]]</f>
        <v>4.6329999999999982E-2</v>
      </c>
      <c r="AU75" s="5">
        <f>Points[[#This Row],[17+]]-Points[[#This Row],[18+]]</f>
        <v>4.3700000000000017E-2</v>
      </c>
      <c r="AV75" s="5">
        <f>Points[[#This Row],[18+]]-Points[[#This Row],[19+]]</f>
        <v>3.7559999999999982E-2</v>
      </c>
      <c r="AW75" s="5">
        <f>Points[[#This Row],[19+]]-Points[[#This Row],[20+]]</f>
        <v>3.1460000000000002E-2</v>
      </c>
      <c r="AX75" s="5">
        <f>Points[[#This Row],[20+]]-Points[[#This Row],[21+]]</f>
        <v>2.5680000000000008E-2</v>
      </c>
      <c r="AY75" s="5">
        <f>Points[[#This Row],[21+]]-Points[[#This Row],[22+]]</f>
        <v>2.044E-2</v>
      </c>
      <c r="AZ75" s="5">
        <f>Points[[#This Row],[22+]]-Points[[#This Row],[23+]]</f>
        <v>1.5859999999999999E-2</v>
      </c>
      <c r="BA75" s="5">
        <f>Points[[#This Row],[23+]]-Points[[#This Row],[24+]]</f>
        <v>1.1989999999999997E-2</v>
      </c>
      <c r="BB75" s="5">
        <f>Points[[#This Row],[24+]]-Points[[#This Row],[25+]]</f>
        <v>8.8400000000000006E-3</v>
      </c>
      <c r="BC75" s="5">
        <f>Points[[#This Row],[25+]]-Points[[#This Row],[26+]]</f>
        <v>6.020000000000001E-3</v>
      </c>
      <c r="BD75" s="5">
        <f>Points[[#This Row],[26+]]-Points[[#This Row],[27+]]</f>
        <v>4.5500000000000002E-3</v>
      </c>
      <c r="BE75" s="5">
        <f>Points[[#This Row],[27+]]-Points[[#This Row],[28+]]</f>
        <v>3.1199999999999995E-3</v>
      </c>
      <c r="BF75" s="5">
        <f>Points[[#This Row],[28+]]-Points[[#This Row],[29+]]</f>
        <v>2.0699999999999998E-3</v>
      </c>
      <c r="BG75" s="5">
        <f>Points[[#This Row],[29+]]-Points[[#This Row],[30+]]</f>
        <v>1.3500000000000001E-3</v>
      </c>
      <c r="BH75" s="5">
        <f>Points[[#This Row],[30+]]-Points[[#This Row],[31+]]</f>
        <v>8.5999999999999987E-4</v>
      </c>
      <c r="BI75" s="5">
        <f>Points[[#This Row],[31+]]-Points[[#This Row],[32+]]</f>
        <v>5.2000000000000006E-4</v>
      </c>
      <c r="BJ75" s="5">
        <f>Points[[#This Row],[32+]]-Points[[#This Row],[33+]]</f>
        <v>3.1999999999999997E-4</v>
      </c>
      <c r="BK75" s="5">
        <f>Points[[#This Row],[33+]]-Points[[#This Row],[34+]]</f>
        <v>1.9000000000000001E-4</v>
      </c>
      <c r="BL75" s="5">
        <f>Points[[#This Row],[34+]]-Points[[#This Row],[35+]]</f>
        <v>1.0000000000000002E-4</v>
      </c>
      <c r="BM75" s="5">
        <f>Points[[#This Row],[35+]]-Points[[#This Row],[40+]]</f>
        <v>1.2999999999999999E-4</v>
      </c>
      <c r="BN75" s="5">
        <f>Points[[#This Row],[40+]]-Points[[#This Row],[45+]]</f>
        <v>0</v>
      </c>
    </row>
    <row r="76" spans="1:66" x14ac:dyDescent="0.25">
      <c r="A76" s="10">
        <v>22400625</v>
      </c>
      <c r="B76" s="4" t="s">
        <v>75</v>
      </c>
      <c r="C76" s="4" t="s">
        <v>77</v>
      </c>
      <c r="D76" s="11">
        <v>0.83333333333333337</v>
      </c>
      <c r="E76" s="6" t="str">
        <f>HYPERLINK("https://www.nba.com/stats/player/202691/boxscores-traditional", "Klay Thompson")</f>
        <v>Klay Thompson</v>
      </c>
      <c r="F76">
        <v>11.6</v>
      </c>
      <c r="G76" s="4">
        <v>7.0030000000000001</v>
      </c>
      <c r="H76" s="3">
        <v>0.69496999999999998</v>
      </c>
      <c r="I76" s="3">
        <v>0.64431000000000005</v>
      </c>
      <c r="J76" s="3">
        <v>0.59094999999999998</v>
      </c>
      <c r="K76" s="3">
        <v>0.53586</v>
      </c>
      <c r="L76" s="3">
        <v>0.47608</v>
      </c>
      <c r="M76" s="3">
        <v>0.42074</v>
      </c>
      <c r="N76" s="3">
        <v>0.36692999999999998</v>
      </c>
      <c r="O76" s="3">
        <v>0.31207000000000001</v>
      </c>
      <c r="P76" s="3">
        <v>0.26434999999999997</v>
      </c>
      <c r="Q76" s="3">
        <v>0.22065000000000001</v>
      </c>
      <c r="R76" s="3">
        <v>0.18140999999999999</v>
      </c>
      <c r="S76" s="3">
        <v>0.14457</v>
      </c>
      <c r="T76" s="3">
        <v>0.11507000000000001</v>
      </c>
      <c r="U76" s="3">
        <v>9.0120000000000006E-2</v>
      </c>
      <c r="V76" s="3">
        <v>6.8110000000000004E-2</v>
      </c>
      <c r="W76" s="3">
        <v>5.1549999999999999E-2</v>
      </c>
      <c r="X76" s="3">
        <v>3.8359999999999998E-2</v>
      </c>
      <c r="Y76" s="3">
        <v>2.8070000000000001E-2</v>
      </c>
      <c r="Z76" s="3">
        <v>1.9699999999999999E-2</v>
      </c>
      <c r="AA76" s="3">
        <v>1.3899999999999999E-2</v>
      </c>
      <c r="AB76" s="3">
        <v>9.6399999999999993E-3</v>
      </c>
      <c r="AC76" s="3">
        <v>6.5700000000000003E-3</v>
      </c>
      <c r="AD76" s="3">
        <v>4.2700000000000004E-3</v>
      </c>
      <c r="AE76" s="3">
        <v>2.8E-3</v>
      </c>
      <c r="AF76" s="3">
        <v>1.81E-3</v>
      </c>
      <c r="AG76" s="3">
        <v>1.1100000000000001E-3</v>
      </c>
      <c r="AH76" s="3">
        <v>6.8999999999999997E-4</v>
      </c>
      <c r="AI76" s="3">
        <v>4.2000000000000002E-4</v>
      </c>
      <c r="AJ76" s="3">
        <v>0</v>
      </c>
      <c r="AK76" s="3">
        <v>0</v>
      </c>
      <c r="AL76" s="5">
        <f>Points[[#This Row],[8+]]-Points[[#This Row],[9+]]</f>
        <v>5.0659999999999927E-2</v>
      </c>
      <c r="AM76" s="5">
        <f>Points[[#This Row],[9+]]-Points[[#This Row],[10+]]</f>
        <v>5.3360000000000074E-2</v>
      </c>
      <c r="AN76" s="5">
        <f>Points[[#This Row],[10+]]-Points[[#This Row],[11+]]</f>
        <v>5.5089999999999972E-2</v>
      </c>
      <c r="AO76" s="5">
        <f>Points[[#This Row],[11+]]-Points[[#This Row],[12+]]</f>
        <v>5.978E-2</v>
      </c>
      <c r="AP76" s="5">
        <f>Points[[#This Row],[12+]]-Points[[#This Row],[13+]]</f>
        <v>5.534E-2</v>
      </c>
      <c r="AQ76" s="5">
        <f>Points[[#This Row],[13+]]-Points[[#This Row],[14+]]</f>
        <v>5.3810000000000024E-2</v>
      </c>
      <c r="AR76" s="5">
        <f>Points[[#This Row],[14+]]-Points[[#This Row],[15+]]</f>
        <v>5.4859999999999964E-2</v>
      </c>
      <c r="AS76" s="5">
        <f>Points[[#This Row],[15+]]-Points[[#This Row],[16+]]</f>
        <v>4.772000000000004E-2</v>
      </c>
      <c r="AT76" s="5">
        <f>Points[[#This Row],[16+]]-Points[[#This Row],[17+]]</f>
        <v>4.3699999999999961E-2</v>
      </c>
      <c r="AU76" s="5">
        <f>Points[[#This Row],[17+]]-Points[[#This Row],[18+]]</f>
        <v>3.9240000000000025E-2</v>
      </c>
      <c r="AV76" s="5">
        <f>Points[[#This Row],[18+]]-Points[[#This Row],[19+]]</f>
        <v>3.6839999999999984E-2</v>
      </c>
      <c r="AW76" s="5">
        <f>Points[[#This Row],[19+]]-Points[[#This Row],[20+]]</f>
        <v>2.9499999999999998E-2</v>
      </c>
      <c r="AX76" s="5">
        <f>Points[[#This Row],[20+]]-Points[[#This Row],[21+]]</f>
        <v>2.495E-2</v>
      </c>
      <c r="AY76" s="5">
        <f>Points[[#This Row],[21+]]-Points[[#This Row],[22+]]</f>
        <v>2.2010000000000002E-2</v>
      </c>
      <c r="AZ76" s="5">
        <f>Points[[#This Row],[22+]]-Points[[#This Row],[23+]]</f>
        <v>1.6560000000000005E-2</v>
      </c>
      <c r="BA76" s="5">
        <f>Points[[#This Row],[23+]]-Points[[#This Row],[24+]]</f>
        <v>1.319E-2</v>
      </c>
      <c r="BB76" s="5">
        <f>Points[[#This Row],[24+]]-Points[[#This Row],[25+]]</f>
        <v>1.0289999999999997E-2</v>
      </c>
      <c r="BC76" s="5">
        <f>Points[[#This Row],[25+]]-Points[[#This Row],[26+]]</f>
        <v>8.3700000000000024E-3</v>
      </c>
      <c r="BD76" s="5">
        <f>Points[[#This Row],[26+]]-Points[[#This Row],[27+]]</f>
        <v>5.7999999999999996E-3</v>
      </c>
      <c r="BE76" s="5">
        <f>Points[[#This Row],[27+]]-Points[[#This Row],[28+]]</f>
        <v>4.2599999999999999E-3</v>
      </c>
      <c r="BF76" s="5">
        <f>Points[[#This Row],[28+]]-Points[[#This Row],[29+]]</f>
        <v>3.0699999999999989E-3</v>
      </c>
      <c r="BG76" s="5">
        <f>Points[[#This Row],[29+]]-Points[[#This Row],[30+]]</f>
        <v>2.3E-3</v>
      </c>
      <c r="BH76" s="5">
        <f>Points[[#This Row],[30+]]-Points[[#This Row],[31+]]</f>
        <v>1.4700000000000004E-3</v>
      </c>
      <c r="BI76" s="5">
        <f>Points[[#This Row],[31+]]-Points[[#This Row],[32+]]</f>
        <v>9.8999999999999999E-4</v>
      </c>
      <c r="BJ76" s="5">
        <f>Points[[#This Row],[32+]]-Points[[#This Row],[33+]]</f>
        <v>6.9999999999999988E-4</v>
      </c>
      <c r="BK76" s="5">
        <f>Points[[#This Row],[33+]]-Points[[#This Row],[34+]]</f>
        <v>4.2000000000000013E-4</v>
      </c>
      <c r="BL76" s="5">
        <f>Points[[#This Row],[34+]]-Points[[#This Row],[35+]]</f>
        <v>2.6999999999999995E-4</v>
      </c>
      <c r="BM76" s="5">
        <f>Points[[#This Row],[35+]]-Points[[#This Row],[40+]]</f>
        <v>4.2000000000000002E-4</v>
      </c>
      <c r="BN76" s="5">
        <f>Points[[#This Row],[40+]]-Points[[#This Row],[45+]]</f>
        <v>0</v>
      </c>
    </row>
    <row r="77" spans="1:66" x14ac:dyDescent="0.25">
      <c r="A77" s="10">
        <v>22400625</v>
      </c>
      <c r="B77" s="4" t="s">
        <v>77</v>
      </c>
      <c r="C77" s="4" t="s">
        <v>75</v>
      </c>
      <c r="D77" s="11">
        <v>0.83333333333333337</v>
      </c>
      <c r="E77" s="6" t="str">
        <f>HYPERLINK("https://www.nba.com/stats/player/1631096/boxscores-traditional", "Chet Holmgren")</f>
        <v>Chet Holmgren</v>
      </c>
      <c r="F77">
        <v>14.8</v>
      </c>
      <c r="G77" s="4">
        <v>7.782</v>
      </c>
      <c r="H77" s="3">
        <v>0.80784999999999996</v>
      </c>
      <c r="I77" s="3">
        <v>0.77337</v>
      </c>
      <c r="J77" s="3">
        <v>0.73236999999999997</v>
      </c>
      <c r="K77" s="3">
        <v>0.68793000000000004</v>
      </c>
      <c r="L77" s="3">
        <v>0.64058000000000004</v>
      </c>
      <c r="M77" s="3">
        <v>0.59094999999999998</v>
      </c>
      <c r="N77" s="3">
        <v>0.53983000000000003</v>
      </c>
      <c r="O77" s="3">
        <v>0.48803000000000002</v>
      </c>
      <c r="P77" s="3">
        <v>0.44037999999999999</v>
      </c>
      <c r="Q77" s="3">
        <v>0.38973999999999998</v>
      </c>
      <c r="R77" s="3">
        <v>0.34089999999999998</v>
      </c>
      <c r="S77" s="3">
        <v>0.29459999999999997</v>
      </c>
      <c r="T77" s="3">
        <v>0.25142999999999999</v>
      </c>
      <c r="U77" s="3">
        <v>0.21185999999999999</v>
      </c>
      <c r="V77" s="3">
        <v>0.17619000000000001</v>
      </c>
      <c r="W77" s="3">
        <v>0.14685999999999999</v>
      </c>
      <c r="X77" s="3">
        <v>0.11899999999999999</v>
      </c>
      <c r="Y77" s="3">
        <v>9.5100000000000004E-2</v>
      </c>
      <c r="Z77" s="3">
        <v>7.4929999999999997E-2</v>
      </c>
      <c r="AA77" s="3">
        <v>5.8209999999999998E-2</v>
      </c>
      <c r="AB77" s="3">
        <v>4.4569999999999999E-2</v>
      </c>
      <c r="AC77" s="3">
        <v>3.4380000000000001E-2</v>
      </c>
      <c r="AD77" s="3">
        <v>2.5590000000000002E-2</v>
      </c>
      <c r="AE77" s="3">
        <v>1.8759999999999999E-2</v>
      </c>
      <c r="AF77" s="3">
        <v>1.355E-2</v>
      </c>
      <c r="AG77" s="3">
        <v>9.6399999999999993E-3</v>
      </c>
      <c r="AH77" s="3">
        <v>6.7600000000000004E-3</v>
      </c>
      <c r="AI77" s="3">
        <v>4.6600000000000001E-3</v>
      </c>
      <c r="AJ77" s="3">
        <v>5.9999999999999995E-4</v>
      </c>
      <c r="AK77" s="3">
        <v>5.0000000000000002E-5</v>
      </c>
      <c r="AL77" s="5">
        <f>Points[[#This Row],[8+]]-Points[[#This Row],[9+]]</f>
        <v>3.4479999999999955E-2</v>
      </c>
      <c r="AM77" s="5">
        <f>Points[[#This Row],[9+]]-Points[[#This Row],[10+]]</f>
        <v>4.1000000000000036E-2</v>
      </c>
      <c r="AN77" s="5">
        <f>Points[[#This Row],[10+]]-Points[[#This Row],[11+]]</f>
        <v>4.4439999999999924E-2</v>
      </c>
      <c r="AO77" s="5">
        <f>Points[[#This Row],[11+]]-Points[[#This Row],[12+]]</f>
        <v>4.7350000000000003E-2</v>
      </c>
      <c r="AP77" s="5">
        <f>Points[[#This Row],[12+]]-Points[[#This Row],[13+]]</f>
        <v>4.9630000000000063E-2</v>
      </c>
      <c r="AQ77" s="5">
        <f>Points[[#This Row],[13+]]-Points[[#This Row],[14+]]</f>
        <v>5.1119999999999943E-2</v>
      </c>
      <c r="AR77" s="5">
        <f>Points[[#This Row],[14+]]-Points[[#This Row],[15+]]</f>
        <v>5.1800000000000013E-2</v>
      </c>
      <c r="AS77" s="5">
        <f>Points[[#This Row],[15+]]-Points[[#This Row],[16+]]</f>
        <v>4.7650000000000026E-2</v>
      </c>
      <c r="AT77" s="5">
        <f>Points[[#This Row],[16+]]-Points[[#This Row],[17+]]</f>
        <v>5.0640000000000018E-2</v>
      </c>
      <c r="AU77" s="5">
        <f>Points[[#This Row],[17+]]-Points[[#This Row],[18+]]</f>
        <v>4.8839999999999995E-2</v>
      </c>
      <c r="AV77" s="5">
        <f>Points[[#This Row],[18+]]-Points[[#This Row],[19+]]</f>
        <v>4.6300000000000008E-2</v>
      </c>
      <c r="AW77" s="5">
        <f>Points[[#This Row],[19+]]-Points[[#This Row],[20+]]</f>
        <v>4.3169999999999986E-2</v>
      </c>
      <c r="AX77" s="5">
        <f>Points[[#This Row],[20+]]-Points[[#This Row],[21+]]</f>
        <v>3.9569999999999994E-2</v>
      </c>
      <c r="AY77" s="5">
        <f>Points[[#This Row],[21+]]-Points[[#This Row],[22+]]</f>
        <v>3.566999999999998E-2</v>
      </c>
      <c r="AZ77" s="5">
        <f>Points[[#This Row],[22+]]-Points[[#This Row],[23+]]</f>
        <v>2.9330000000000023E-2</v>
      </c>
      <c r="BA77" s="5">
        <f>Points[[#This Row],[23+]]-Points[[#This Row],[24+]]</f>
        <v>2.7859999999999996E-2</v>
      </c>
      <c r="BB77" s="5">
        <f>Points[[#This Row],[24+]]-Points[[#This Row],[25+]]</f>
        <v>2.3899999999999991E-2</v>
      </c>
      <c r="BC77" s="5">
        <f>Points[[#This Row],[25+]]-Points[[#This Row],[26+]]</f>
        <v>2.0170000000000007E-2</v>
      </c>
      <c r="BD77" s="5">
        <f>Points[[#This Row],[26+]]-Points[[#This Row],[27+]]</f>
        <v>1.6719999999999999E-2</v>
      </c>
      <c r="BE77" s="5">
        <f>Points[[#This Row],[27+]]-Points[[#This Row],[28+]]</f>
        <v>1.3639999999999999E-2</v>
      </c>
      <c r="BF77" s="5">
        <f>Points[[#This Row],[28+]]-Points[[#This Row],[29+]]</f>
        <v>1.0189999999999998E-2</v>
      </c>
      <c r="BG77" s="5">
        <f>Points[[#This Row],[29+]]-Points[[#This Row],[30+]]</f>
        <v>8.7899999999999992E-3</v>
      </c>
      <c r="BH77" s="5">
        <f>Points[[#This Row],[30+]]-Points[[#This Row],[31+]]</f>
        <v>6.8300000000000027E-3</v>
      </c>
      <c r="BI77" s="5">
        <f>Points[[#This Row],[31+]]-Points[[#This Row],[32+]]</f>
        <v>5.2099999999999994E-3</v>
      </c>
      <c r="BJ77" s="5">
        <f>Points[[#This Row],[32+]]-Points[[#This Row],[33+]]</f>
        <v>3.9100000000000003E-3</v>
      </c>
      <c r="BK77" s="5">
        <f>Points[[#This Row],[33+]]-Points[[#This Row],[34+]]</f>
        <v>2.8799999999999989E-3</v>
      </c>
      <c r="BL77" s="5">
        <f>Points[[#This Row],[34+]]-Points[[#This Row],[35+]]</f>
        <v>2.1000000000000003E-3</v>
      </c>
      <c r="BM77" s="5">
        <f>Points[[#This Row],[35+]]-Points[[#This Row],[40+]]</f>
        <v>4.0600000000000002E-3</v>
      </c>
      <c r="BN77" s="5">
        <f>Points[[#This Row],[40+]]-Points[[#This Row],[45+]]</f>
        <v>5.4999999999999992E-4</v>
      </c>
    </row>
    <row r="78" spans="1:66" x14ac:dyDescent="0.25">
      <c r="A78" s="10">
        <v>22400625</v>
      </c>
      <c r="B78" s="4" t="s">
        <v>75</v>
      </c>
      <c r="C78" s="4" t="s">
        <v>77</v>
      </c>
      <c r="D78" s="11">
        <v>0.83333333333333337</v>
      </c>
      <c r="E78" s="6" t="str">
        <f>HYPERLINK("https://www.nba.com/stats/player/1629023/boxscores-traditional", "P.J. Washington")</f>
        <v>P.J. Washington</v>
      </c>
      <c r="F78">
        <v>15.6</v>
      </c>
      <c r="G78" s="4">
        <v>8.1140000000000008</v>
      </c>
      <c r="H78" s="3">
        <v>0.82638999999999996</v>
      </c>
      <c r="I78" s="3">
        <v>0.79103000000000001</v>
      </c>
      <c r="J78" s="3">
        <v>0.75490000000000002</v>
      </c>
      <c r="K78" s="3">
        <v>0.71565999999999996</v>
      </c>
      <c r="L78" s="3">
        <v>0.67003000000000001</v>
      </c>
      <c r="M78" s="3">
        <v>0.62551999999999996</v>
      </c>
      <c r="N78" s="3">
        <v>0.57926</v>
      </c>
      <c r="O78" s="3">
        <v>0.52790000000000004</v>
      </c>
      <c r="P78" s="3">
        <v>0.48005999999999999</v>
      </c>
      <c r="Q78" s="3">
        <v>0.43251000000000001</v>
      </c>
      <c r="R78" s="3">
        <v>0.38208999999999999</v>
      </c>
      <c r="S78" s="3">
        <v>0.33723999999999998</v>
      </c>
      <c r="T78" s="3">
        <v>0.29459999999999997</v>
      </c>
      <c r="U78" s="3">
        <v>0.25142999999999999</v>
      </c>
      <c r="V78" s="3">
        <v>0.21476000000000001</v>
      </c>
      <c r="W78" s="3">
        <v>0.18140999999999999</v>
      </c>
      <c r="X78" s="3">
        <v>0.14917</v>
      </c>
      <c r="Y78" s="3">
        <v>0.12302</v>
      </c>
      <c r="Z78" s="3">
        <v>0.10027</v>
      </c>
      <c r="AA78" s="3">
        <v>8.0759999999999998E-2</v>
      </c>
      <c r="AB78" s="3">
        <v>6.3009999999999997E-2</v>
      </c>
      <c r="AC78" s="3">
        <v>4.947E-2</v>
      </c>
      <c r="AD78" s="3">
        <v>3.8359999999999998E-2</v>
      </c>
      <c r="AE78" s="3">
        <v>2.8719999999999999E-2</v>
      </c>
      <c r="AF78" s="3">
        <v>2.1690000000000001E-2</v>
      </c>
      <c r="AG78" s="3">
        <v>1.618E-2</v>
      </c>
      <c r="AH78" s="3">
        <v>1.1599999999999999E-2</v>
      </c>
      <c r="AI78" s="3">
        <v>8.4200000000000004E-3</v>
      </c>
      <c r="AJ78" s="3">
        <v>1.31E-3</v>
      </c>
      <c r="AK78" s="3">
        <v>1.4999999999999999E-4</v>
      </c>
      <c r="AL78" s="5">
        <f>Points[[#This Row],[8+]]-Points[[#This Row],[9+]]</f>
        <v>3.5359999999999947E-2</v>
      </c>
      <c r="AM78" s="5">
        <f>Points[[#This Row],[9+]]-Points[[#This Row],[10+]]</f>
        <v>3.6129999999999995E-2</v>
      </c>
      <c r="AN78" s="5">
        <f>Points[[#This Row],[10+]]-Points[[#This Row],[11+]]</f>
        <v>3.9240000000000053E-2</v>
      </c>
      <c r="AO78" s="5">
        <f>Points[[#This Row],[11+]]-Points[[#This Row],[12+]]</f>
        <v>4.5629999999999948E-2</v>
      </c>
      <c r="AP78" s="5">
        <f>Points[[#This Row],[12+]]-Points[[#This Row],[13+]]</f>
        <v>4.451000000000005E-2</v>
      </c>
      <c r="AQ78" s="5">
        <f>Points[[#This Row],[13+]]-Points[[#This Row],[14+]]</f>
        <v>4.6259999999999968E-2</v>
      </c>
      <c r="AR78" s="5">
        <f>Points[[#This Row],[14+]]-Points[[#This Row],[15+]]</f>
        <v>5.1359999999999961E-2</v>
      </c>
      <c r="AS78" s="5">
        <f>Points[[#This Row],[15+]]-Points[[#This Row],[16+]]</f>
        <v>4.7840000000000049E-2</v>
      </c>
      <c r="AT78" s="5">
        <f>Points[[#This Row],[16+]]-Points[[#This Row],[17+]]</f>
        <v>4.7549999999999981E-2</v>
      </c>
      <c r="AU78" s="5">
        <f>Points[[#This Row],[17+]]-Points[[#This Row],[18+]]</f>
        <v>5.042000000000002E-2</v>
      </c>
      <c r="AV78" s="5">
        <f>Points[[#This Row],[18+]]-Points[[#This Row],[19+]]</f>
        <v>4.4850000000000001E-2</v>
      </c>
      <c r="AW78" s="5">
        <f>Points[[#This Row],[19+]]-Points[[#This Row],[20+]]</f>
        <v>4.2640000000000011E-2</v>
      </c>
      <c r="AX78" s="5">
        <f>Points[[#This Row],[20+]]-Points[[#This Row],[21+]]</f>
        <v>4.3169999999999986E-2</v>
      </c>
      <c r="AY78" s="5">
        <f>Points[[#This Row],[21+]]-Points[[#This Row],[22+]]</f>
        <v>3.666999999999998E-2</v>
      </c>
      <c r="AZ78" s="5">
        <f>Points[[#This Row],[22+]]-Points[[#This Row],[23+]]</f>
        <v>3.3350000000000019E-2</v>
      </c>
      <c r="BA78" s="5">
        <f>Points[[#This Row],[23+]]-Points[[#This Row],[24+]]</f>
        <v>3.2239999999999991E-2</v>
      </c>
      <c r="BB78" s="5">
        <f>Points[[#This Row],[24+]]-Points[[#This Row],[25+]]</f>
        <v>2.6149999999999993E-2</v>
      </c>
      <c r="BC78" s="5">
        <f>Points[[#This Row],[25+]]-Points[[#This Row],[26+]]</f>
        <v>2.2750000000000006E-2</v>
      </c>
      <c r="BD78" s="5">
        <f>Points[[#This Row],[26+]]-Points[[#This Row],[27+]]</f>
        <v>1.951E-2</v>
      </c>
      <c r="BE78" s="5">
        <f>Points[[#This Row],[27+]]-Points[[#This Row],[28+]]</f>
        <v>1.7750000000000002E-2</v>
      </c>
      <c r="BF78" s="5">
        <f>Points[[#This Row],[28+]]-Points[[#This Row],[29+]]</f>
        <v>1.3539999999999996E-2</v>
      </c>
      <c r="BG78" s="5">
        <f>Points[[#This Row],[29+]]-Points[[#This Row],[30+]]</f>
        <v>1.1110000000000002E-2</v>
      </c>
      <c r="BH78" s="5">
        <f>Points[[#This Row],[30+]]-Points[[#This Row],[31+]]</f>
        <v>9.6399999999999993E-3</v>
      </c>
      <c r="BI78" s="5">
        <f>Points[[#This Row],[31+]]-Points[[#This Row],[32+]]</f>
        <v>7.0299999999999981E-3</v>
      </c>
      <c r="BJ78" s="5">
        <f>Points[[#This Row],[32+]]-Points[[#This Row],[33+]]</f>
        <v>5.510000000000001E-3</v>
      </c>
      <c r="BK78" s="5">
        <f>Points[[#This Row],[33+]]-Points[[#This Row],[34+]]</f>
        <v>4.5800000000000007E-3</v>
      </c>
      <c r="BL78" s="5">
        <f>Points[[#This Row],[34+]]-Points[[#This Row],[35+]]</f>
        <v>3.1799999999999988E-3</v>
      </c>
      <c r="BM78" s="5">
        <f>Points[[#This Row],[35+]]-Points[[#This Row],[40+]]</f>
        <v>7.11E-3</v>
      </c>
      <c r="BN78" s="5">
        <f>Points[[#This Row],[40+]]-Points[[#This Row],[45+]]</f>
        <v>1.16E-3</v>
      </c>
    </row>
    <row r="79" spans="1:66" x14ac:dyDescent="0.25">
      <c r="A79" s="10">
        <v>22400625</v>
      </c>
      <c r="B79" s="4" t="s">
        <v>75</v>
      </c>
      <c r="C79" s="4" t="s">
        <v>77</v>
      </c>
      <c r="D79" s="11">
        <v>0.83333333333333337</v>
      </c>
      <c r="E79" s="6" t="str">
        <f>HYPERLINK("https://www.nba.com/stats/player/1630702/boxscores-traditional", "Jaden Hardy")</f>
        <v>Jaden Hardy</v>
      </c>
      <c r="F79">
        <v>14.2</v>
      </c>
      <c r="G79" s="4">
        <v>8.1579999999999995</v>
      </c>
      <c r="H79" s="3">
        <v>0.77637</v>
      </c>
      <c r="I79" s="3">
        <v>0.73890999999999996</v>
      </c>
      <c r="J79" s="3">
        <v>0.69496999999999998</v>
      </c>
      <c r="K79" s="3">
        <v>0.65173000000000003</v>
      </c>
      <c r="L79" s="3">
        <v>0.60641999999999996</v>
      </c>
      <c r="M79" s="3">
        <v>0.55962000000000001</v>
      </c>
      <c r="N79" s="3">
        <v>0.50797999999999999</v>
      </c>
      <c r="O79" s="3">
        <v>0.46017000000000002</v>
      </c>
      <c r="P79" s="3">
        <v>0.41293999999999997</v>
      </c>
      <c r="Q79" s="3">
        <v>0.36692999999999998</v>
      </c>
      <c r="R79" s="3">
        <v>0.31918000000000002</v>
      </c>
      <c r="S79" s="3">
        <v>0.27760000000000001</v>
      </c>
      <c r="T79" s="3">
        <v>0.23885000000000001</v>
      </c>
      <c r="U79" s="3">
        <v>0.20327000000000001</v>
      </c>
      <c r="V79" s="3">
        <v>0.16853000000000001</v>
      </c>
      <c r="W79" s="3">
        <v>0.14007</v>
      </c>
      <c r="X79" s="3">
        <v>0.11507000000000001</v>
      </c>
      <c r="Y79" s="3">
        <v>9.3420000000000003E-2</v>
      </c>
      <c r="Z79" s="3">
        <v>7.3529999999999998E-2</v>
      </c>
      <c r="AA79" s="3">
        <v>5.8209999999999998E-2</v>
      </c>
      <c r="AB79" s="3">
        <v>4.5510000000000002E-2</v>
      </c>
      <c r="AC79" s="3">
        <v>3.5150000000000001E-2</v>
      </c>
      <c r="AD79" s="3">
        <v>2.6190000000000001E-2</v>
      </c>
      <c r="AE79" s="3">
        <v>1.9699999999999999E-2</v>
      </c>
      <c r="AF79" s="3">
        <v>1.4630000000000001E-2</v>
      </c>
      <c r="AG79" s="3">
        <v>1.072E-2</v>
      </c>
      <c r="AH79" s="3">
        <v>7.5500000000000003E-3</v>
      </c>
      <c r="AI79" s="3">
        <v>5.3899999999999998E-3</v>
      </c>
      <c r="AJ79" s="3">
        <v>7.9000000000000001E-4</v>
      </c>
      <c r="AK79" s="3">
        <v>8.0000000000000007E-5</v>
      </c>
      <c r="AL79" s="5">
        <f>Points[[#This Row],[8+]]-Points[[#This Row],[9+]]</f>
        <v>3.7460000000000049E-2</v>
      </c>
      <c r="AM79" s="5">
        <f>Points[[#This Row],[9+]]-Points[[#This Row],[10+]]</f>
        <v>4.3939999999999979E-2</v>
      </c>
      <c r="AN79" s="5">
        <f>Points[[#This Row],[10+]]-Points[[#This Row],[11+]]</f>
        <v>4.3239999999999945E-2</v>
      </c>
      <c r="AO79" s="5">
        <f>Points[[#This Row],[11+]]-Points[[#This Row],[12+]]</f>
        <v>4.5310000000000072E-2</v>
      </c>
      <c r="AP79" s="5">
        <f>Points[[#This Row],[12+]]-Points[[#This Row],[13+]]</f>
        <v>4.6799999999999953E-2</v>
      </c>
      <c r="AQ79" s="5">
        <f>Points[[#This Row],[13+]]-Points[[#This Row],[14+]]</f>
        <v>5.1640000000000019E-2</v>
      </c>
      <c r="AR79" s="5">
        <f>Points[[#This Row],[14+]]-Points[[#This Row],[15+]]</f>
        <v>4.7809999999999964E-2</v>
      </c>
      <c r="AS79" s="5">
        <f>Points[[#This Row],[15+]]-Points[[#This Row],[16+]]</f>
        <v>4.723000000000005E-2</v>
      </c>
      <c r="AT79" s="5">
        <f>Points[[#This Row],[16+]]-Points[[#This Row],[17+]]</f>
        <v>4.6009999999999995E-2</v>
      </c>
      <c r="AU79" s="5">
        <f>Points[[#This Row],[17+]]-Points[[#This Row],[18+]]</f>
        <v>4.7749999999999959E-2</v>
      </c>
      <c r="AV79" s="5">
        <f>Points[[#This Row],[18+]]-Points[[#This Row],[19+]]</f>
        <v>4.1580000000000006E-2</v>
      </c>
      <c r="AW79" s="5">
        <f>Points[[#This Row],[19+]]-Points[[#This Row],[20+]]</f>
        <v>3.8750000000000007E-2</v>
      </c>
      <c r="AX79" s="5">
        <f>Points[[#This Row],[20+]]-Points[[#This Row],[21+]]</f>
        <v>3.5580000000000001E-2</v>
      </c>
      <c r="AY79" s="5">
        <f>Points[[#This Row],[21+]]-Points[[#This Row],[22+]]</f>
        <v>3.4739999999999993E-2</v>
      </c>
      <c r="AZ79" s="5">
        <f>Points[[#This Row],[22+]]-Points[[#This Row],[23+]]</f>
        <v>2.8460000000000013E-2</v>
      </c>
      <c r="BA79" s="5">
        <f>Points[[#This Row],[23+]]-Points[[#This Row],[24+]]</f>
        <v>2.4999999999999994E-2</v>
      </c>
      <c r="BB79" s="5">
        <f>Points[[#This Row],[24+]]-Points[[#This Row],[25+]]</f>
        <v>2.1650000000000003E-2</v>
      </c>
      <c r="BC79" s="5">
        <f>Points[[#This Row],[25+]]-Points[[#This Row],[26+]]</f>
        <v>1.9890000000000005E-2</v>
      </c>
      <c r="BD79" s="5">
        <f>Points[[#This Row],[26+]]-Points[[#This Row],[27+]]</f>
        <v>1.532E-2</v>
      </c>
      <c r="BE79" s="5">
        <f>Points[[#This Row],[27+]]-Points[[#This Row],[28+]]</f>
        <v>1.2699999999999996E-2</v>
      </c>
      <c r="BF79" s="5">
        <f>Points[[#This Row],[28+]]-Points[[#This Row],[29+]]</f>
        <v>1.0360000000000001E-2</v>
      </c>
      <c r="BG79" s="5">
        <f>Points[[#This Row],[29+]]-Points[[#This Row],[30+]]</f>
        <v>8.9599999999999992E-3</v>
      </c>
      <c r="BH79" s="5">
        <f>Points[[#This Row],[30+]]-Points[[#This Row],[31+]]</f>
        <v>6.4900000000000027E-3</v>
      </c>
      <c r="BI79" s="5">
        <f>Points[[#This Row],[31+]]-Points[[#This Row],[32+]]</f>
        <v>5.0699999999999981E-3</v>
      </c>
      <c r="BJ79" s="5">
        <f>Points[[#This Row],[32+]]-Points[[#This Row],[33+]]</f>
        <v>3.9100000000000003E-3</v>
      </c>
      <c r="BK79" s="5">
        <f>Points[[#This Row],[33+]]-Points[[#This Row],[34+]]</f>
        <v>3.1700000000000001E-3</v>
      </c>
      <c r="BL79" s="5">
        <f>Points[[#This Row],[34+]]-Points[[#This Row],[35+]]</f>
        <v>2.1600000000000005E-3</v>
      </c>
      <c r="BM79" s="5">
        <f>Points[[#This Row],[35+]]-Points[[#This Row],[40+]]</f>
        <v>4.5999999999999999E-3</v>
      </c>
      <c r="BN79" s="5">
        <f>Points[[#This Row],[40+]]-Points[[#This Row],[45+]]</f>
        <v>7.1000000000000002E-4</v>
      </c>
    </row>
    <row r="80" spans="1:66" x14ac:dyDescent="0.25">
      <c r="A80" s="10">
        <v>22400625</v>
      </c>
      <c r="B80" s="4" t="s">
        <v>77</v>
      </c>
      <c r="C80" s="4" t="s">
        <v>75</v>
      </c>
      <c r="D80" s="11">
        <v>0.83333333333333337</v>
      </c>
      <c r="E80" s="6" t="str">
        <f>HYPERLINK("https://www.nba.com/stats/player/1629652/boxscores-traditional", "Luguentz Dort")</f>
        <v>Luguentz Dort</v>
      </c>
      <c r="F80">
        <v>10.6</v>
      </c>
      <c r="G80" s="4">
        <v>8.1880000000000006</v>
      </c>
      <c r="H80" s="3">
        <v>0.62551999999999996</v>
      </c>
      <c r="I80" s="3">
        <v>0.57926</v>
      </c>
      <c r="J80" s="3">
        <v>0.52790000000000004</v>
      </c>
      <c r="K80" s="3">
        <v>0.48005999999999999</v>
      </c>
      <c r="L80" s="3">
        <v>0.43251000000000001</v>
      </c>
      <c r="M80" s="3">
        <v>0.38590999999999998</v>
      </c>
      <c r="N80" s="3">
        <v>0.33723999999999998</v>
      </c>
      <c r="O80" s="3">
        <v>0.29459999999999997</v>
      </c>
      <c r="P80" s="3">
        <v>0.25463000000000002</v>
      </c>
      <c r="Q80" s="3">
        <v>0.2177</v>
      </c>
      <c r="R80" s="3">
        <v>0.18406</v>
      </c>
      <c r="S80" s="3">
        <v>0.15151000000000001</v>
      </c>
      <c r="T80" s="3">
        <v>0.12506999999999999</v>
      </c>
      <c r="U80" s="3">
        <v>0.10204000000000001</v>
      </c>
      <c r="V80" s="3">
        <v>8.226E-2</v>
      </c>
      <c r="W80" s="3">
        <v>6.5519999999999995E-2</v>
      </c>
      <c r="X80" s="3">
        <v>5.0500000000000003E-2</v>
      </c>
      <c r="Y80" s="3">
        <v>3.9199999999999999E-2</v>
      </c>
      <c r="Z80" s="3">
        <v>3.005E-2</v>
      </c>
      <c r="AA80" s="3">
        <v>2.2749999999999999E-2</v>
      </c>
      <c r="AB80" s="3">
        <v>1.6590000000000001E-2</v>
      </c>
      <c r="AC80" s="3">
        <v>1.222E-2</v>
      </c>
      <c r="AD80" s="3">
        <v>8.8900000000000003E-3</v>
      </c>
      <c r="AE80" s="3">
        <v>6.3899999999999998E-3</v>
      </c>
      <c r="AF80" s="3">
        <v>4.5300000000000002E-3</v>
      </c>
      <c r="AG80" s="3">
        <v>3.0699999999999998E-3</v>
      </c>
      <c r="AH80" s="3">
        <v>2.1199999999999999E-3</v>
      </c>
      <c r="AI80" s="3">
        <v>1.4400000000000001E-3</v>
      </c>
      <c r="AJ80" s="3">
        <v>1.7000000000000001E-4</v>
      </c>
      <c r="AK80" s="3">
        <v>0</v>
      </c>
      <c r="AL80" s="5">
        <f>Points[[#This Row],[8+]]-Points[[#This Row],[9+]]</f>
        <v>4.6259999999999968E-2</v>
      </c>
      <c r="AM80" s="5">
        <f>Points[[#This Row],[9+]]-Points[[#This Row],[10+]]</f>
        <v>5.1359999999999961E-2</v>
      </c>
      <c r="AN80" s="5">
        <f>Points[[#This Row],[10+]]-Points[[#This Row],[11+]]</f>
        <v>4.7840000000000049E-2</v>
      </c>
      <c r="AO80" s="5">
        <f>Points[[#This Row],[11+]]-Points[[#This Row],[12+]]</f>
        <v>4.7549999999999981E-2</v>
      </c>
      <c r="AP80" s="5">
        <f>Points[[#This Row],[12+]]-Points[[#This Row],[13+]]</f>
        <v>4.660000000000003E-2</v>
      </c>
      <c r="AQ80" s="5">
        <f>Points[[#This Row],[13+]]-Points[[#This Row],[14+]]</f>
        <v>4.8669999999999991E-2</v>
      </c>
      <c r="AR80" s="5">
        <f>Points[[#This Row],[14+]]-Points[[#This Row],[15+]]</f>
        <v>4.2640000000000011E-2</v>
      </c>
      <c r="AS80" s="5">
        <f>Points[[#This Row],[15+]]-Points[[#This Row],[16+]]</f>
        <v>3.996999999999995E-2</v>
      </c>
      <c r="AT80" s="5">
        <f>Points[[#This Row],[16+]]-Points[[#This Row],[17+]]</f>
        <v>3.6930000000000018E-2</v>
      </c>
      <c r="AU80" s="5">
        <f>Points[[#This Row],[17+]]-Points[[#This Row],[18+]]</f>
        <v>3.3640000000000003E-2</v>
      </c>
      <c r="AV80" s="5">
        <f>Points[[#This Row],[18+]]-Points[[#This Row],[19+]]</f>
        <v>3.2549999999999996E-2</v>
      </c>
      <c r="AW80" s="5">
        <f>Points[[#This Row],[19+]]-Points[[#This Row],[20+]]</f>
        <v>2.6440000000000019E-2</v>
      </c>
      <c r="AX80" s="5">
        <f>Points[[#This Row],[20+]]-Points[[#This Row],[21+]]</f>
        <v>2.3029999999999981E-2</v>
      </c>
      <c r="AY80" s="5">
        <f>Points[[#This Row],[21+]]-Points[[#This Row],[22+]]</f>
        <v>1.9780000000000006E-2</v>
      </c>
      <c r="AZ80" s="5">
        <f>Points[[#This Row],[22+]]-Points[[#This Row],[23+]]</f>
        <v>1.6740000000000005E-2</v>
      </c>
      <c r="BA80" s="5">
        <f>Points[[#This Row],[23+]]-Points[[#This Row],[24+]]</f>
        <v>1.5019999999999992E-2</v>
      </c>
      <c r="BB80" s="5">
        <f>Points[[#This Row],[24+]]-Points[[#This Row],[25+]]</f>
        <v>1.1300000000000004E-2</v>
      </c>
      <c r="BC80" s="5">
        <f>Points[[#This Row],[25+]]-Points[[#This Row],[26+]]</f>
        <v>9.1499999999999984E-3</v>
      </c>
      <c r="BD80" s="5">
        <f>Points[[#This Row],[26+]]-Points[[#This Row],[27+]]</f>
        <v>7.3000000000000009E-3</v>
      </c>
      <c r="BE80" s="5">
        <f>Points[[#This Row],[27+]]-Points[[#This Row],[28+]]</f>
        <v>6.1599999999999988E-3</v>
      </c>
      <c r="BF80" s="5">
        <f>Points[[#This Row],[28+]]-Points[[#This Row],[29+]]</f>
        <v>4.3700000000000006E-3</v>
      </c>
      <c r="BG80" s="5">
        <f>Points[[#This Row],[29+]]-Points[[#This Row],[30+]]</f>
        <v>3.3299999999999996E-3</v>
      </c>
      <c r="BH80" s="5">
        <f>Points[[#This Row],[30+]]-Points[[#This Row],[31+]]</f>
        <v>2.5000000000000005E-3</v>
      </c>
      <c r="BI80" s="5">
        <f>Points[[#This Row],[31+]]-Points[[#This Row],[32+]]</f>
        <v>1.8599999999999997E-3</v>
      </c>
      <c r="BJ80" s="5">
        <f>Points[[#This Row],[32+]]-Points[[#This Row],[33+]]</f>
        <v>1.4600000000000004E-3</v>
      </c>
      <c r="BK80" s="5">
        <f>Points[[#This Row],[33+]]-Points[[#This Row],[34+]]</f>
        <v>9.4999999999999989E-4</v>
      </c>
      <c r="BL80" s="5">
        <f>Points[[#This Row],[34+]]-Points[[#This Row],[35+]]</f>
        <v>6.7999999999999983E-4</v>
      </c>
      <c r="BM80" s="5">
        <f>Points[[#This Row],[35+]]-Points[[#This Row],[40+]]</f>
        <v>1.2700000000000001E-3</v>
      </c>
      <c r="BN80" s="5">
        <f>Points[[#This Row],[40+]]-Points[[#This Row],[45+]]</f>
        <v>1.7000000000000001E-4</v>
      </c>
    </row>
    <row r="81" spans="1:66" x14ac:dyDescent="0.25">
      <c r="A81" s="10">
        <v>22400625</v>
      </c>
      <c r="B81" s="4" t="s">
        <v>75</v>
      </c>
      <c r="C81" s="4" t="s">
        <v>77</v>
      </c>
      <c r="D81" s="11">
        <v>0.83333333333333337</v>
      </c>
      <c r="E81" s="6" t="str">
        <f>HYPERLINK("https://www.nba.com/stats/player/1629655/boxscores-traditional", "Daniel Gafford")</f>
        <v>Daniel Gafford</v>
      </c>
      <c r="F81">
        <v>18.600000000000001</v>
      </c>
      <c r="G81" s="4">
        <v>8.8230000000000004</v>
      </c>
      <c r="H81" s="3">
        <v>0.88492999999999999</v>
      </c>
      <c r="I81" s="3">
        <v>0.86214000000000002</v>
      </c>
      <c r="J81" s="3">
        <v>0.83398000000000005</v>
      </c>
      <c r="K81" s="3">
        <v>0.80510999999999999</v>
      </c>
      <c r="L81" s="3">
        <v>0.77337</v>
      </c>
      <c r="M81" s="3">
        <v>0.73565000000000003</v>
      </c>
      <c r="N81" s="3">
        <v>0.69847000000000004</v>
      </c>
      <c r="O81" s="3">
        <v>0.65910000000000002</v>
      </c>
      <c r="P81" s="3">
        <v>0.61409000000000002</v>
      </c>
      <c r="Q81" s="3">
        <v>0.57142000000000004</v>
      </c>
      <c r="R81" s="3">
        <v>0.52790000000000004</v>
      </c>
      <c r="S81" s="3">
        <v>0.48005999999999999</v>
      </c>
      <c r="T81" s="3">
        <v>0.43643999999999999</v>
      </c>
      <c r="U81" s="3">
        <v>0.39357999999999999</v>
      </c>
      <c r="V81" s="3">
        <v>0.34827000000000002</v>
      </c>
      <c r="W81" s="3">
        <v>0.30853999999999998</v>
      </c>
      <c r="X81" s="3">
        <v>0.27093</v>
      </c>
      <c r="Y81" s="3">
        <v>0.23269999999999999</v>
      </c>
      <c r="Z81" s="3">
        <v>0.20044999999999999</v>
      </c>
      <c r="AA81" s="3">
        <v>0.17105999999999999</v>
      </c>
      <c r="AB81" s="3">
        <v>0.14230999999999999</v>
      </c>
      <c r="AC81" s="3">
        <v>0.11899999999999999</v>
      </c>
      <c r="AD81" s="3">
        <v>9.8530000000000006E-2</v>
      </c>
      <c r="AE81" s="3">
        <v>7.9269999999999993E-2</v>
      </c>
      <c r="AF81" s="3">
        <v>6.4259999999999998E-2</v>
      </c>
      <c r="AG81" s="3">
        <v>5.1549999999999999E-2</v>
      </c>
      <c r="AH81" s="3">
        <v>4.0059999999999998E-2</v>
      </c>
      <c r="AI81" s="3">
        <v>3.1440000000000003E-2</v>
      </c>
      <c r="AJ81" s="3">
        <v>7.5500000000000003E-3</v>
      </c>
      <c r="AK81" s="3">
        <v>1.39E-3</v>
      </c>
      <c r="AL81" s="5">
        <f>Points[[#This Row],[8+]]-Points[[#This Row],[9+]]</f>
        <v>2.2789999999999977E-2</v>
      </c>
      <c r="AM81" s="5">
        <f>Points[[#This Row],[9+]]-Points[[#This Row],[10+]]</f>
        <v>2.8159999999999963E-2</v>
      </c>
      <c r="AN81" s="5">
        <f>Points[[#This Row],[10+]]-Points[[#This Row],[11+]]</f>
        <v>2.8870000000000062E-2</v>
      </c>
      <c r="AO81" s="5">
        <f>Points[[#This Row],[11+]]-Points[[#This Row],[12+]]</f>
        <v>3.173999999999999E-2</v>
      </c>
      <c r="AP81" s="5">
        <f>Points[[#This Row],[12+]]-Points[[#This Row],[13+]]</f>
        <v>3.7719999999999976E-2</v>
      </c>
      <c r="AQ81" s="5">
        <f>Points[[#This Row],[13+]]-Points[[#This Row],[14+]]</f>
        <v>3.7179999999999991E-2</v>
      </c>
      <c r="AR81" s="5">
        <f>Points[[#This Row],[14+]]-Points[[#This Row],[15+]]</f>
        <v>3.9370000000000016E-2</v>
      </c>
      <c r="AS81" s="5">
        <f>Points[[#This Row],[15+]]-Points[[#This Row],[16+]]</f>
        <v>4.5009999999999994E-2</v>
      </c>
      <c r="AT81" s="5">
        <f>Points[[#This Row],[16+]]-Points[[#This Row],[17+]]</f>
        <v>4.2669999999999986E-2</v>
      </c>
      <c r="AU81" s="5">
        <f>Points[[#This Row],[17+]]-Points[[#This Row],[18+]]</f>
        <v>4.3520000000000003E-2</v>
      </c>
      <c r="AV81" s="5">
        <f>Points[[#This Row],[18+]]-Points[[#This Row],[19+]]</f>
        <v>4.7840000000000049E-2</v>
      </c>
      <c r="AW81" s="5">
        <f>Points[[#This Row],[19+]]-Points[[#This Row],[20+]]</f>
        <v>4.3619999999999992E-2</v>
      </c>
      <c r="AX81" s="5">
        <f>Points[[#This Row],[20+]]-Points[[#This Row],[21+]]</f>
        <v>4.2860000000000009E-2</v>
      </c>
      <c r="AY81" s="5">
        <f>Points[[#This Row],[21+]]-Points[[#This Row],[22+]]</f>
        <v>4.5309999999999961E-2</v>
      </c>
      <c r="AZ81" s="5">
        <f>Points[[#This Row],[22+]]-Points[[#This Row],[23+]]</f>
        <v>3.9730000000000043E-2</v>
      </c>
      <c r="BA81" s="5">
        <f>Points[[#This Row],[23+]]-Points[[#This Row],[24+]]</f>
        <v>3.7609999999999977E-2</v>
      </c>
      <c r="BB81" s="5">
        <f>Points[[#This Row],[24+]]-Points[[#This Row],[25+]]</f>
        <v>3.8230000000000014E-2</v>
      </c>
      <c r="BC81" s="5">
        <f>Points[[#This Row],[25+]]-Points[[#This Row],[26+]]</f>
        <v>3.2250000000000001E-2</v>
      </c>
      <c r="BD81" s="5">
        <f>Points[[#This Row],[26+]]-Points[[#This Row],[27+]]</f>
        <v>2.9389999999999999E-2</v>
      </c>
      <c r="BE81" s="5">
        <f>Points[[#This Row],[27+]]-Points[[#This Row],[28+]]</f>
        <v>2.8749999999999998E-2</v>
      </c>
      <c r="BF81" s="5">
        <f>Points[[#This Row],[28+]]-Points[[#This Row],[29+]]</f>
        <v>2.3309999999999997E-2</v>
      </c>
      <c r="BG81" s="5">
        <f>Points[[#This Row],[29+]]-Points[[#This Row],[30+]]</f>
        <v>2.0469999999999988E-2</v>
      </c>
      <c r="BH81" s="5">
        <f>Points[[#This Row],[30+]]-Points[[#This Row],[31+]]</f>
        <v>1.9260000000000013E-2</v>
      </c>
      <c r="BI81" s="5">
        <f>Points[[#This Row],[31+]]-Points[[#This Row],[32+]]</f>
        <v>1.5009999999999996E-2</v>
      </c>
      <c r="BJ81" s="5">
        <f>Points[[#This Row],[32+]]-Points[[#This Row],[33+]]</f>
        <v>1.2709999999999999E-2</v>
      </c>
      <c r="BK81" s="5">
        <f>Points[[#This Row],[33+]]-Points[[#This Row],[34+]]</f>
        <v>1.149E-2</v>
      </c>
      <c r="BL81" s="5">
        <f>Points[[#This Row],[34+]]-Points[[#This Row],[35+]]</f>
        <v>8.6199999999999957E-3</v>
      </c>
      <c r="BM81" s="5">
        <f>Points[[#This Row],[35+]]-Points[[#This Row],[40+]]</f>
        <v>2.3890000000000002E-2</v>
      </c>
      <c r="BN81" s="5">
        <f>Points[[#This Row],[40+]]-Points[[#This Row],[45+]]</f>
        <v>6.1600000000000005E-3</v>
      </c>
    </row>
    <row r="82" spans="1:66" x14ac:dyDescent="0.25">
      <c r="A82" s="10">
        <v>22400625</v>
      </c>
      <c r="B82" s="4" t="s">
        <v>75</v>
      </c>
      <c r="C82" s="4" t="s">
        <v>77</v>
      </c>
      <c r="D82" s="11">
        <v>0.83333333333333337</v>
      </c>
      <c r="E82" s="6" t="str">
        <f>HYPERLINK("https://www.nba.com/stats/player/202681/boxscores-traditional", "Kyrie Irving")</f>
        <v>Kyrie Irving</v>
      </c>
      <c r="F82">
        <v>24.2</v>
      </c>
      <c r="G82" s="4">
        <v>9.5790000000000006</v>
      </c>
      <c r="H82" s="3">
        <v>0.95448999999999995</v>
      </c>
      <c r="I82" s="3">
        <v>0.94408000000000003</v>
      </c>
      <c r="J82" s="3">
        <v>0.93056000000000005</v>
      </c>
      <c r="K82" s="3">
        <v>0.91620999999999997</v>
      </c>
      <c r="L82" s="3">
        <v>0.89795999999999998</v>
      </c>
      <c r="M82" s="3">
        <v>0.879</v>
      </c>
      <c r="N82" s="3">
        <v>0.85543000000000002</v>
      </c>
      <c r="O82" s="3">
        <v>0.83147000000000004</v>
      </c>
      <c r="P82" s="3">
        <v>0.80510999999999999</v>
      </c>
      <c r="Q82" s="3">
        <v>0.77337</v>
      </c>
      <c r="R82" s="3">
        <v>0.74214999999999998</v>
      </c>
      <c r="S82" s="3">
        <v>0.70540000000000003</v>
      </c>
      <c r="T82" s="3">
        <v>0.67003000000000001</v>
      </c>
      <c r="U82" s="3">
        <v>0.62929999999999997</v>
      </c>
      <c r="V82" s="3">
        <v>0.59094999999999998</v>
      </c>
      <c r="W82" s="3">
        <v>0.55171999999999999</v>
      </c>
      <c r="X82" s="3">
        <v>0.50797999999999999</v>
      </c>
      <c r="Y82" s="3">
        <v>0.46811999999999998</v>
      </c>
      <c r="Z82" s="3">
        <v>0.42465000000000003</v>
      </c>
      <c r="AA82" s="3">
        <v>0.38590999999999998</v>
      </c>
      <c r="AB82" s="3">
        <v>0.34458</v>
      </c>
      <c r="AC82" s="3">
        <v>0.30853999999999998</v>
      </c>
      <c r="AD82" s="3">
        <v>0.27093</v>
      </c>
      <c r="AE82" s="3">
        <v>0.23885000000000001</v>
      </c>
      <c r="AF82" s="3">
        <v>0.20896999999999999</v>
      </c>
      <c r="AG82" s="3">
        <v>0.17879</v>
      </c>
      <c r="AH82" s="3">
        <v>0.15386</v>
      </c>
      <c r="AI82" s="3">
        <v>0.12923999999999999</v>
      </c>
      <c r="AJ82" s="3">
        <v>4.947E-2</v>
      </c>
      <c r="AK82" s="3">
        <v>1.4999999999999999E-2</v>
      </c>
      <c r="AL82" s="5">
        <f>Points[[#This Row],[8+]]-Points[[#This Row],[9+]]</f>
        <v>1.0409999999999919E-2</v>
      </c>
      <c r="AM82" s="5">
        <f>Points[[#This Row],[9+]]-Points[[#This Row],[10+]]</f>
        <v>1.3519999999999976E-2</v>
      </c>
      <c r="AN82" s="5">
        <f>Points[[#This Row],[10+]]-Points[[#This Row],[11+]]</f>
        <v>1.4350000000000085E-2</v>
      </c>
      <c r="AO82" s="5">
        <f>Points[[#This Row],[11+]]-Points[[#This Row],[12+]]</f>
        <v>1.8249999999999988E-2</v>
      </c>
      <c r="AP82" s="5">
        <f>Points[[#This Row],[12+]]-Points[[#This Row],[13+]]</f>
        <v>1.8959999999999977E-2</v>
      </c>
      <c r="AQ82" s="5">
        <f>Points[[#This Row],[13+]]-Points[[#This Row],[14+]]</f>
        <v>2.356999999999998E-2</v>
      </c>
      <c r="AR82" s="5">
        <f>Points[[#This Row],[14+]]-Points[[#This Row],[15+]]</f>
        <v>2.3959999999999981E-2</v>
      </c>
      <c r="AS82" s="5">
        <f>Points[[#This Row],[15+]]-Points[[#This Row],[16+]]</f>
        <v>2.636000000000005E-2</v>
      </c>
      <c r="AT82" s="5">
        <f>Points[[#This Row],[16+]]-Points[[#This Row],[17+]]</f>
        <v>3.173999999999999E-2</v>
      </c>
      <c r="AU82" s="5">
        <f>Points[[#This Row],[17+]]-Points[[#This Row],[18+]]</f>
        <v>3.1220000000000026E-2</v>
      </c>
      <c r="AV82" s="5">
        <f>Points[[#This Row],[18+]]-Points[[#This Row],[19+]]</f>
        <v>3.6749999999999949E-2</v>
      </c>
      <c r="AW82" s="5">
        <f>Points[[#This Row],[19+]]-Points[[#This Row],[20+]]</f>
        <v>3.5370000000000013E-2</v>
      </c>
      <c r="AX82" s="5">
        <f>Points[[#This Row],[20+]]-Points[[#This Row],[21+]]</f>
        <v>4.0730000000000044E-2</v>
      </c>
      <c r="AY82" s="5">
        <f>Points[[#This Row],[21+]]-Points[[#This Row],[22+]]</f>
        <v>3.8349999999999995E-2</v>
      </c>
      <c r="AZ82" s="5">
        <f>Points[[#This Row],[22+]]-Points[[#This Row],[23+]]</f>
        <v>3.9229999999999987E-2</v>
      </c>
      <c r="BA82" s="5">
        <f>Points[[#This Row],[23+]]-Points[[#This Row],[24+]]</f>
        <v>4.3740000000000001E-2</v>
      </c>
      <c r="BB82" s="5">
        <f>Points[[#This Row],[24+]]-Points[[#This Row],[25+]]</f>
        <v>3.9860000000000007E-2</v>
      </c>
      <c r="BC82" s="5">
        <f>Points[[#This Row],[25+]]-Points[[#This Row],[26+]]</f>
        <v>4.3469999999999953E-2</v>
      </c>
      <c r="BD82" s="5">
        <f>Points[[#This Row],[26+]]-Points[[#This Row],[27+]]</f>
        <v>3.8740000000000052E-2</v>
      </c>
      <c r="BE82" s="5">
        <f>Points[[#This Row],[27+]]-Points[[#This Row],[28+]]</f>
        <v>4.1329999999999978E-2</v>
      </c>
      <c r="BF82" s="5">
        <f>Points[[#This Row],[28+]]-Points[[#This Row],[29+]]</f>
        <v>3.6040000000000016E-2</v>
      </c>
      <c r="BG82" s="5">
        <f>Points[[#This Row],[29+]]-Points[[#This Row],[30+]]</f>
        <v>3.7609999999999977E-2</v>
      </c>
      <c r="BH82" s="5">
        <f>Points[[#This Row],[30+]]-Points[[#This Row],[31+]]</f>
        <v>3.2079999999999997E-2</v>
      </c>
      <c r="BI82" s="5">
        <f>Points[[#This Row],[31+]]-Points[[#This Row],[32+]]</f>
        <v>2.9880000000000018E-2</v>
      </c>
      <c r="BJ82" s="5">
        <f>Points[[#This Row],[32+]]-Points[[#This Row],[33+]]</f>
        <v>3.0179999999999985E-2</v>
      </c>
      <c r="BK82" s="5">
        <f>Points[[#This Row],[33+]]-Points[[#This Row],[34+]]</f>
        <v>2.4930000000000008E-2</v>
      </c>
      <c r="BL82" s="5">
        <f>Points[[#This Row],[34+]]-Points[[#This Row],[35+]]</f>
        <v>2.4620000000000003E-2</v>
      </c>
      <c r="BM82" s="5">
        <f>Points[[#This Row],[35+]]-Points[[#This Row],[40+]]</f>
        <v>7.9769999999999994E-2</v>
      </c>
      <c r="BN82" s="5">
        <f>Points[[#This Row],[40+]]-Points[[#This Row],[45+]]</f>
        <v>3.4470000000000001E-2</v>
      </c>
    </row>
    <row r="83" spans="1:66" x14ac:dyDescent="0.25">
      <c r="A83" s="10">
        <v>22400625</v>
      </c>
      <c r="B83" s="4" t="s">
        <v>75</v>
      </c>
      <c r="C83" s="4" t="s">
        <v>77</v>
      </c>
      <c r="D83" s="11">
        <v>0.83333333333333337</v>
      </c>
      <c r="E83" s="6" t="str">
        <f>HYPERLINK("https://www.nba.com/stats/player/1629029/boxscores-traditional", "Luka Doncic")</f>
        <v>Luka Doncic</v>
      </c>
      <c r="F83">
        <v>27.8</v>
      </c>
      <c r="G83" s="4">
        <v>9.8670000000000009</v>
      </c>
      <c r="H83" s="3">
        <v>0.97777999999999998</v>
      </c>
      <c r="I83" s="3">
        <v>0.97192999999999996</v>
      </c>
      <c r="J83" s="3">
        <v>0.96406999999999998</v>
      </c>
      <c r="K83" s="3">
        <v>0.95543</v>
      </c>
      <c r="L83" s="3">
        <v>0.94520000000000004</v>
      </c>
      <c r="M83" s="3">
        <v>0.93318999999999996</v>
      </c>
      <c r="N83" s="3">
        <v>0.91923999999999995</v>
      </c>
      <c r="O83" s="3">
        <v>0.9032</v>
      </c>
      <c r="P83" s="3">
        <v>0.88492999999999999</v>
      </c>
      <c r="Q83" s="3">
        <v>0.86214000000000002</v>
      </c>
      <c r="R83" s="3">
        <v>0.83891000000000004</v>
      </c>
      <c r="S83" s="3">
        <v>0.81327000000000005</v>
      </c>
      <c r="T83" s="3">
        <v>0.78524000000000005</v>
      </c>
      <c r="U83" s="3">
        <v>0.75490000000000002</v>
      </c>
      <c r="V83" s="3">
        <v>0.72240000000000004</v>
      </c>
      <c r="W83" s="3">
        <v>0.68793000000000004</v>
      </c>
      <c r="X83" s="3">
        <v>0.65173000000000003</v>
      </c>
      <c r="Y83" s="3">
        <v>0.61026000000000002</v>
      </c>
      <c r="Z83" s="3">
        <v>0.57142000000000004</v>
      </c>
      <c r="AA83" s="3">
        <v>0.53188000000000002</v>
      </c>
      <c r="AB83" s="3">
        <v>0.49202000000000001</v>
      </c>
      <c r="AC83" s="3">
        <v>0.45223999999999998</v>
      </c>
      <c r="AD83" s="3">
        <v>0.41293999999999997</v>
      </c>
      <c r="AE83" s="3">
        <v>0.37447999999999998</v>
      </c>
      <c r="AF83" s="3">
        <v>0.33360000000000001</v>
      </c>
      <c r="AG83" s="3">
        <v>0.29805999999999999</v>
      </c>
      <c r="AH83" s="3">
        <v>0.26434999999999997</v>
      </c>
      <c r="AI83" s="3">
        <v>0.23269999999999999</v>
      </c>
      <c r="AJ83" s="3">
        <v>0.10749</v>
      </c>
      <c r="AK83" s="3">
        <v>4.0930000000000001E-2</v>
      </c>
      <c r="AL83" s="5">
        <f>Points[[#This Row],[8+]]-Points[[#This Row],[9+]]</f>
        <v>5.8500000000000218E-3</v>
      </c>
      <c r="AM83" s="5">
        <f>Points[[#This Row],[9+]]-Points[[#This Row],[10+]]</f>
        <v>7.8599999999999781E-3</v>
      </c>
      <c r="AN83" s="5">
        <f>Points[[#This Row],[10+]]-Points[[#This Row],[11+]]</f>
        <v>8.639999999999981E-3</v>
      </c>
      <c r="AO83" s="5">
        <f>Points[[#This Row],[11+]]-Points[[#This Row],[12+]]</f>
        <v>1.0229999999999961E-2</v>
      </c>
      <c r="AP83" s="5">
        <f>Points[[#This Row],[12+]]-Points[[#This Row],[13+]]</f>
        <v>1.2010000000000076E-2</v>
      </c>
      <c r="AQ83" s="5">
        <f>Points[[#This Row],[13+]]-Points[[#This Row],[14+]]</f>
        <v>1.3950000000000018E-2</v>
      </c>
      <c r="AR83" s="5">
        <f>Points[[#This Row],[14+]]-Points[[#This Row],[15+]]</f>
        <v>1.6039999999999943E-2</v>
      </c>
      <c r="AS83" s="5">
        <f>Points[[#This Row],[15+]]-Points[[#This Row],[16+]]</f>
        <v>1.8270000000000008E-2</v>
      </c>
      <c r="AT83" s="5">
        <f>Points[[#This Row],[16+]]-Points[[#This Row],[17+]]</f>
        <v>2.2789999999999977E-2</v>
      </c>
      <c r="AU83" s="5">
        <f>Points[[#This Row],[17+]]-Points[[#This Row],[18+]]</f>
        <v>2.3229999999999973E-2</v>
      </c>
      <c r="AV83" s="5">
        <f>Points[[#This Row],[18+]]-Points[[#This Row],[19+]]</f>
        <v>2.5639999999999996E-2</v>
      </c>
      <c r="AW83" s="5">
        <f>Points[[#This Row],[19+]]-Points[[#This Row],[20+]]</f>
        <v>2.8029999999999999E-2</v>
      </c>
      <c r="AX83" s="5">
        <f>Points[[#This Row],[20+]]-Points[[#This Row],[21+]]</f>
        <v>3.0340000000000034E-2</v>
      </c>
      <c r="AY83" s="5">
        <f>Points[[#This Row],[21+]]-Points[[#This Row],[22+]]</f>
        <v>3.2499999999999973E-2</v>
      </c>
      <c r="AZ83" s="5">
        <f>Points[[#This Row],[22+]]-Points[[#This Row],[23+]]</f>
        <v>3.4470000000000001E-2</v>
      </c>
      <c r="BA83" s="5">
        <f>Points[[#This Row],[23+]]-Points[[#This Row],[24+]]</f>
        <v>3.620000000000001E-2</v>
      </c>
      <c r="BB83" s="5">
        <f>Points[[#This Row],[24+]]-Points[[#This Row],[25+]]</f>
        <v>4.1470000000000007E-2</v>
      </c>
      <c r="BC83" s="5">
        <f>Points[[#This Row],[25+]]-Points[[#This Row],[26+]]</f>
        <v>3.8839999999999986E-2</v>
      </c>
      <c r="BD83" s="5">
        <f>Points[[#This Row],[26+]]-Points[[#This Row],[27+]]</f>
        <v>3.954000000000002E-2</v>
      </c>
      <c r="BE83" s="5">
        <f>Points[[#This Row],[27+]]-Points[[#This Row],[28+]]</f>
        <v>3.9860000000000007E-2</v>
      </c>
      <c r="BF83" s="5">
        <f>Points[[#This Row],[28+]]-Points[[#This Row],[29+]]</f>
        <v>3.9780000000000038E-2</v>
      </c>
      <c r="BG83" s="5">
        <f>Points[[#This Row],[29+]]-Points[[#This Row],[30+]]</f>
        <v>3.9300000000000002E-2</v>
      </c>
      <c r="BH83" s="5">
        <f>Points[[#This Row],[30+]]-Points[[#This Row],[31+]]</f>
        <v>3.8459999999999994E-2</v>
      </c>
      <c r="BI83" s="5">
        <f>Points[[#This Row],[31+]]-Points[[#This Row],[32+]]</f>
        <v>4.0879999999999972E-2</v>
      </c>
      <c r="BJ83" s="5">
        <f>Points[[#This Row],[32+]]-Points[[#This Row],[33+]]</f>
        <v>3.5540000000000016E-2</v>
      </c>
      <c r="BK83" s="5">
        <f>Points[[#This Row],[33+]]-Points[[#This Row],[34+]]</f>
        <v>3.3710000000000018E-2</v>
      </c>
      <c r="BL83" s="5">
        <f>Points[[#This Row],[34+]]-Points[[#This Row],[35+]]</f>
        <v>3.1649999999999984E-2</v>
      </c>
      <c r="BM83" s="5">
        <f>Points[[#This Row],[35+]]-Points[[#This Row],[40+]]</f>
        <v>0.12520999999999999</v>
      </c>
      <c r="BN83" s="5">
        <f>Points[[#This Row],[40+]]-Points[[#This Row],[45+]]</f>
        <v>6.6560000000000008E-2</v>
      </c>
    </row>
    <row r="84" spans="1:66" x14ac:dyDescent="0.25">
      <c r="A84" s="10">
        <v>22400625</v>
      </c>
      <c r="B84" s="4" t="s">
        <v>77</v>
      </c>
      <c r="C84" s="4" t="s">
        <v>75</v>
      </c>
      <c r="D84" s="11">
        <v>0.83333333333333337</v>
      </c>
      <c r="E84" s="6" t="str">
        <f>HYPERLINK("https://www.nba.com/stats/player/1628983/boxscores-traditional", "Shai Gilgeous-Alexander")</f>
        <v>Shai Gilgeous-Alexander</v>
      </c>
      <c r="F84">
        <v>36</v>
      </c>
      <c r="G84" s="4">
        <v>10.178000000000001</v>
      </c>
      <c r="H84" s="3">
        <v>0.99702000000000002</v>
      </c>
      <c r="I84" s="3">
        <v>0.99597999999999998</v>
      </c>
      <c r="J84" s="3">
        <v>0.99460999999999999</v>
      </c>
      <c r="K84" s="3">
        <v>0.99304999999999999</v>
      </c>
      <c r="L84" s="3">
        <v>0.99085999999999996</v>
      </c>
      <c r="M84" s="3">
        <v>0.98809000000000002</v>
      </c>
      <c r="N84" s="3">
        <v>0.98460999999999999</v>
      </c>
      <c r="O84" s="3">
        <v>0.98029999999999995</v>
      </c>
      <c r="P84" s="3">
        <v>0.97558</v>
      </c>
      <c r="Q84" s="3">
        <v>0.96926000000000001</v>
      </c>
      <c r="R84" s="3">
        <v>0.96164000000000005</v>
      </c>
      <c r="S84" s="3">
        <v>0.95254000000000005</v>
      </c>
      <c r="T84" s="3">
        <v>0.94179000000000002</v>
      </c>
      <c r="U84" s="3">
        <v>0.92922000000000005</v>
      </c>
      <c r="V84" s="3">
        <v>0.91620999999999997</v>
      </c>
      <c r="W84" s="3">
        <v>0.89973000000000003</v>
      </c>
      <c r="X84" s="3">
        <v>0.88100000000000001</v>
      </c>
      <c r="Y84" s="3">
        <v>0.85992999999999997</v>
      </c>
      <c r="Z84" s="3">
        <v>0.83645999999999998</v>
      </c>
      <c r="AA84" s="3">
        <v>0.81057000000000001</v>
      </c>
      <c r="AB84" s="3">
        <v>0.78524000000000005</v>
      </c>
      <c r="AC84" s="3">
        <v>0.75490000000000002</v>
      </c>
      <c r="AD84" s="3">
        <v>0.72240000000000004</v>
      </c>
      <c r="AE84" s="3">
        <v>0.68793000000000004</v>
      </c>
      <c r="AF84" s="3">
        <v>0.65173000000000003</v>
      </c>
      <c r="AG84" s="3">
        <v>0.61409000000000002</v>
      </c>
      <c r="AH84" s="3">
        <v>0.57926</v>
      </c>
      <c r="AI84" s="3">
        <v>0.53983000000000003</v>
      </c>
      <c r="AJ84" s="3">
        <v>0.34827000000000002</v>
      </c>
      <c r="AK84" s="3">
        <v>0.18942999999999999</v>
      </c>
      <c r="AL84" s="5">
        <f>Points[[#This Row],[8+]]-Points[[#This Row],[9+]]</f>
        <v>1.0400000000000409E-3</v>
      </c>
      <c r="AM84" s="5">
        <f>Points[[#This Row],[9+]]-Points[[#This Row],[10+]]</f>
        <v>1.3699999999999823E-3</v>
      </c>
      <c r="AN84" s="5">
        <f>Points[[#This Row],[10+]]-Points[[#This Row],[11+]]</f>
        <v>1.5600000000000058E-3</v>
      </c>
      <c r="AO84" s="5">
        <f>Points[[#This Row],[11+]]-Points[[#This Row],[12+]]</f>
        <v>2.1900000000000253E-3</v>
      </c>
      <c r="AP84" s="5">
        <f>Points[[#This Row],[12+]]-Points[[#This Row],[13+]]</f>
        <v>2.7699999999999392E-3</v>
      </c>
      <c r="AQ84" s="5">
        <f>Points[[#This Row],[13+]]-Points[[#This Row],[14+]]</f>
        <v>3.4800000000000386E-3</v>
      </c>
      <c r="AR84" s="5">
        <f>Points[[#This Row],[14+]]-Points[[#This Row],[15+]]</f>
        <v>4.310000000000036E-3</v>
      </c>
      <c r="AS84" s="5">
        <f>Points[[#This Row],[15+]]-Points[[#This Row],[16+]]</f>
        <v>4.7199999999999465E-3</v>
      </c>
      <c r="AT84" s="5">
        <f>Points[[#This Row],[16+]]-Points[[#This Row],[17+]]</f>
        <v>6.3199999999999923E-3</v>
      </c>
      <c r="AU84" s="5">
        <f>Points[[#This Row],[17+]]-Points[[#This Row],[18+]]</f>
        <v>7.6199999999999601E-3</v>
      </c>
      <c r="AV84" s="5">
        <f>Points[[#This Row],[18+]]-Points[[#This Row],[19+]]</f>
        <v>9.099999999999997E-3</v>
      </c>
      <c r="AW84" s="5">
        <f>Points[[#This Row],[19+]]-Points[[#This Row],[20+]]</f>
        <v>1.0750000000000037E-2</v>
      </c>
      <c r="AX84" s="5">
        <f>Points[[#This Row],[20+]]-Points[[#This Row],[21+]]</f>
        <v>1.256999999999997E-2</v>
      </c>
      <c r="AY84" s="5">
        <f>Points[[#This Row],[21+]]-Points[[#This Row],[22+]]</f>
        <v>1.3010000000000077E-2</v>
      </c>
      <c r="AZ84" s="5">
        <f>Points[[#This Row],[22+]]-Points[[#This Row],[23+]]</f>
        <v>1.6479999999999939E-2</v>
      </c>
      <c r="BA84" s="5">
        <f>Points[[#This Row],[23+]]-Points[[#This Row],[24+]]</f>
        <v>1.8730000000000024E-2</v>
      </c>
      <c r="BB84" s="5">
        <f>Points[[#This Row],[24+]]-Points[[#This Row],[25+]]</f>
        <v>2.1070000000000033E-2</v>
      </c>
      <c r="BC84" s="5">
        <f>Points[[#This Row],[25+]]-Points[[#This Row],[26+]]</f>
        <v>2.3469999999999991E-2</v>
      </c>
      <c r="BD84" s="5">
        <f>Points[[#This Row],[26+]]-Points[[#This Row],[27+]]</f>
        <v>2.5889999999999969E-2</v>
      </c>
      <c r="BE84" s="5">
        <f>Points[[#This Row],[27+]]-Points[[#This Row],[28+]]</f>
        <v>2.5329999999999964E-2</v>
      </c>
      <c r="BF84" s="5">
        <f>Points[[#This Row],[28+]]-Points[[#This Row],[29+]]</f>
        <v>3.0340000000000034E-2</v>
      </c>
      <c r="BG84" s="5">
        <f>Points[[#This Row],[29+]]-Points[[#This Row],[30+]]</f>
        <v>3.2499999999999973E-2</v>
      </c>
      <c r="BH84" s="5">
        <f>Points[[#This Row],[30+]]-Points[[#This Row],[31+]]</f>
        <v>3.4470000000000001E-2</v>
      </c>
      <c r="BI84" s="5">
        <f>Points[[#This Row],[31+]]-Points[[#This Row],[32+]]</f>
        <v>3.620000000000001E-2</v>
      </c>
      <c r="BJ84" s="5">
        <f>Points[[#This Row],[32+]]-Points[[#This Row],[33+]]</f>
        <v>3.7640000000000007E-2</v>
      </c>
      <c r="BK84" s="5">
        <f>Points[[#This Row],[33+]]-Points[[#This Row],[34+]]</f>
        <v>3.4830000000000028E-2</v>
      </c>
      <c r="BL84" s="5">
        <f>Points[[#This Row],[34+]]-Points[[#This Row],[35+]]</f>
        <v>3.9429999999999965E-2</v>
      </c>
      <c r="BM84" s="5">
        <f>Points[[#This Row],[35+]]-Points[[#This Row],[40+]]</f>
        <v>0.19156000000000001</v>
      </c>
      <c r="BN84" s="5">
        <f>Points[[#This Row],[40+]]-Points[[#This Row],[45+]]</f>
        <v>0.15884000000000004</v>
      </c>
    </row>
    <row r="85" spans="1:66" hidden="1" x14ac:dyDescent="0.25">
      <c r="A85" s="10">
        <v>22400621</v>
      </c>
      <c r="B85" s="4" t="s">
        <v>82</v>
      </c>
      <c r="C85" s="4" t="s">
        <v>83</v>
      </c>
      <c r="D85" s="11">
        <v>0.58333333333333337</v>
      </c>
      <c r="E85" s="6" t="str">
        <f>HYPERLINK("https://www.nba.com/stats/player/1631097/boxscores-traditional", "Bennedict Mathurin")</f>
        <v>Bennedict Mathurin</v>
      </c>
      <c r="F85">
        <v>13.6</v>
      </c>
      <c r="G85" s="4">
        <v>5.4630000000000001</v>
      </c>
      <c r="H85" s="3">
        <v>0.84848999999999997</v>
      </c>
      <c r="I85" s="3">
        <v>0.79954999999999998</v>
      </c>
      <c r="J85" s="3">
        <v>0.74536999999999998</v>
      </c>
      <c r="K85" s="3">
        <v>0.68439000000000005</v>
      </c>
      <c r="L85" s="3">
        <v>0.61409000000000002</v>
      </c>
      <c r="M85" s="3">
        <v>0.54379999999999995</v>
      </c>
      <c r="N85" s="3">
        <v>0.47210000000000002</v>
      </c>
      <c r="O85" s="3">
        <v>0.39743000000000001</v>
      </c>
      <c r="P85" s="3">
        <v>0.32996999999999999</v>
      </c>
      <c r="Q85" s="3">
        <v>0.26762999999999998</v>
      </c>
      <c r="R85" s="3">
        <v>0.20896999999999999</v>
      </c>
      <c r="S85" s="3">
        <v>0.16109000000000001</v>
      </c>
      <c r="T85" s="3">
        <v>0.121</v>
      </c>
      <c r="U85" s="3">
        <v>8.8510000000000005E-2</v>
      </c>
      <c r="V85" s="3">
        <v>6.1780000000000002E-2</v>
      </c>
      <c r="W85" s="3">
        <v>4.2720000000000001E-2</v>
      </c>
      <c r="X85" s="3">
        <v>2.8719999999999999E-2</v>
      </c>
      <c r="Y85" s="3">
        <v>1.831E-2</v>
      </c>
      <c r="Z85" s="3">
        <v>1.1599999999999999E-2</v>
      </c>
      <c r="AA85" s="3">
        <v>7.1399999999999996E-3</v>
      </c>
      <c r="AB85" s="3">
        <v>4.15E-3</v>
      </c>
      <c r="AC85" s="3">
        <v>2.3999999999999998E-3</v>
      </c>
      <c r="AD85" s="3">
        <v>1.3500000000000001E-3</v>
      </c>
      <c r="AE85" s="3">
        <v>7.1000000000000002E-4</v>
      </c>
      <c r="AF85" s="3">
        <v>3.8000000000000002E-4</v>
      </c>
      <c r="AG85" s="3">
        <v>1.9000000000000001E-4</v>
      </c>
      <c r="AH85" s="3">
        <v>1E-4</v>
      </c>
      <c r="AI85" s="3">
        <v>4.0000000000000003E-5</v>
      </c>
      <c r="AJ85" s="3">
        <v>0</v>
      </c>
      <c r="AK85" s="3">
        <v>0</v>
      </c>
      <c r="AL85" s="5">
        <f>Points[[#This Row],[8+]]-Points[[#This Row],[9+]]</f>
        <v>4.8939999999999984E-2</v>
      </c>
      <c r="AM85" s="5">
        <f>Points[[#This Row],[9+]]-Points[[#This Row],[10+]]</f>
        <v>5.4180000000000006E-2</v>
      </c>
      <c r="AN85" s="5">
        <f>Points[[#This Row],[10+]]-Points[[#This Row],[11+]]</f>
        <v>6.0979999999999923E-2</v>
      </c>
      <c r="AO85" s="5">
        <f>Points[[#This Row],[11+]]-Points[[#This Row],[12+]]</f>
        <v>7.0300000000000029E-2</v>
      </c>
      <c r="AP85" s="5">
        <f>Points[[#This Row],[12+]]-Points[[#This Row],[13+]]</f>
        <v>7.0290000000000075E-2</v>
      </c>
      <c r="AQ85" s="5">
        <f>Points[[#This Row],[13+]]-Points[[#This Row],[14+]]</f>
        <v>7.169999999999993E-2</v>
      </c>
      <c r="AR85" s="5">
        <f>Points[[#This Row],[14+]]-Points[[#This Row],[15+]]</f>
        <v>7.4670000000000014E-2</v>
      </c>
      <c r="AS85" s="5">
        <f>Points[[#This Row],[15+]]-Points[[#This Row],[16+]]</f>
        <v>6.746000000000002E-2</v>
      </c>
      <c r="AT85" s="5">
        <f>Points[[#This Row],[16+]]-Points[[#This Row],[17+]]</f>
        <v>6.2340000000000007E-2</v>
      </c>
      <c r="AU85" s="5">
        <f>Points[[#This Row],[17+]]-Points[[#This Row],[18+]]</f>
        <v>5.865999999999999E-2</v>
      </c>
      <c r="AV85" s="5">
        <f>Points[[#This Row],[18+]]-Points[[#This Row],[19+]]</f>
        <v>4.7879999999999978E-2</v>
      </c>
      <c r="AW85" s="5">
        <f>Points[[#This Row],[19+]]-Points[[#This Row],[20+]]</f>
        <v>4.0090000000000015E-2</v>
      </c>
      <c r="AX85" s="5">
        <f>Points[[#This Row],[20+]]-Points[[#This Row],[21+]]</f>
        <v>3.2489999999999991E-2</v>
      </c>
      <c r="AY85" s="5">
        <f>Points[[#This Row],[21+]]-Points[[#This Row],[22+]]</f>
        <v>2.6730000000000004E-2</v>
      </c>
      <c r="AZ85" s="5">
        <f>Points[[#This Row],[22+]]-Points[[#This Row],[23+]]</f>
        <v>1.9060000000000001E-2</v>
      </c>
      <c r="BA85" s="5">
        <f>Points[[#This Row],[23+]]-Points[[#This Row],[24+]]</f>
        <v>1.4000000000000002E-2</v>
      </c>
      <c r="BB85" s="5">
        <f>Points[[#This Row],[24+]]-Points[[#This Row],[25+]]</f>
        <v>1.0409999999999999E-2</v>
      </c>
      <c r="BC85" s="5">
        <f>Points[[#This Row],[25+]]-Points[[#This Row],[26+]]</f>
        <v>6.7100000000000007E-3</v>
      </c>
      <c r="BD85" s="5">
        <f>Points[[#This Row],[26+]]-Points[[#This Row],[27+]]</f>
        <v>4.4599999999999996E-3</v>
      </c>
      <c r="BE85" s="5">
        <f>Points[[#This Row],[27+]]-Points[[#This Row],[28+]]</f>
        <v>2.9899999999999996E-3</v>
      </c>
      <c r="BF85" s="5">
        <f>Points[[#This Row],[28+]]-Points[[#This Row],[29+]]</f>
        <v>1.7500000000000003E-3</v>
      </c>
      <c r="BG85" s="5">
        <f>Points[[#This Row],[29+]]-Points[[#This Row],[30+]]</f>
        <v>1.0499999999999997E-3</v>
      </c>
      <c r="BH85" s="5">
        <f>Points[[#This Row],[30+]]-Points[[#This Row],[31+]]</f>
        <v>6.4000000000000005E-4</v>
      </c>
      <c r="BI85" s="5">
        <f>Points[[#This Row],[31+]]-Points[[#This Row],[32+]]</f>
        <v>3.3E-4</v>
      </c>
      <c r="BJ85" s="5">
        <f>Points[[#This Row],[32+]]-Points[[#This Row],[33+]]</f>
        <v>1.9000000000000001E-4</v>
      </c>
      <c r="BK85" s="5">
        <f>Points[[#This Row],[33+]]-Points[[#This Row],[34+]]</f>
        <v>9.0000000000000006E-5</v>
      </c>
      <c r="BL85" s="5">
        <f>Points[[#This Row],[34+]]-Points[[#This Row],[35+]]</f>
        <v>6.0000000000000002E-5</v>
      </c>
      <c r="BM85" s="5">
        <f>Points[[#This Row],[35+]]-Points[[#This Row],[40+]]</f>
        <v>4.0000000000000003E-5</v>
      </c>
      <c r="BN85" s="5">
        <f>Points[[#This Row],[40+]]-Points[[#This Row],[45+]]</f>
        <v>0</v>
      </c>
    </row>
    <row r="86" spans="1:66" x14ac:dyDescent="0.25">
      <c r="A86" s="10">
        <v>22400626</v>
      </c>
      <c r="B86" s="4" t="s">
        <v>88</v>
      </c>
      <c r="C86" s="4" t="s">
        <v>78</v>
      </c>
      <c r="D86" s="11">
        <v>0.875</v>
      </c>
      <c r="E86" s="6" t="str">
        <f>HYPERLINK("https://www.nba.com/stats/player/201566/boxscores-traditional", "Russell Westbrook")</f>
        <v>Russell Westbrook</v>
      </c>
      <c r="F86">
        <v>12</v>
      </c>
      <c r="G86" s="4">
        <v>2.6829999999999998</v>
      </c>
      <c r="H86" s="3">
        <v>0.93189</v>
      </c>
      <c r="I86" s="3">
        <v>0.86863999999999997</v>
      </c>
      <c r="J86" s="3">
        <v>0.77337</v>
      </c>
      <c r="K86" s="3">
        <v>0.64431000000000005</v>
      </c>
      <c r="L86" s="3">
        <v>0.5</v>
      </c>
      <c r="M86" s="3">
        <v>0.35569000000000001</v>
      </c>
      <c r="N86" s="3">
        <v>0.22663</v>
      </c>
      <c r="O86" s="3">
        <v>0.13136</v>
      </c>
      <c r="P86" s="3">
        <v>6.8110000000000004E-2</v>
      </c>
      <c r="Q86" s="3">
        <v>3.1440000000000003E-2</v>
      </c>
      <c r="R86" s="3">
        <v>1.255E-2</v>
      </c>
      <c r="S86" s="3">
        <v>4.5300000000000002E-3</v>
      </c>
      <c r="T86" s="3">
        <v>1.4400000000000001E-3</v>
      </c>
      <c r="U86" s="3">
        <v>4.0000000000000002E-4</v>
      </c>
      <c r="V86" s="3">
        <v>1E-4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5">
        <f>Points[[#This Row],[8+]]-Points[[#This Row],[9+]]</f>
        <v>6.3250000000000028E-2</v>
      </c>
      <c r="AM86" s="5">
        <f>Points[[#This Row],[9+]]-Points[[#This Row],[10+]]</f>
        <v>9.5269999999999966E-2</v>
      </c>
      <c r="AN86" s="5">
        <f>Points[[#This Row],[10+]]-Points[[#This Row],[11+]]</f>
        <v>0.12905999999999995</v>
      </c>
      <c r="AO86" s="5">
        <f>Points[[#This Row],[11+]]-Points[[#This Row],[12+]]</f>
        <v>0.14431000000000005</v>
      </c>
      <c r="AP86" s="5">
        <f>Points[[#This Row],[12+]]-Points[[#This Row],[13+]]</f>
        <v>0.14430999999999999</v>
      </c>
      <c r="AQ86" s="5">
        <f>Points[[#This Row],[13+]]-Points[[#This Row],[14+]]</f>
        <v>0.12906000000000001</v>
      </c>
      <c r="AR86" s="5">
        <f>Points[[#This Row],[14+]]-Points[[#This Row],[15+]]</f>
        <v>9.5269999999999994E-2</v>
      </c>
      <c r="AS86" s="5">
        <f>Points[[#This Row],[15+]]-Points[[#This Row],[16+]]</f>
        <v>6.3250000000000001E-2</v>
      </c>
      <c r="AT86" s="5">
        <f>Points[[#This Row],[16+]]-Points[[#This Row],[17+]]</f>
        <v>3.6670000000000001E-2</v>
      </c>
      <c r="AU86" s="5">
        <f>Points[[#This Row],[17+]]-Points[[#This Row],[18+]]</f>
        <v>1.8890000000000004E-2</v>
      </c>
      <c r="AV86" s="5">
        <f>Points[[#This Row],[18+]]-Points[[#This Row],[19+]]</f>
        <v>8.0199999999999994E-3</v>
      </c>
      <c r="AW86" s="5">
        <f>Points[[#This Row],[19+]]-Points[[#This Row],[20+]]</f>
        <v>3.0899999999999999E-3</v>
      </c>
      <c r="AX86" s="5">
        <f>Points[[#This Row],[20+]]-Points[[#This Row],[21+]]</f>
        <v>1.0400000000000001E-3</v>
      </c>
      <c r="AY86" s="5">
        <f>Points[[#This Row],[21+]]-Points[[#This Row],[22+]]</f>
        <v>3.0000000000000003E-4</v>
      </c>
      <c r="AZ86" s="5">
        <f>Points[[#This Row],[22+]]-Points[[#This Row],[23+]]</f>
        <v>1E-4</v>
      </c>
      <c r="BA86" s="5">
        <f>Points[[#This Row],[23+]]-Points[[#This Row],[24+]]</f>
        <v>0</v>
      </c>
      <c r="BB86" s="5">
        <f>Points[[#This Row],[24+]]-Points[[#This Row],[25+]]</f>
        <v>0</v>
      </c>
      <c r="BC86" s="5">
        <f>Points[[#This Row],[25+]]-Points[[#This Row],[26+]]</f>
        <v>0</v>
      </c>
      <c r="BD86" s="5">
        <f>Points[[#This Row],[26+]]-Points[[#This Row],[27+]]</f>
        <v>0</v>
      </c>
      <c r="BE86" s="5">
        <f>Points[[#This Row],[27+]]-Points[[#This Row],[28+]]</f>
        <v>0</v>
      </c>
      <c r="BF86" s="5">
        <f>Points[[#This Row],[28+]]-Points[[#This Row],[29+]]</f>
        <v>0</v>
      </c>
      <c r="BG86" s="5">
        <f>Points[[#This Row],[29+]]-Points[[#This Row],[30+]]</f>
        <v>0</v>
      </c>
      <c r="BH86" s="5">
        <f>Points[[#This Row],[30+]]-Points[[#This Row],[31+]]</f>
        <v>0</v>
      </c>
      <c r="BI86" s="5">
        <f>Points[[#This Row],[31+]]-Points[[#This Row],[32+]]</f>
        <v>0</v>
      </c>
      <c r="BJ86" s="5">
        <f>Points[[#This Row],[32+]]-Points[[#This Row],[33+]]</f>
        <v>0</v>
      </c>
      <c r="BK86" s="5">
        <f>Points[[#This Row],[33+]]-Points[[#This Row],[34+]]</f>
        <v>0</v>
      </c>
      <c r="BL86" s="5">
        <f>Points[[#This Row],[34+]]-Points[[#This Row],[35+]]</f>
        <v>0</v>
      </c>
      <c r="BM86" s="5">
        <f>Points[[#This Row],[35+]]-Points[[#This Row],[40+]]</f>
        <v>0</v>
      </c>
      <c r="BN86" s="5">
        <f>Points[[#This Row],[40+]]-Points[[#This Row],[45+]]</f>
        <v>0</v>
      </c>
    </row>
    <row r="87" spans="1:66" x14ac:dyDescent="0.25">
      <c r="A87" s="10">
        <v>22400626</v>
      </c>
      <c r="B87" s="4" t="s">
        <v>78</v>
      </c>
      <c r="C87" s="4" t="s">
        <v>88</v>
      </c>
      <c r="D87" s="11">
        <v>0.875</v>
      </c>
      <c r="E87" s="6" t="str">
        <f>HYPERLINK("https://www.nba.com/stats/player/1628370/boxscores-traditional", "Malik Monk")</f>
        <v>Malik Monk</v>
      </c>
      <c r="F87">
        <v>21.8</v>
      </c>
      <c r="G87" s="4">
        <v>2.7130000000000001</v>
      </c>
      <c r="H87" s="3">
        <v>1</v>
      </c>
      <c r="I87" s="3">
        <v>1</v>
      </c>
      <c r="J87" s="3">
        <v>1</v>
      </c>
      <c r="K87" s="3">
        <v>0.99997000000000003</v>
      </c>
      <c r="L87" s="3">
        <v>0.99985000000000002</v>
      </c>
      <c r="M87" s="3">
        <v>0.99939999999999996</v>
      </c>
      <c r="N87" s="3">
        <v>0.99800999999999995</v>
      </c>
      <c r="O87" s="3">
        <v>0.99395999999999995</v>
      </c>
      <c r="P87" s="3">
        <v>0.98382000000000003</v>
      </c>
      <c r="Q87" s="3">
        <v>0.96164000000000005</v>
      </c>
      <c r="R87" s="3">
        <v>0.91923999999999995</v>
      </c>
      <c r="S87" s="3">
        <v>0.84848999999999997</v>
      </c>
      <c r="T87" s="3">
        <v>0.74536999999999998</v>
      </c>
      <c r="U87" s="3">
        <v>0.61409000000000002</v>
      </c>
      <c r="V87" s="3">
        <v>0.47210000000000002</v>
      </c>
      <c r="W87" s="3">
        <v>0.32996999999999999</v>
      </c>
      <c r="X87" s="3">
        <v>0.20896999999999999</v>
      </c>
      <c r="Y87" s="3">
        <v>0.11899999999999999</v>
      </c>
      <c r="Z87" s="3">
        <v>6.0569999999999999E-2</v>
      </c>
      <c r="AA87" s="3">
        <v>2.743E-2</v>
      </c>
      <c r="AB87" s="3">
        <v>1.1010000000000001E-2</v>
      </c>
      <c r="AC87" s="3">
        <v>4.0200000000000001E-3</v>
      </c>
      <c r="AD87" s="3">
        <v>1.2600000000000001E-3</v>
      </c>
      <c r="AE87" s="3">
        <v>3.5E-4</v>
      </c>
      <c r="AF87" s="3">
        <v>8.0000000000000007E-5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5">
        <f>Points[[#This Row],[8+]]-Points[[#This Row],[9+]]</f>
        <v>0</v>
      </c>
      <c r="AM87" s="5">
        <f>Points[[#This Row],[9+]]-Points[[#This Row],[10+]]</f>
        <v>0</v>
      </c>
      <c r="AN87" s="5">
        <f>Points[[#This Row],[10+]]-Points[[#This Row],[11+]]</f>
        <v>2.9999999999974492E-5</v>
      </c>
      <c r="AO87" s="5">
        <f>Points[[#This Row],[11+]]-Points[[#This Row],[12+]]</f>
        <v>1.2000000000000899E-4</v>
      </c>
      <c r="AP87" s="5">
        <f>Points[[#This Row],[12+]]-Points[[#This Row],[13+]]</f>
        <v>4.5000000000006146E-4</v>
      </c>
      <c r="AQ87" s="5">
        <f>Points[[#This Row],[13+]]-Points[[#This Row],[14+]]</f>
        <v>1.3900000000000023E-3</v>
      </c>
      <c r="AR87" s="5">
        <f>Points[[#This Row],[14+]]-Points[[#This Row],[15+]]</f>
        <v>4.049999999999998E-3</v>
      </c>
      <c r="AS87" s="5">
        <f>Points[[#This Row],[15+]]-Points[[#This Row],[16+]]</f>
        <v>1.0139999999999927E-2</v>
      </c>
      <c r="AT87" s="5">
        <f>Points[[#This Row],[16+]]-Points[[#This Row],[17+]]</f>
        <v>2.2179999999999978E-2</v>
      </c>
      <c r="AU87" s="5">
        <f>Points[[#This Row],[17+]]-Points[[#This Row],[18+]]</f>
        <v>4.2400000000000104E-2</v>
      </c>
      <c r="AV87" s="5">
        <f>Points[[#This Row],[18+]]-Points[[#This Row],[19+]]</f>
        <v>7.074999999999998E-2</v>
      </c>
      <c r="AW87" s="5">
        <f>Points[[#This Row],[19+]]-Points[[#This Row],[20+]]</f>
        <v>0.10311999999999999</v>
      </c>
      <c r="AX87" s="5">
        <f>Points[[#This Row],[20+]]-Points[[#This Row],[21+]]</f>
        <v>0.13127999999999995</v>
      </c>
      <c r="AY87" s="5">
        <f>Points[[#This Row],[21+]]-Points[[#This Row],[22+]]</f>
        <v>0.14199000000000001</v>
      </c>
      <c r="AZ87" s="5">
        <f>Points[[#This Row],[22+]]-Points[[#This Row],[23+]]</f>
        <v>0.14213000000000003</v>
      </c>
      <c r="BA87" s="5">
        <f>Points[[#This Row],[23+]]-Points[[#This Row],[24+]]</f>
        <v>0.121</v>
      </c>
      <c r="BB87" s="5">
        <f>Points[[#This Row],[24+]]-Points[[#This Row],[25+]]</f>
        <v>8.9969999999999994E-2</v>
      </c>
      <c r="BC87" s="5">
        <f>Points[[#This Row],[25+]]-Points[[#This Row],[26+]]</f>
        <v>5.8429999999999996E-2</v>
      </c>
      <c r="BD87" s="5">
        <f>Points[[#This Row],[26+]]-Points[[#This Row],[27+]]</f>
        <v>3.3140000000000003E-2</v>
      </c>
      <c r="BE87" s="5">
        <f>Points[[#This Row],[27+]]-Points[[#This Row],[28+]]</f>
        <v>1.6419999999999997E-2</v>
      </c>
      <c r="BF87" s="5">
        <f>Points[[#This Row],[28+]]-Points[[#This Row],[29+]]</f>
        <v>6.9900000000000006E-3</v>
      </c>
      <c r="BG87" s="5">
        <f>Points[[#This Row],[29+]]-Points[[#This Row],[30+]]</f>
        <v>2.7600000000000003E-3</v>
      </c>
      <c r="BH87" s="5">
        <f>Points[[#This Row],[30+]]-Points[[#This Row],[31+]]</f>
        <v>9.1E-4</v>
      </c>
      <c r="BI87" s="5">
        <f>Points[[#This Row],[31+]]-Points[[#This Row],[32+]]</f>
        <v>2.7E-4</v>
      </c>
      <c r="BJ87" s="5">
        <f>Points[[#This Row],[32+]]-Points[[#This Row],[33+]]</f>
        <v>8.0000000000000007E-5</v>
      </c>
      <c r="BK87" s="5">
        <f>Points[[#This Row],[33+]]-Points[[#This Row],[34+]]</f>
        <v>0</v>
      </c>
      <c r="BL87" s="5">
        <f>Points[[#This Row],[34+]]-Points[[#This Row],[35+]]</f>
        <v>0</v>
      </c>
      <c r="BM87" s="5">
        <f>Points[[#This Row],[35+]]-Points[[#This Row],[40+]]</f>
        <v>0</v>
      </c>
      <c r="BN87" s="5">
        <f>Points[[#This Row],[40+]]-Points[[#This Row],[45+]]</f>
        <v>0</v>
      </c>
    </row>
    <row r="88" spans="1:66" x14ac:dyDescent="0.25">
      <c r="A88" s="10">
        <v>22400626</v>
      </c>
      <c r="B88" s="4" t="s">
        <v>88</v>
      </c>
      <c r="C88" s="4" t="s">
        <v>78</v>
      </c>
      <c r="D88" s="11">
        <v>0.875</v>
      </c>
      <c r="E88" s="6" t="str">
        <f>HYPERLINK("https://www.nba.com/stats/player/1629008/boxscores-traditional", "Michael Porter Jr.")</f>
        <v>Michael Porter Jr.</v>
      </c>
      <c r="F88">
        <v>13.8</v>
      </c>
      <c r="G88" s="4">
        <v>3.544</v>
      </c>
      <c r="H88" s="3">
        <v>0.94950000000000001</v>
      </c>
      <c r="I88" s="3">
        <v>0.91149000000000002</v>
      </c>
      <c r="J88" s="3">
        <v>0.85768999999999995</v>
      </c>
      <c r="K88" s="3">
        <v>0.78524000000000005</v>
      </c>
      <c r="L88" s="3">
        <v>0.69496999999999998</v>
      </c>
      <c r="M88" s="3">
        <v>0.59094999999999998</v>
      </c>
      <c r="N88" s="3">
        <v>0.47608</v>
      </c>
      <c r="O88" s="3">
        <v>0.36692999999999998</v>
      </c>
      <c r="P88" s="3">
        <v>0.26762999999999998</v>
      </c>
      <c r="Q88" s="3">
        <v>0.18406</v>
      </c>
      <c r="R88" s="3">
        <v>0.11702</v>
      </c>
      <c r="S88" s="3">
        <v>7.0779999999999996E-2</v>
      </c>
      <c r="T88" s="3">
        <v>4.0059999999999998E-2</v>
      </c>
      <c r="U88" s="3">
        <v>2.1180000000000001E-2</v>
      </c>
      <c r="V88" s="3">
        <v>1.044E-2</v>
      </c>
      <c r="W88" s="3">
        <v>4.6600000000000001E-3</v>
      </c>
      <c r="X88" s="3">
        <v>1.99E-3</v>
      </c>
      <c r="Y88" s="3">
        <v>7.9000000000000001E-4</v>
      </c>
      <c r="Z88" s="3">
        <v>2.9E-4</v>
      </c>
      <c r="AA88" s="3">
        <v>1E-4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5">
        <f>Points[[#This Row],[8+]]-Points[[#This Row],[9+]]</f>
        <v>3.8009999999999988E-2</v>
      </c>
      <c r="AM88" s="5">
        <f>Points[[#This Row],[9+]]-Points[[#This Row],[10+]]</f>
        <v>5.380000000000007E-2</v>
      </c>
      <c r="AN88" s="5">
        <f>Points[[#This Row],[10+]]-Points[[#This Row],[11+]]</f>
        <v>7.2449999999999903E-2</v>
      </c>
      <c r="AO88" s="5">
        <f>Points[[#This Row],[11+]]-Points[[#This Row],[12+]]</f>
        <v>9.0270000000000072E-2</v>
      </c>
      <c r="AP88" s="5">
        <f>Points[[#This Row],[12+]]-Points[[#This Row],[13+]]</f>
        <v>0.10402</v>
      </c>
      <c r="AQ88" s="5">
        <f>Points[[#This Row],[13+]]-Points[[#This Row],[14+]]</f>
        <v>0.11486999999999997</v>
      </c>
      <c r="AR88" s="5">
        <f>Points[[#This Row],[14+]]-Points[[#This Row],[15+]]</f>
        <v>0.10915000000000002</v>
      </c>
      <c r="AS88" s="5">
        <f>Points[[#This Row],[15+]]-Points[[#This Row],[16+]]</f>
        <v>9.9299999999999999E-2</v>
      </c>
      <c r="AT88" s="5">
        <f>Points[[#This Row],[16+]]-Points[[#This Row],[17+]]</f>
        <v>8.3569999999999978E-2</v>
      </c>
      <c r="AU88" s="5">
        <f>Points[[#This Row],[17+]]-Points[[#This Row],[18+]]</f>
        <v>6.7040000000000002E-2</v>
      </c>
      <c r="AV88" s="5">
        <f>Points[[#This Row],[18+]]-Points[[#This Row],[19+]]</f>
        <v>4.6240000000000003E-2</v>
      </c>
      <c r="AW88" s="5">
        <f>Points[[#This Row],[19+]]-Points[[#This Row],[20+]]</f>
        <v>3.0719999999999997E-2</v>
      </c>
      <c r="AX88" s="5">
        <f>Points[[#This Row],[20+]]-Points[[#This Row],[21+]]</f>
        <v>1.8879999999999997E-2</v>
      </c>
      <c r="AY88" s="5">
        <f>Points[[#This Row],[21+]]-Points[[#This Row],[22+]]</f>
        <v>1.0740000000000001E-2</v>
      </c>
      <c r="AZ88" s="5">
        <f>Points[[#This Row],[22+]]-Points[[#This Row],[23+]]</f>
        <v>5.7799999999999995E-3</v>
      </c>
      <c r="BA88" s="5">
        <f>Points[[#This Row],[23+]]-Points[[#This Row],[24+]]</f>
        <v>2.6700000000000001E-3</v>
      </c>
      <c r="BB88" s="5">
        <f>Points[[#This Row],[24+]]-Points[[#This Row],[25+]]</f>
        <v>1.2000000000000001E-3</v>
      </c>
      <c r="BC88" s="5">
        <f>Points[[#This Row],[25+]]-Points[[#This Row],[26+]]</f>
        <v>5.0000000000000001E-4</v>
      </c>
      <c r="BD88" s="5">
        <f>Points[[#This Row],[26+]]-Points[[#This Row],[27+]]</f>
        <v>1.9000000000000001E-4</v>
      </c>
      <c r="BE88" s="5">
        <f>Points[[#This Row],[27+]]-Points[[#This Row],[28+]]</f>
        <v>1E-4</v>
      </c>
      <c r="BF88" s="5">
        <f>Points[[#This Row],[28+]]-Points[[#This Row],[29+]]</f>
        <v>0</v>
      </c>
      <c r="BG88" s="5">
        <f>Points[[#This Row],[29+]]-Points[[#This Row],[30+]]</f>
        <v>0</v>
      </c>
      <c r="BH88" s="5">
        <f>Points[[#This Row],[30+]]-Points[[#This Row],[31+]]</f>
        <v>0</v>
      </c>
      <c r="BI88" s="5">
        <f>Points[[#This Row],[31+]]-Points[[#This Row],[32+]]</f>
        <v>0</v>
      </c>
      <c r="BJ88" s="5">
        <f>Points[[#This Row],[32+]]-Points[[#This Row],[33+]]</f>
        <v>0</v>
      </c>
      <c r="BK88" s="5">
        <f>Points[[#This Row],[33+]]-Points[[#This Row],[34+]]</f>
        <v>0</v>
      </c>
      <c r="BL88" s="5">
        <f>Points[[#This Row],[34+]]-Points[[#This Row],[35+]]</f>
        <v>0</v>
      </c>
      <c r="BM88" s="5">
        <f>Points[[#This Row],[35+]]-Points[[#This Row],[40+]]</f>
        <v>0</v>
      </c>
      <c r="BN88" s="5">
        <f>Points[[#This Row],[40+]]-Points[[#This Row],[45+]]</f>
        <v>0</v>
      </c>
    </row>
    <row r="89" spans="1:66" hidden="1" x14ac:dyDescent="0.25">
      <c r="A89" s="10">
        <v>22400621</v>
      </c>
      <c r="B89" s="4" t="s">
        <v>82</v>
      </c>
      <c r="C89" s="4" t="s">
        <v>83</v>
      </c>
      <c r="D89" s="11">
        <v>0.58333333333333337</v>
      </c>
      <c r="E89" s="6" t="str">
        <f>HYPERLINK("https://www.nba.com/stats/player/1626167/boxscores-traditional", "Myles Turner")</f>
        <v>Myles Turner</v>
      </c>
      <c r="F89">
        <v>17.8</v>
      </c>
      <c r="G89" s="4">
        <v>5.6360000000000001</v>
      </c>
      <c r="H89" s="3">
        <v>0.95906999999999998</v>
      </c>
      <c r="I89" s="3">
        <v>0.94062000000000001</v>
      </c>
      <c r="J89" s="3">
        <v>0.91620999999999997</v>
      </c>
      <c r="K89" s="3">
        <v>0.88685999999999998</v>
      </c>
      <c r="L89" s="3">
        <v>0.84848999999999997</v>
      </c>
      <c r="M89" s="3">
        <v>0.80234000000000005</v>
      </c>
      <c r="N89" s="3">
        <v>0.74856999999999996</v>
      </c>
      <c r="O89" s="3">
        <v>0.69145999999999996</v>
      </c>
      <c r="P89" s="3">
        <v>0.62551999999999996</v>
      </c>
      <c r="Q89" s="3">
        <v>0.55567</v>
      </c>
      <c r="R89" s="3">
        <v>0.48404999999999998</v>
      </c>
      <c r="S89" s="3">
        <v>0.41682999999999998</v>
      </c>
      <c r="T89" s="3">
        <v>0.34827000000000002</v>
      </c>
      <c r="U89" s="3">
        <v>0.28433999999999998</v>
      </c>
      <c r="V89" s="3">
        <v>0.22663</v>
      </c>
      <c r="W89" s="3">
        <v>0.17879</v>
      </c>
      <c r="X89" s="3">
        <v>0.13567000000000001</v>
      </c>
      <c r="Y89" s="3">
        <v>0.10027</v>
      </c>
      <c r="Z89" s="3">
        <v>7.3529999999999998E-2</v>
      </c>
      <c r="AA89" s="3">
        <v>5.1549999999999999E-2</v>
      </c>
      <c r="AB89" s="3">
        <v>3.5150000000000001E-2</v>
      </c>
      <c r="AC89" s="3">
        <v>2.3300000000000001E-2</v>
      </c>
      <c r="AD89" s="3">
        <v>1.5389999999999999E-2</v>
      </c>
      <c r="AE89" s="3">
        <v>9.6399999999999993E-3</v>
      </c>
      <c r="AF89" s="3">
        <v>5.8700000000000002E-3</v>
      </c>
      <c r="AG89" s="3">
        <v>3.47E-3</v>
      </c>
      <c r="AH89" s="3">
        <v>2.0500000000000002E-3</v>
      </c>
      <c r="AI89" s="3">
        <v>1.14E-3</v>
      </c>
      <c r="AJ89" s="3">
        <v>4.0000000000000003E-5</v>
      </c>
      <c r="AK89" s="3">
        <v>0</v>
      </c>
      <c r="AL89" s="5">
        <f>Points[[#This Row],[8+]]-Points[[#This Row],[9+]]</f>
        <v>1.8449999999999966E-2</v>
      </c>
      <c r="AM89" s="5">
        <f>Points[[#This Row],[9+]]-Points[[#This Row],[10+]]</f>
        <v>2.4410000000000043E-2</v>
      </c>
      <c r="AN89" s="5">
        <f>Points[[#This Row],[10+]]-Points[[#This Row],[11+]]</f>
        <v>2.9349999999999987E-2</v>
      </c>
      <c r="AO89" s="5">
        <f>Points[[#This Row],[11+]]-Points[[#This Row],[12+]]</f>
        <v>3.8370000000000015E-2</v>
      </c>
      <c r="AP89" s="5">
        <f>Points[[#This Row],[12+]]-Points[[#This Row],[13+]]</f>
        <v>4.6149999999999913E-2</v>
      </c>
      <c r="AQ89" s="5">
        <f>Points[[#This Row],[13+]]-Points[[#This Row],[14+]]</f>
        <v>5.3770000000000095E-2</v>
      </c>
      <c r="AR89" s="5">
        <f>Points[[#This Row],[14+]]-Points[[#This Row],[15+]]</f>
        <v>5.7109999999999994E-2</v>
      </c>
      <c r="AS89" s="5">
        <f>Points[[#This Row],[15+]]-Points[[#This Row],[16+]]</f>
        <v>6.5939999999999999E-2</v>
      </c>
      <c r="AT89" s="5">
        <f>Points[[#This Row],[16+]]-Points[[#This Row],[17+]]</f>
        <v>6.9849999999999968E-2</v>
      </c>
      <c r="AU89" s="5">
        <f>Points[[#This Row],[17+]]-Points[[#This Row],[18+]]</f>
        <v>7.1620000000000017E-2</v>
      </c>
      <c r="AV89" s="5">
        <f>Points[[#This Row],[18+]]-Points[[#This Row],[19+]]</f>
        <v>6.7220000000000002E-2</v>
      </c>
      <c r="AW89" s="5">
        <f>Points[[#This Row],[19+]]-Points[[#This Row],[20+]]</f>
        <v>6.8559999999999954E-2</v>
      </c>
      <c r="AX89" s="5">
        <f>Points[[#This Row],[20+]]-Points[[#This Row],[21+]]</f>
        <v>6.3930000000000042E-2</v>
      </c>
      <c r="AY89" s="5">
        <f>Points[[#This Row],[21+]]-Points[[#This Row],[22+]]</f>
        <v>5.7709999999999984E-2</v>
      </c>
      <c r="AZ89" s="5">
        <f>Points[[#This Row],[22+]]-Points[[#This Row],[23+]]</f>
        <v>4.7839999999999994E-2</v>
      </c>
      <c r="BA89" s="5">
        <f>Points[[#This Row],[23+]]-Points[[#This Row],[24+]]</f>
        <v>4.3119999999999992E-2</v>
      </c>
      <c r="BB89" s="5">
        <f>Points[[#This Row],[24+]]-Points[[#This Row],[25+]]</f>
        <v>3.5400000000000015E-2</v>
      </c>
      <c r="BC89" s="5">
        <f>Points[[#This Row],[25+]]-Points[[#This Row],[26+]]</f>
        <v>2.674E-2</v>
      </c>
      <c r="BD89" s="5">
        <f>Points[[#This Row],[26+]]-Points[[#This Row],[27+]]</f>
        <v>2.198E-2</v>
      </c>
      <c r="BE89" s="5">
        <f>Points[[#This Row],[27+]]-Points[[#This Row],[28+]]</f>
        <v>1.6399999999999998E-2</v>
      </c>
      <c r="BF89" s="5">
        <f>Points[[#This Row],[28+]]-Points[[#This Row],[29+]]</f>
        <v>1.1849999999999999E-2</v>
      </c>
      <c r="BG89" s="5">
        <f>Points[[#This Row],[29+]]-Points[[#This Row],[30+]]</f>
        <v>7.9100000000000021E-3</v>
      </c>
      <c r="BH89" s="5">
        <f>Points[[#This Row],[30+]]-Points[[#This Row],[31+]]</f>
        <v>5.7499999999999999E-3</v>
      </c>
      <c r="BI89" s="5">
        <f>Points[[#This Row],[31+]]-Points[[#This Row],[32+]]</f>
        <v>3.769999999999999E-3</v>
      </c>
      <c r="BJ89" s="5">
        <f>Points[[#This Row],[32+]]-Points[[#This Row],[33+]]</f>
        <v>2.4000000000000002E-3</v>
      </c>
      <c r="BK89" s="5">
        <f>Points[[#This Row],[33+]]-Points[[#This Row],[34+]]</f>
        <v>1.4199999999999998E-3</v>
      </c>
      <c r="BL89" s="5">
        <f>Points[[#This Row],[34+]]-Points[[#This Row],[35+]]</f>
        <v>9.1000000000000022E-4</v>
      </c>
      <c r="BM89" s="5">
        <f>Points[[#This Row],[35+]]-Points[[#This Row],[40+]]</f>
        <v>1.0999999999999998E-3</v>
      </c>
      <c r="BN89" s="5">
        <f>Points[[#This Row],[40+]]-Points[[#This Row],[45+]]</f>
        <v>4.0000000000000003E-5</v>
      </c>
    </row>
    <row r="90" spans="1:66" x14ac:dyDescent="0.25">
      <c r="A90" s="10">
        <v>22400626</v>
      </c>
      <c r="B90" s="4" t="s">
        <v>88</v>
      </c>
      <c r="C90" s="4" t="s">
        <v>78</v>
      </c>
      <c r="D90" s="11">
        <v>0.875</v>
      </c>
      <c r="E90" s="6" t="str">
        <f>HYPERLINK("https://www.nba.com/stats/player/203932/boxscores-traditional", "Aaron Gordon")</f>
        <v>Aaron Gordon</v>
      </c>
      <c r="F90">
        <v>13</v>
      </c>
      <c r="G90" s="4">
        <v>4.1470000000000002</v>
      </c>
      <c r="H90" s="3">
        <v>0.88685999999999998</v>
      </c>
      <c r="I90" s="3">
        <v>0.83147000000000004</v>
      </c>
      <c r="J90" s="3">
        <v>0.76424000000000003</v>
      </c>
      <c r="K90" s="3">
        <v>0.68439000000000005</v>
      </c>
      <c r="L90" s="3">
        <v>0.59482999999999997</v>
      </c>
      <c r="M90" s="3">
        <v>0.5</v>
      </c>
      <c r="N90" s="3">
        <v>0.40516999999999997</v>
      </c>
      <c r="O90" s="3">
        <v>0.31561</v>
      </c>
      <c r="P90" s="3">
        <v>0.23576</v>
      </c>
      <c r="Q90" s="3">
        <v>0.16853000000000001</v>
      </c>
      <c r="R90" s="3">
        <v>0.11314</v>
      </c>
      <c r="S90" s="3">
        <v>7.3529999999999998E-2</v>
      </c>
      <c r="T90" s="3">
        <v>4.5510000000000002E-2</v>
      </c>
      <c r="U90" s="3">
        <v>2.6800000000000001E-2</v>
      </c>
      <c r="V90" s="3">
        <v>1.4999999999999999E-2</v>
      </c>
      <c r="W90" s="3">
        <v>7.9799999999999992E-3</v>
      </c>
      <c r="X90" s="3">
        <v>4.0200000000000001E-3</v>
      </c>
      <c r="Y90" s="3">
        <v>1.9300000000000001E-3</v>
      </c>
      <c r="Z90" s="3">
        <v>8.7000000000000001E-4</v>
      </c>
      <c r="AA90" s="3">
        <v>3.6000000000000002E-4</v>
      </c>
      <c r="AB90" s="3">
        <v>1.4999999999999999E-4</v>
      </c>
      <c r="AC90" s="3">
        <v>6.0000000000000002E-5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5">
        <f>Points[[#This Row],[8+]]-Points[[#This Row],[9+]]</f>
        <v>5.5389999999999939E-2</v>
      </c>
      <c r="AM90" s="5">
        <f>Points[[#This Row],[9+]]-Points[[#This Row],[10+]]</f>
        <v>6.7230000000000012E-2</v>
      </c>
      <c r="AN90" s="5">
        <f>Points[[#This Row],[10+]]-Points[[#This Row],[11+]]</f>
        <v>7.9849999999999977E-2</v>
      </c>
      <c r="AO90" s="5">
        <f>Points[[#This Row],[11+]]-Points[[#This Row],[12+]]</f>
        <v>8.9560000000000084E-2</v>
      </c>
      <c r="AP90" s="5">
        <f>Points[[#This Row],[12+]]-Points[[#This Row],[13+]]</f>
        <v>9.482999999999997E-2</v>
      </c>
      <c r="AQ90" s="5">
        <f>Points[[#This Row],[13+]]-Points[[#This Row],[14+]]</f>
        <v>9.4830000000000025E-2</v>
      </c>
      <c r="AR90" s="5">
        <f>Points[[#This Row],[14+]]-Points[[#This Row],[15+]]</f>
        <v>8.9559999999999973E-2</v>
      </c>
      <c r="AS90" s="5">
        <f>Points[[#This Row],[15+]]-Points[[#This Row],[16+]]</f>
        <v>7.9850000000000004E-2</v>
      </c>
      <c r="AT90" s="5">
        <f>Points[[#This Row],[16+]]-Points[[#This Row],[17+]]</f>
        <v>6.7229999999999984E-2</v>
      </c>
      <c r="AU90" s="5">
        <f>Points[[#This Row],[17+]]-Points[[#This Row],[18+]]</f>
        <v>5.5390000000000009E-2</v>
      </c>
      <c r="AV90" s="5">
        <f>Points[[#This Row],[18+]]-Points[[#This Row],[19+]]</f>
        <v>3.9610000000000006E-2</v>
      </c>
      <c r="AW90" s="5">
        <f>Points[[#This Row],[19+]]-Points[[#This Row],[20+]]</f>
        <v>2.8019999999999996E-2</v>
      </c>
      <c r="AX90" s="5">
        <f>Points[[#This Row],[20+]]-Points[[#This Row],[21+]]</f>
        <v>1.8710000000000001E-2</v>
      </c>
      <c r="AY90" s="5">
        <f>Points[[#This Row],[21+]]-Points[[#This Row],[22+]]</f>
        <v>1.1800000000000001E-2</v>
      </c>
      <c r="AZ90" s="5">
        <f>Points[[#This Row],[22+]]-Points[[#This Row],[23+]]</f>
        <v>7.0200000000000002E-3</v>
      </c>
      <c r="BA90" s="5">
        <f>Points[[#This Row],[23+]]-Points[[#This Row],[24+]]</f>
        <v>3.9599999999999991E-3</v>
      </c>
      <c r="BB90" s="5">
        <f>Points[[#This Row],[24+]]-Points[[#This Row],[25+]]</f>
        <v>2.0899999999999998E-3</v>
      </c>
      <c r="BC90" s="5">
        <f>Points[[#This Row],[25+]]-Points[[#This Row],[26+]]</f>
        <v>1.0600000000000002E-3</v>
      </c>
      <c r="BD90" s="5">
        <f>Points[[#This Row],[26+]]-Points[[#This Row],[27+]]</f>
        <v>5.1000000000000004E-4</v>
      </c>
      <c r="BE90" s="5">
        <f>Points[[#This Row],[27+]]-Points[[#This Row],[28+]]</f>
        <v>2.1000000000000004E-4</v>
      </c>
      <c r="BF90" s="5">
        <f>Points[[#This Row],[28+]]-Points[[#This Row],[29+]]</f>
        <v>8.9999999999999992E-5</v>
      </c>
      <c r="BG90" s="5">
        <f>Points[[#This Row],[29+]]-Points[[#This Row],[30+]]</f>
        <v>6.0000000000000002E-5</v>
      </c>
      <c r="BH90" s="5">
        <f>Points[[#This Row],[30+]]-Points[[#This Row],[31+]]</f>
        <v>0</v>
      </c>
      <c r="BI90" s="5">
        <f>Points[[#This Row],[31+]]-Points[[#This Row],[32+]]</f>
        <v>0</v>
      </c>
      <c r="BJ90" s="5">
        <f>Points[[#This Row],[32+]]-Points[[#This Row],[33+]]</f>
        <v>0</v>
      </c>
      <c r="BK90" s="5">
        <f>Points[[#This Row],[33+]]-Points[[#This Row],[34+]]</f>
        <v>0</v>
      </c>
      <c r="BL90" s="5">
        <f>Points[[#This Row],[34+]]-Points[[#This Row],[35+]]</f>
        <v>0</v>
      </c>
      <c r="BM90" s="5">
        <f>Points[[#This Row],[35+]]-Points[[#This Row],[40+]]</f>
        <v>0</v>
      </c>
      <c r="BN90" s="5">
        <f>Points[[#This Row],[40+]]-Points[[#This Row],[45+]]</f>
        <v>0</v>
      </c>
    </row>
    <row r="91" spans="1:66" x14ac:dyDescent="0.25">
      <c r="A91" s="10">
        <v>22400626</v>
      </c>
      <c r="B91" s="4" t="s">
        <v>78</v>
      </c>
      <c r="C91" s="4" t="s">
        <v>88</v>
      </c>
      <c r="D91" s="11">
        <v>0.875</v>
      </c>
      <c r="E91" s="6" t="str">
        <f>HYPERLINK("https://www.nba.com/stats/player/1627734/boxscores-traditional", "Domantas Sabonis")</f>
        <v>Domantas Sabonis</v>
      </c>
      <c r="F91">
        <v>22.6</v>
      </c>
      <c r="G91" s="4">
        <v>4.5430000000000001</v>
      </c>
      <c r="H91" s="3">
        <v>0.99934000000000001</v>
      </c>
      <c r="I91" s="3">
        <v>0.99861</v>
      </c>
      <c r="J91" s="3">
        <v>0.99719999999999998</v>
      </c>
      <c r="K91" s="3">
        <v>0.99460999999999999</v>
      </c>
      <c r="L91" s="3">
        <v>0.99009999999999998</v>
      </c>
      <c r="M91" s="3">
        <v>0.98257000000000005</v>
      </c>
      <c r="N91" s="3">
        <v>0.97062000000000004</v>
      </c>
      <c r="O91" s="3">
        <v>0.95254000000000005</v>
      </c>
      <c r="P91" s="3">
        <v>0.92647000000000002</v>
      </c>
      <c r="Q91" s="3">
        <v>0.89065000000000005</v>
      </c>
      <c r="R91" s="3">
        <v>0.84375</v>
      </c>
      <c r="S91" s="3">
        <v>0.78524000000000005</v>
      </c>
      <c r="T91" s="3">
        <v>0.71565999999999996</v>
      </c>
      <c r="U91" s="3">
        <v>0.63683000000000001</v>
      </c>
      <c r="V91" s="3">
        <v>0.55171999999999999</v>
      </c>
      <c r="W91" s="3">
        <v>0.46414</v>
      </c>
      <c r="X91" s="3">
        <v>0.37828000000000001</v>
      </c>
      <c r="Y91" s="3">
        <v>0.29805999999999999</v>
      </c>
      <c r="Z91" s="3">
        <v>0.22663</v>
      </c>
      <c r="AA91" s="3">
        <v>0.16602</v>
      </c>
      <c r="AB91" s="3">
        <v>0.11702</v>
      </c>
      <c r="AC91" s="3">
        <v>7.9269999999999993E-2</v>
      </c>
      <c r="AD91" s="3">
        <v>5.1549999999999999E-2</v>
      </c>
      <c r="AE91" s="3">
        <v>3.2160000000000001E-2</v>
      </c>
      <c r="AF91" s="3">
        <v>1.9230000000000001E-2</v>
      </c>
      <c r="AG91" s="3">
        <v>1.1010000000000001E-2</v>
      </c>
      <c r="AH91" s="3">
        <v>6.0400000000000002E-3</v>
      </c>
      <c r="AI91" s="3">
        <v>3.1700000000000001E-3</v>
      </c>
      <c r="AJ91" s="3">
        <v>6.0000000000000002E-5</v>
      </c>
      <c r="AK91" s="3">
        <v>0</v>
      </c>
      <c r="AL91" s="5">
        <f>Points[[#This Row],[8+]]-Points[[#This Row],[9+]]</f>
        <v>7.3000000000000842E-4</v>
      </c>
      <c r="AM91" s="5">
        <f>Points[[#This Row],[9+]]-Points[[#This Row],[10+]]</f>
        <v>1.4100000000000223E-3</v>
      </c>
      <c r="AN91" s="5">
        <f>Points[[#This Row],[10+]]-Points[[#This Row],[11+]]</f>
        <v>2.5899999999999812E-3</v>
      </c>
      <c r="AO91" s="5">
        <f>Points[[#This Row],[11+]]-Points[[#This Row],[12+]]</f>
        <v>4.510000000000014E-3</v>
      </c>
      <c r="AP91" s="5">
        <f>Points[[#This Row],[12+]]-Points[[#This Row],[13+]]</f>
        <v>7.5299999999999256E-3</v>
      </c>
      <c r="AQ91" s="5">
        <f>Points[[#This Row],[13+]]-Points[[#This Row],[14+]]</f>
        <v>1.1950000000000016E-2</v>
      </c>
      <c r="AR91" s="5">
        <f>Points[[#This Row],[14+]]-Points[[#This Row],[15+]]</f>
        <v>1.8079999999999985E-2</v>
      </c>
      <c r="AS91" s="5">
        <f>Points[[#This Row],[15+]]-Points[[#This Row],[16+]]</f>
        <v>2.6070000000000038E-2</v>
      </c>
      <c r="AT91" s="5">
        <f>Points[[#This Row],[16+]]-Points[[#This Row],[17+]]</f>
        <v>3.5819999999999963E-2</v>
      </c>
      <c r="AU91" s="5">
        <f>Points[[#This Row],[17+]]-Points[[#This Row],[18+]]</f>
        <v>4.6900000000000053E-2</v>
      </c>
      <c r="AV91" s="5">
        <f>Points[[#This Row],[18+]]-Points[[#This Row],[19+]]</f>
        <v>5.8509999999999951E-2</v>
      </c>
      <c r="AW91" s="5">
        <f>Points[[#This Row],[19+]]-Points[[#This Row],[20+]]</f>
        <v>6.9580000000000086E-2</v>
      </c>
      <c r="AX91" s="5">
        <f>Points[[#This Row],[20+]]-Points[[#This Row],[21+]]</f>
        <v>7.8829999999999956E-2</v>
      </c>
      <c r="AY91" s="5">
        <f>Points[[#This Row],[21+]]-Points[[#This Row],[22+]]</f>
        <v>8.5110000000000019E-2</v>
      </c>
      <c r="AZ91" s="5">
        <f>Points[[#This Row],[22+]]-Points[[#This Row],[23+]]</f>
        <v>8.7579999999999991E-2</v>
      </c>
      <c r="BA91" s="5">
        <f>Points[[#This Row],[23+]]-Points[[#This Row],[24+]]</f>
        <v>8.5859999999999992E-2</v>
      </c>
      <c r="BB91" s="5">
        <f>Points[[#This Row],[24+]]-Points[[#This Row],[25+]]</f>
        <v>8.0220000000000014E-2</v>
      </c>
      <c r="BC91" s="5">
        <f>Points[[#This Row],[25+]]-Points[[#This Row],[26+]]</f>
        <v>7.1429999999999993E-2</v>
      </c>
      <c r="BD91" s="5">
        <f>Points[[#This Row],[26+]]-Points[[#This Row],[27+]]</f>
        <v>6.0609999999999997E-2</v>
      </c>
      <c r="BE91" s="5">
        <f>Points[[#This Row],[27+]]-Points[[#This Row],[28+]]</f>
        <v>4.9000000000000002E-2</v>
      </c>
      <c r="BF91" s="5">
        <f>Points[[#This Row],[28+]]-Points[[#This Row],[29+]]</f>
        <v>3.7750000000000006E-2</v>
      </c>
      <c r="BG91" s="5">
        <f>Points[[#This Row],[29+]]-Points[[#This Row],[30+]]</f>
        <v>2.7719999999999995E-2</v>
      </c>
      <c r="BH91" s="5">
        <f>Points[[#This Row],[30+]]-Points[[#This Row],[31+]]</f>
        <v>1.9389999999999998E-2</v>
      </c>
      <c r="BI91" s="5">
        <f>Points[[#This Row],[31+]]-Points[[#This Row],[32+]]</f>
        <v>1.2930000000000001E-2</v>
      </c>
      <c r="BJ91" s="5">
        <f>Points[[#This Row],[32+]]-Points[[#This Row],[33+]]</f>
        <v>8.2199999999999999E-3</v>
      </c>
      <c r="BK91" s="5">
        <f>Points[[#This Row],[33+]]-Points[[#This Row],[34+]]</f>
        <v>4.9700000000000005E-3</v>
      </c>
      <c r="BL91" s="5">
        <f>Points[[#This Row],[34+]]-Points[[#This Row],[35+]]</f>
        <v>2.8700000000000002E-3</v>
      </c>
      <c r="BM91" s="5">
        <f>Points[[#This Row],[35+]]-Points[[#This Row],[40+]]</f>
        <v>3.1099999999999999E-3</v>
      </c>
      <c r="BN91" s="5">
        <f>Points[[#This Row],[40+]]-Points[[#This Row],[45+]]</f>
        <v>6.0000000000000002E-5</v>
      </c>
    </row>
    <row r="92" spans="1:66" x14ac:dyDescent="0.25">
      <c r="A92" s="10">
        <v>22400626</v>
      </c>
      <c r="B92" s="4" t="s">
        <v>78</v>
      </c>
      <c r="C92" s="4" t="s">
        <v>88</v>
      </c>
      <c r="D92" s="11">
        <v>0.875</v>
      </c>
      <c r="E92" s="6" t="str">
        <f>HYPERLINK("https://www.nba.com/stats/player/201942/boxscores-traditional", "DeMar DeRozan")</f>
        <v>DeMar DeRozan</v>
      </c>
      <c r="F92">
        <v>27.6</v>
      </c>
      <c r="G92" s="4">
        <v>4.5869999999999997</v>
      </c>
      <c r="H92" s="3">
        <v>1</v>
      </c>
      <c r="I92" s="3">
        <v>1</v>
      </c>
      <c r="J92" s="3">
        <v>0.99994000000000005</v>
      </c>
      <c r="K92" s="3">
        <v>0.99985000000000002</v>
      </c>
      <c r="L92" s="3">
        <v>0.99965999999999999</v>
      </c>
      <c r="M92" s="3">
        <v>0.99926000000000004</v>
      </c>
      <c r="N92" s="3">
        <v>0.99846000000000001</v>
      </c>
      <c r="O92" s="3">
        <v>0.99702000000000002</v>
      </c>
      <c r="P92" s="3">
        <v>0.99429999999999996</v>
      </c>
      <c r="Q92" s="3">
        <v>0.98956</v>
      </c>
      <c r="R92" s="3">
        <v>0.98168999999999995</v>
      </c>
      <c r="S92" s="3">
        <v>0.96926000000000001</v>
      </c>
      <c r="T92" s="3">
        <v>0.95154000000000005</v>
      </c>
      <c r="U92" s="3">
        <v>0.92506999999999995</v>
      </c>
      <c r="V92" s="3">
        <v>0.88876999999999995</v>
      </c>
      <c r="W92" s="3">
        <v>0.84133999999999998</v>
      </c>
      <c r="X92" s="3">
        <v>0.7823</v>
      </c>
      <c r="Y92" s="3">
        <v>0.71565999999999996</v>
      </c>
      <c r="Z92" s="3">
        <v>0.63683000000000001</v>
      </c>
      <c r="AA92" s="3">
        <v>0.55171999999999999</v>
      </c>
      <c r="AB92" s="3">
        <v>0.46414</v>
      </c>
      <c r="AC92" s="3">
        <v>0.37828000000000001</v>
      </c>
      <c r="AD92" s="3">
        <v>0.30153000000000002</v>
      </c>
      <c r="AE92" s="3">
        <v>0.22964999999999999</v>
      </c>
      <c r="AF92" s="3">
        <v>0.16853000000000001</v>
      </c>
      <c r="AG92" s="3">
        <v>0.11899999999999999</v>
      </c>
      <c r="AH92" s="3">
        <v>8.0759999999999998E-2</v>
      </c>
      <c r="AI92" s="3">
        <v>5.3699999999999998E-2</v>
      </c>
      <c r="AJ92" s="3">
        <v>3.47E-3</v>
      </c>
      <c r="AK92" s="3">
        <v>8.0000000000000007E-5</v>
      </c>
      <c r="AL92" s="5">
        <f>Points[[#This Row],[8+]]-Points[[#This Row],[9+]]</f>
        <v>0</v>
      </c>
      <c r="AM92" s="5">
        <f>Points[[#This Row],[9+]]-Points[[#This Row],[10+]]</f>
        <v>5.9999999999948983E-5</v>
      </c>
      <c r="AN92" s="5">
        <f>Points[[#This Row],[10+]]-Points[[#This Row],[11+]]</f>
        <v>9.0000000000034497E-5</v>
      </c>
      <c r="AO92" s="5">
        <f>Points[[#This Row],[11+]]-Points[[#This Row],[12+]]</f>
        <v>1.9000000000002348E-4</v>
      </c>
      <c r="AP92" s="5">
        <f>Points[[#This Row],[12+]]-Points[[#This Row],[13+]]</f>
        <v>3.9999999999995595E-4</v>
      </c>
      <c r="AQ92" s="5">
        <f>Points[[#This Row],[13+]]-Points[[#This Row],[14+]]</f>
        <v>8.0000000000002292E-4</v>
      </c>
      <c r="AR92" s="5">
        <f>Points[[#This Row],[14+]]-Points[[#This Row],[15+]]</f>
        <v>1.4399999999999968E-3</v>
      </c>
      <c r="AS92" s="5">
        <f>Points[[#This Row],[15+]]-Points[[#This Row],[16+]]</f>
        <v>2.7200000000000557E-3</v>
      </c>
      <c r="AT92" s="5">
        <f>Points[[#This Row],[16+]]-Points[[#This Row],[17+]]</f>
        <v>4.7399999999999665E-3</v>
      </c>
      <c r="AU92" s="5">
        <f>Points[[#This Row],[17+]]-Points[[#This Row],[18+]]</f>
        <v>7.8700000000000436E-3</v>
      </c>
      <c r="AV92" s="5">
        <f>Points[[#This Row],[18+]]-Points[[#This Row],[19+]]</f>
        <v>1.2429999999999941E-2</v>
      </c>
      <c r="AW92" s="5">
        <f>Points[[#This Row],[19+]]-Points[[#This Row],[20+]]</f>
        <v>1.7719999999999958E-2</v>
      </c>
      <c r="AX92" s="5">
        <f>Points[[#This Row],[20+]]-Points[[#This Row],[21+]]</f>
        <v>2.6470000000000105E-2</v>
      </c>
      <c r="AY92" s="5">
        <f>Points[[#This Row],[21+]]-Points[[#This Row],[22+]]</f>
        <v>3.6299999999999999E-2</v>
      </c>
      <c r="AZ92" s="5">
        <f>Points[[#This Row],[22+]]-Points[[#This Row],[23+]]</f>
        <v>4.7429999999999972E-2</v>
      </c>
      <c r="BA92" s="5">
        <f>Points[[#This Row],[23+]]-Points[[#This Row],[24+]]</f>
        <v>5.9039999999999981E-2</v>
      </c>
      <c r="BB92" s="5">
        <f>Points[[#This Row],[24+]]-Points[[#This Row],[25+]]</f>
        <v>6.6640000000000033E-2</v>
      </c>
      <c r="BC92" s="5">
        <f>Points[[#This Row],[25+]]-Points[[#This Row],[26+]]</f>
        <v>7.8829999999999956E-2</v>
      </c>
      <c r="BD92" s="5">
        <f>Points[[#This Row],[26+]]-Points[[#This Row],[27+]]</f>
        <v>8.5110000000000019E-2</v>
      </c>
      <c r="BE92" s="5">
        <f>Points[[#This Row],[27+]]-Points[[#This Row],[28+]]</f>
        <v>8.7579999999999991E-2</v>
      </c>
      <c r="BF92" s="5">
        <f>Points[[#This Row],[28+]]-Points[[#This Row],[29+]]</f>
        <v>8.5859999999999992E-2</v>
      </c>
      <c r="BG92" s="5">
        <f>Points[[#This Row],[29+]]-Points[[#This Row],[30+]]</f>
        <v>7.6749999999999985E-2</v>
      </c>
      <c r="BH92" s="5">
        <f>Points[[#This Row],[30+]]-Points[[#This Row],[31+]]</f>
        <v>7.1880000000000027E-2</v>
      </c>
      <c r="BI92" s="5">
        <f>Points[[#This Row],[31+]]-Points[[#This Row],[32+]]</f>
        <v>6.111999999999998E-2</v>
      </c>
      <c r="BJ92" s="5">
        <f>Points[[#This Row],[32+]]-Points[[#This Row],[33+]]</f>
        <v>4.9530000000000018E-2</v>
      </c>
      <c r="BK92" s="5">
        <f>Points[[#This Row],[33+]]-Points[[#This Row],[34+]]</f>
        <v>3.8239999999999996E-2</v>
      </c>
      <c r="BL92" s="5">
        <f>Points[[#This Row],[34+]]-Points[[#This Row],[35+]]</f>
        <v>2.7060000000000001E-2</v>
      </c>
      <c r="BM92" s="5">
        <f>Points[[#This Row],[35+]]-Points[[#This Row],[40+]]</f>
        <v>5.0229999999999997E-2</v>
      </c>
      <c r="BN92" s="5">
        <f>Points[[#This Row],[40+]]-Points[[#This Row],[45+]]</f>
        <v>3.3899999999999998E-3</v>
      </c>
    </row>
    <row r="93" spans="1:66" x14ac:dyDescent="0.25">
      <c r="A93" s="10">
        <v>22400626</v>
      </c>
      <c r="B93" s="4" t="s">
        <v>78</v>
      </c>
      <c r="C93" s="4" t="s">
        <v>88</v>
      </c>
      <c r="D93" s="11">
        <v>0.875</v>
      </c>
      <c r="E93" s="6" t="str">
        <f>HYPERLINK("https://www.nba.com/stats/player/1631099/boxscores-traditional", "Keegan Murray")</f>
        <v>Keegan Murray</v>
      </c>
      <c r="F93">
        <v>12</v>
      </c>
      <c r="G93" s="4">
        <v>4.6040000000000001</v>
      </c>
      <c r="H93" s="3">
        <v>0.80784999999999996</v>
      </c>
      <c r="I93" s="3">
        <v>0.74214999999999998</v>
      </c>
      <c r="J93" s="3">
        <v>0.66639999999999999</v>
      </c>
      <c r="K93" s="3">
        <v>0.58706000000000003</v>
      </c>
      <c r="L93" s="3">
        <v>0.5</v>
      </c>
      <c r="M93" s="3">
        <v>0.41293999999999997</v>
      </c>
      <c r="N93" s="3">
        <v>0.33360000000000001</v>
      </c>
      <c r="O93" s="3">
        <v>0.25785000000000002</v>
      </c>
      <c r="P93" s="3">
        <v>0.19214999999999999</v>
      </c>
      <c r="Q93" s="3">
        <v>0.13786000000000001</v>
      </c>
      <c r="R93" s="3">
        <v>9.6799999999999997E-2</v>
      </c>
      <c r="S93" s="3">
        <v>6.4259999999999998E-2</v>
      </c>
      <c r="T93" s="3">
        <v>4.0930000000000001E-2</v>
      </c>
      <c r="U93" s="3">
        <v>2.5590000000000002E-2</v>
      </c>
      <c r="V93" s="3">
        <v>1.4999999999999999E-2</v>
      </c>
      <c r="W93" s="3">
        <v>8.4200000000000004E-3</v>
      </c>
      <c r="X93" s="3">
        <v>4.5300000000000002E-3</v>
      </c>
      <c r="Y93" s="3">
        <v>2.3999999999999998E-3</v>
      </c>
      <c r="Z93" s="3">
        <v>1.1800000000000001E-3</v>
      </c>
      <c r="AA93" s="3">
        <v>5.5999999999999995E-4</v>
      </c>
      <c r="AB93" s="3">
        <v>2.5000000000000001E-4</v>
      </c>
      <c r="AC93" s="3">
        <v>1.1E-4</v>
      </c>
      <c r="AD93" s="3">
        <v>5.0000000000000002E-5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5">
        <f>Points[[#This Row],[8+]]-Points[[#This Row],[9+]]</f>
        <v>6.5699999999999981E-2</v>
      </c>
      <c r="AM93" s="5">
        <f>Points[[#This Row],[9+]]-Points[[#This Row],[10+]]</f>
        <v>7.5749999999999984E-2</v>
      </c>
      <c r="AN93" s="5">
        <f>Points[[#This Row],[10+]]-Points[[#This Row],[11+]]</f>
        <v>7.9339999999999966E-2</v>
      </c>
      <c r="AO93" s="5">
        <f>Points[[#This Row],[11+]]-Points[[#This Row],[12+]]</f>
        <v>8.7060000000000026E-2</v>
      </c>
      <c r="AP93" s="5">
        <f>Points[[#This Row],[12+]]-Points[[#This Row],[13+]]</f>
        <v>8.7060000000000026E-2</v>
      </c>
      <c r="AQ93" s="5">
        <f>Points[[#This Row],[13+]]-Points[[#This Row],[14+]]</f>
        <v>7.9339999999999966E-2</v>
      </c>
      <c r="AR93" s="5">
        <f>Points[[#This Row],[14+]]-Points[[#This Row],[15+]]</f>
        <v>7.5749999999999984E-2</v>
      </c>
      <c r="AS93" s="5">
        <f>Points[[#This Row],[15+]]-Points[[#This Row],[16+]]</f>
        <v>6.5700000000000036E-2</v>
      </c>
      <c r="AT93" s="5">
        <f>Points[[#This Row],[16+]]-Points[[#This Row],[17+]]</f>
        <v>5.4289999999999977E-2</v>
      </c>
      <c r="AU93" s="5">
        <f>Points[[#This Row],[17+]]-Points[[#This Row],[18+]]</f>
        <v>4.1060000000000013E-2</v>
      </c>
      <c r="AV93" s="5">
        <f>Points[[#This Row],[18+]]-Points[[#This Row],[19+]]</f>
        <v>3.2539999999999999E-2</v>
      </c>
      <c r="AW93" s="5">
        <f>Points[[#This Row],[19+]]-Points[[#This Row],[20+]]</f>
        <v>2.3329999999999997E-2</v>
      </c>
      <c r="AX93" s="5">
        <f>Points[[#This Row],[20+]]-Points[[#This Row],[21+]]</f>
        <v>1.5339999999999999E-2</v>
      </c>
      <c r="AY93" s="5">
        <f>Points[[#This Row],[21+]]-Points[[#This Row],[22+]]</f>
        <v>1.0590000000000002E-2</v>
      </c>
      <c r="AZ93" s="5">
        <f>Points[[#This Row],[22+]]-Points[[#This Row],[23+]]</f>
        <v>6.579999999999999E-3</v>
      </c>
      <c r="BA93" s="5">
        <f>Points[[#This Row],[23+]]-Points[[#This Row],[24+]]</f>
        <v>3.8900000000000002E-3</v>
      </c>
      <c r="BB93" s="5">
        <f>Points[[#This Row],[24+]]-Points[[#This Row],[25+]]</f>
        <v>2.1300000000000004E-3</v>
      </c>
      <c r="BC93" s="5">
        <f>Points[[#This Row],[25+]]-Points[[#This Row],[26+]]</f>
        <v>1.2199999999999997E-3</v>
      </c>
      <c r="BD93" s="5">
        <f>Points[[#This Row],[26+]]-Points[[#This Row],[27+]]</f>
        <v>6.2000000000000011E-4</v>
      </c>
      <c r="BE93" s="5">
        <f>Points[[#This Row],[27+]]-Points[[#This Row],[28+]]</f>
        <v>3.0999999999999995E-4</v>
      </c>
      <c r="BF93" s="5">
        <f>Points[[#This Row],[28+]]-Points[[#This Row],[29+]]</f>
        <v>1.3999999999999999E-4</v>
      </c>
      <c r="BG93" s="5">
        <f>Points[[#This Row],[29+]]-Points[[#This Row],[30+]]</f>
        <v>6.0000000000000002E-5</v>
      </c>
      <c r="BH93" s="5">
        <f>Points[[#This Row],[30+]]-Points[[#This Row],[31+]]</f>
        <v>5.0000000000000002E-5</v>
      </c>
      <c r="BI93" s="5">
        <f>Points[[#This Row],[31+]]-Points[[#This Row],[32+]]</f>
        <v>0</v>
      </c>
      <c r="BJ93" s="5">
        <f>Points[[#This Row],[32+]]-Points[[#This Row],[33+]]</f>
        <v>0</v>
      </c>
      <c r="BK93" s="5">
        <f>Points[[#This Row],[33+]]-Points[[#This Row],[34+]]</f>
        <v>0</v>
      </c>
      <c r="BL93" s="5">
        <f>Points[[#This Row],[34+]]-Points[[#This Row],[35+]]</f>
        <v>0</v>
      </c>
      <c r="BM93" s="5">
        <f>Points[[#This Row],[35+]]-Points[[#This Row],[40+]]</f>
        <v>0</v>
      </c>
      <c r="BN93" s="5">
        <f>Points[[#This Row],[40+]]-Points[[#This Row],[45+]]</f>
        <v>0</v>
      </c>
    </row>
    <row r="94" spans="1:66" x14ac:dyDescent="0.25">
      <c r="A94" s="10">
        <v>22400626</v>
      </c>
      <c r="B94" s="4" t="s">
        <v>78</v>
      </c>
      <c r="C94" s="4" t="s">
        <v>88</v>
      </c>
      <c r="D94" s="11">
        <v>0.875</v>
      </c>
      <c r="E94" s="6" t="str">
        <f>HYPERLINK("https://www.nba.com/stats/player/1628368/boxscores-traditional", "De'Aaron Fox")</f>
        <v>De'Aaron Fox</v>
      </c>
      <c r="F94">
        <v>18.2</v>
      </c>
      <c r="G94" s="4">
        <v>4.915</v>
      </c>
      <c r="H94" s="3">
        <v>0.98124</v>
      </c>
      <c r="I94" s="3">
        <v>0.96926000000000001</v>
      </c>
      <c r="J94" s="3">
        <v>0.95254000000000005</v>
      </c>
      <c r="K94" s="3">
        <v>0.92784999999999995</v>
      </c>
      <c r="L94" s="3">
        <v>0.89617000000000002</v>
      </c>
      <c r="M94" s="3">
        <v>0.85543000000000002</v>
      </c>
      <c r="N94" s="3">
        <v>0.80234000000000005</v>
      </c>
      <c r="O94" s="3">
        <v>0.74214999999999998</v>
      </c>
      <c r="P94" s="3">
        <v>0.67364000000000002</v>
      </c>
      <c r="Q94" s="3">
        <v>0.59482999999999997</v>
      </c>
      <c r="R94" s="3">
        <v>0.51595000000000002</v>
      </c>
      <c r="S94" s="3">
        <v>0.43643999999999999</v>
      </c>
      <c r="T94" s="3">
        <v>0.35569000000000001</v>
      </c>
      <c r="U94" s="3">
        <v>0.28433999999999998</v>
      </c>
      <c r="V94" s="3">
        <v>0.22065000000000001</v>
      </c>
      <c r="W94" s="3">
        <v>0.16353999999999999</v>
      </c>
      <c r="X94" s="3">
        <v>0.11899999999999999</v>
      </c>
      <c r="Y94" s="3">
        <v>8.3790000000000003E-2</v>
      </c>
      <c r="Z94" s="3">
        <v>5.5919999999999997E-2</v>
      </c>
      <c r="AA94" s="3">
        <v>3.6729999999999999E-2</v>
      </c>
      <c r="AB94" s="3">
        <v>2.3300000000000001E-2</v>
      </c>
      <c r="AC94" s="3">
        <v>1.3899999999999999E-2</v>
      </c>
      <c r="AD94" s="3">
        <v>8.2000000000000007E-3</v>
      </c>
      <c r="AE94" s="3">
        <v>4.6600000000000001E-3</v>
      </c>
      <c r="AF94" s="3">
        <v>2.48E-3</v>
      </c>
      <c r="AG94" s="3">
        <v>1.31E-3</v>
      </c>
      <c r="AH94" s="3">
        <v>6.6E-4</v>
      </c>
      <c r="AI94" s="3">
        <v>3.1E-4</v>
      </c>
      <c r="AJ94" s="3">
        <v>0</v>
      </c>
      <c r="AK94" s="3">
        <v>0</v>
      </c>
      <c r="AL94" s="5">
        <f>Points[[#This Row],[8+]]-Points[[#This Row],[9+]]</f>
        <v>1.1979999999999991E-2</v>
      </c>
      <c r="AM94" s="5">
        <f>Points[[#This Row],[9+]]-Points[[#This Row],[10+]]</f>
        <v>1.6719999999999957E-2</v>
      </c>
      <c r="AN94" s="5">
        <f>Points[[#This Row],[10+]]-Points[[#This Row],[11+]]</f>
        <v>2.4690000000000101E-2</v>
      </c>
      <c r="AO94" s="5">
        <f>Points[[#This Row],[11+]]-Points[[#This Row],[12+]]</f>
        <v>3.167999999999993E-2</v>
      </c>
      <c r="AP94" s="5">
        <f>Points[[#This Row],[12+]]-Points[[#This Row],[13+]]</f>
        <v>4.0739999999999998E-2</v>
      </c>
      <c r="AQ94" s="5">
        <f>Points[[#This Row],[13+]]-Points[[#This Row],[14+]]</f>
        <v>5.3089999999999971E-2</v>
      </c>
      <c r="AR94" s="5">
        <f>Points[[#This Row],[14+]]-Points[[#This Row],[15+]]</f>
        <v>6.0190000000000077E-2</v>
      </c>
      <c r="AS94" s="5">
        <f>Points[[#This Row],[15+]]-Points[[#This Row],[16+]]</f>
        <v>6.850999999999996E-2</v>
      </c>
      <c r="AT94" s="5">
        <f>Points[[#This Row],[16+]]-Points[[#This Row],[17+]]</f>
        <v>7.8810000000000047E-2</v>
      </c>
      <c r="AU94" s="5">
        <f>Points[[#This Row],[17+]]-Points[[#This Row],[18+]]</f>
        <v>7.887999999999995E-2</v>
      </c>
      <c r="AV94" s="5">
        <f>Points[[#This Row],[18+]]-Points[[#This Row],[19+]]</f>
        <v>7.9510000000000025E-2</v>
      </c>
      <c r="AW94" s="5">
        <f>Points[[#This Row],[19+]]-Points[[#This Row],[20+]]</f>
        <v>8.0749999999999988E-2</v>
      </c>
      <c r="AX94" s="5">
        <f>Points[[#This Row],[20+]]-Points[[#This Row],[21+]]</f>
        <v>7.1350000000000025E-2</v>
      </c>
      <c r="AY94" s="5">
        <f>Points[[#This Row],[21+]]-Points[[#This Row],[22+]]</f>
        <v>6.3689999999999969E-2</v>
      </c>
      <c r="AZ94" s="5">
        <f>Points[[#This Row],[22+]]-Points[[#This Row],[23+]]</f>
        <v>5.7110000000000022E-2</v>
      </c>
      <c r="BA94" s="5">
        <f>Points[[#This Row],[23+]]-Points[[#This Row],[24+]]</f>
        <v>4.4539999999999996E-2</v>
      </c>
      <c r="BB94" s="5">
        <f>Points[[#This Row],[24+]]-Points[[#This Row],[25+]]</f>
        <v>3.5209999999999991E-2</v>
      </c>
      <c r="BC94" s="5">
        <f>Points[[#This Row],[25+]]-Points[[#This Row],[26+]]</f>
        <v>2.7870000000000006E-2</v>
      </c>
      <c r="BD94" s="5">
        <f>Points[[#This Row],[26+]]-Points[[#This Row],[27+]]</f>
        <v>1.9189999999999999E-2</v>
      </c>
      <c r="BE94" s="5">
        <f>Points[[#This Row],[27+]]-Points[[#This Row],[28+]]</f>
        <v>1.3429999999999997E-2</v>
      </c>
      <c r="BF94" s="5">
        <f>Points[[#This Row],[28+]]-Points[[#This Row],[29+]]</f>
        <v>9.4000000000000021E-3</v>
      </c>
      <c r="BG94" s="5">
        <f>Points[[#This Row],[29+]]-Points[[#This Row],[30+]]</f>
        <v>5.6999999999999985E-3</v>
      </c>
      <c r="BH94" s="5">
        <f>Points[[#This Row],[30+]]-Points[[#This Row],[31+]]</f>
        <v>3.5400000000000006E-3</v>
      </c>
      <c r="BI94" s="5">
        <f>Points[[#This Row],[31+]]-Points[[#This Row],[32+]]</f>
        <v>2.1800000000000001E-3</v>
      </c>
      <c r="BJ94" s="5">
        <f>Points[[#This Row],[32+]]-Points[[#This Row],[33+]]</f>
        <v>1.17E-3</v>
      </c>
      <c r="BK94" s="5">
        <f>Points[[#This Row],[33+]]-Points[[#This Row],[34+]]</f>
        <v>6.4999999999999997E-4</v>
      </c>
      <c r="BL94" s="5">
        <f>Points[[#This Row],[34+]]-Points[[#This Row],[35+]]</f>
        <v>3.5E-4</v>
      </c>
      <c r="BM94" s="5">
        <f>Points[[#This Row],[35+]]-Points[[#This Row],[40+]]</f>
        <v>3.1E-4</v>
      </c>
      <c r="BN94" s="5">
        <f>Points[[#This Row],[40+]]-Points[[#This Row],[45+]]</f>
        <v>0</v>
      </c>
    </row>
    <row r="95" spans="1:66" x14ac:dyDescent="0.25">
      <c r="A95" s="10">
        <v>22400626</v>
      </c>
      <c r="B95" s="4" t="s">
        <v>78</v>
      </c>
      <c r="C95" s="4" t="s">
        <v>88</v>
      </c>
      <c r="D95" s="11">
        <v>0.875</v>
      </c>
      <c r="E95" s="6" t="str">
        <f>HYPERLINK("https://www.nba.com/stats/player/1631165/boxscores-traditional", "Keon Ellis")</f>
        <v>Keon Ellis</v>
      </c>
      <c r="F95">
        <v>11.6</v>
      </c>
      <c r="G95" s="4">
        <v>5.2759999999999998</v>
      </c>
      <c r="H95" s="3">
        <v>0.75175000000000003</v>
      </c>
      <c r="I95" s="3">
        <v>0.68793000000000004</v>
      </c>
      <c r="J95" s="3">
        <v>0.61790999999999996</v>
      </c>
      <c r="K95" s="3">
        <v>0.54379999999999995</v>
      </c>
      <c r="L95" s="3">
        <v>0.46811999999999998</v>
      </c>
      <c r="M95" s="3">
        <v>0.39357999999999999</v>
      </c>
      <c r="N95" s="3">
        <v>0.32635999999999998</v>
      </c>
      <c r="O95" s="3">
        <v>0.26108999999999999</v>
      </c>
      <c r="P95" s="3">
        <v>0.20327000000000001</v>
      </c>
      <c r="Q95" s="3">
        <v>0.15386</v>
      </c>
      <c r="R95" s="3">
        <v>0.11314</v>
      </c>
      <c r="S95" s="3">
        <v>8.0759999999999998E-2</v>
      </c>
      <c r="T95" s="3">
        <v>5.5919999999999997E-2</v>
      </c>
      <c r="U95" s="3">
        <v>3.7539999999999997E-2</v>
      </c>
      <c r="V95" s="3">
        <v>2.4420000000000001E-2</v>
      </c>
      <c r="W95" s="3">
        <v>1.5389999999999999E-2</v>
      </c>
      <c r="X95" s="3">
        <v>9.3900000000000008E-3</v>
      </c>
      <c r="Y95" s="3">
        <v>5.5399999999999998E-3</v>
      </c>
      <c r="Z95" s="3">
        <v>3.1700000000000001E-3</v>
      </c>
      <c r="AA95" s="3">
        <v>1.75E-3</v>
      </c>
      <c r="AB95" s="3">
        <v>9.3999999999999997E-4</v>
      </c>
      <c r="AC95" s="3">
        <v>4.8000000000000001E-4</v>
      </c>
      <c r="AD95" s="3">
        <v>2.4000000000000001E-4</v>
      </c>
      <c r="AE95" s="3">
        <v>1.2E-4</v>
      </c>
      <c r="AF95" s="3">
        <v>5.0000000000000002E-5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5">
        <f>Points[[#This Row],[8+]]-Points[[#This Row],[9+]]</f>
        <v>6.3819999999999988E-2</v>
      </c>
      <c r="AM95" s="5">
        <f>Points[[#This Row],[9+]]-Points[[#This Row],[10+]]</f>
        <v>7.0020000000000082E-2</v>
      </c>
      <c r="AN95" s="5">
        <f>Points[[#This Row],[10+]]-Points[[#This Row],[11+]]</f>
        <v>7.4110000000000009E-2</v>
      </c>
      <c r="AO95" s="5">
        <f>Points[[#This Row],[11+]]-Points[[#This Row],[12+]]</f>
        <v>7.567999999999997E-2</v>
      </c>
      <c r="AP95" s="5">
        <f>Points[[#This Row],[12+]]-Points[[#This Row],[13+]]</f>
        <v>7.4539999999999995E-2</v>
      </c>
      <c r="AQ95" s="5">
        <f>Points[[#This Row],[13+]]-Points[[#This Row],[14+]]</f>
        <v>6.7220000000000002E-2</v>
      </c>
      <c r="AR95" s="5">
        <f>Points[[#This Row],[14+]]-Points[[#This Row],[15+]]</f>
        <v>6.5269999999999995E-2</v>
      </c>
      <c r="AS95" s="5">
        <f>Points[[#This Row],[15+]]-Points[[#This Row],[16+]]</f>
        <v>5.7819999999999983E-2</v>
      </c>
      <c r="AT95" s="5">
        <f>Points[[#This Row],[16+]]-Points[[#This Row],[17+]]</f>
        <v>4.9410000000000009E-2</v>
      </c>
      <c r="AU95" s="5">
        <f>Points[[#This Row],[17+]]-Points[[#This Row],[18+]]</f>
        <v>4.0719999999999992E-2</v>
      </c>
      <c r="AV95" s="5">
        <f>Points[[#This Row],[18+]]-Points[[#This Row],[19+]]</f>
        <v>3.2380000000000006E-2</v>
      </c>
      <c r="AW95" s="5">
        <f>Points[[#This Row],[19+]]-Points[[#This Row],[20+]]</f>
        <v>2.4840000000000001E-2</v>
      </c>
      <c r="AX95" s="5">
        <f>Points[[#This Row],[20+]]-Points[[#This Row],[21+]]</f>
        <v>1.8380000000000001E-2</v>
      </c>
      <c r="AY95" s="5">
        <f>Points[[#This Row],[21+]]-Points[[#This Row],[22+]]</f>
        <v>1.3119999999999996E-2</v>
      </c>
      <c r="AZ95" s="5">
        <f>Points[[#This Row],[22+]]-Points[[#This Row],[23+]]</f>
        <v>9.0300000000000016E-3</v>
      </c>
      <c r="BA95" s="5">
        <f>Points[[#This Row],[23+]]-Points[[#This Row],[24+]]</f>
        <v>5.9999999999999984E-3</v>
      </c>
      <c r="BB95" s="5">
        <f>Points[[#This Row],[24+]]-Points[[#This Row],[25+]]</f>
        <v>3.850000000000001E-3</v>
      </c>
      <c r="BC95" s="5">
        <f>Points[[#This Row],[25+]]-Points[[#This Row],[26+]]</f>
        <v>2.3699999999999997E-3</v>
      </c>
      <c r="BD95" s="5">
        <f>Points[[#This Row],[26+]]-Points[[#This Row],[27+]]</f>
        <v>1.42E-3</v>
      </c>
      <c r="BE95" s="5">
        <f>Points[[#This Row],[27+]]-Points[[#This Row],[28+]]</f>
        <v>8.1000000000000006E-4</v>
      </c>
      <c r="BF95" s="5">
        <f>Points[[#This Row],[28+]]-Points[[#This Row],[29+]]</f>
        <v>4.5999999999999996E-4</v>
      </c>
      <c r="BG95" s="5">
        <f>Points[[#This Row],[29+]]-Points[[#This Row],[30+]]</f>
        <v>2.4000000000000001E-4</v>
      </c>
      <c r="BH95" s="5">
        <f>Points[[#This Row],[30+]]-Points[[#This Row],[31+]]</f>
        <v>1.2E-4</v>
      </c>
      <c r="BI95" s="5">
        <f>Points[[#This Row],[31+]]-Points[[#This Row],[32+]]</f>
        <v>6.9999999999999994E-5</v>
      </c>
      <c r="BJ95" s="5">
        <f>Points[[#This Row],[32+]]-Points[[#This Row],[33+]]</f>
        <v>5.0000000000000002E-5</v>
      </c>
      <c r="BK95" s="5">
        <f>Points[[#This Row],[33+]]-Points[[#This Row],[34+]]</f>
        <v>0</v>
      </c>
      <c r="BL95" s="5">
        <f>Points[[#This Row],[34+]]-Points[[#This Row],[35+]]</f>
        <v>0</v>
      </c>
      <c r="BM95" s="5">
        <f>Points[[#This Row],[35+]]-Points[[#This Row],[40+]]</f>
        <v>0</v>
      </c>
      <c r="BN95" s="5">
        <f>Points[[#This Row],[40+]]-Points[[#This Row],[45+]]</f>
        <v>0</v>
      </c>
    </row>
    <row r="96" spans="1:66" x14ac:dyDescent="0.25">
      <c r="A96" s="10">
        <v>22400626</v>
      </c>
      <c r="B96" s="4" t="s">
        <v>88</v>
      </c>
      <c r="C96" s="4" t="s">
        <v>78</v>
      </c>
      <c r="D96" s="11">
        <v>0.875</v>
      </c>
      <c r="E96" s="6" t="str">
        <f>HYPERLINK("https://www.nba.com/stats/player/203999/boxscores-traditional", "Nikola Jokic")</f>
        <v>Nikola Jokic</v>
      </c>
      <c r="F96">
        <v>20</v>
      </c>
      <c r="G96" s="4">
        <v>5.7620000000000005</v>
      </c>
      <c r="H96" s="3">
        <v>0.98124</v>
      </c>
      <c r="I96" s="3">
        <v>0.97192999999999996</v>
      </c>
      <c r="J96" s="3">
        <v>0.95906999999999998</v>
      </c>
      <c r="K96" s="3">
        <v>0.94062000000000001</v>
      </c>
      <c r="L96" s="3">
        <v>0.91774</v>
      </c>
      <c r="M96" s="3">
        <v>0.88685999999999998</v>
      </c>
      <c r="N96" s="3">
        <v>0.85082999999999998</v>
      </c>
      <c r="O96" s="3">
        <v>0.80784999999999996</v>
      </c>
      <c r="P96" s="3">
        <v>0.75490000000000002</v>
      </c>
      <c r="Q96" s="3">
        <v>0.69847000000000004</v>
      </c>
      <c r="R96" s="3">
        <v>0.63683000000000001</v>
      </c>
      <c r="S96" s="3">
        <v>0.56749000000000005</v>
      </c>
      <c r="T96" s="3">
        <v>0.5</v>
      </c>
      <c r="U96" s="3">
        <v>0.43251000000000001</v>
      </c>
      <c r="V96" s="3">
        <v>0.36316999999999999</v>
      </c>
      <c r="W96" s="3">
        <v>0.30153000000000002</v>
      </c>
      <c r="X96" s="3">
        <v>0.24510000000000001</v>
      </c>
      <c r="Y96" s="3">
        <v>0.19214999999999999</v>
      </c>
      <c r="Z96" s="3">
        <v>0.14917</v>
      </c>
      <c r="AA96" s="3">
        <v>0.11314</v>
      </c>
      <c r="AB96" s="3">
        <v>8.226E-2</v>
      </c>
      <c r="AC96" s="3">
        <v>5.9380000000000002E-2</v>
      </c>
      <c r="AD96" s="3">
        <v>4.0930000000000001E-2</v>
      </c>
      <c r="AE96" s="3">
        <v>2.8070000000000001E-2</v>
      </c>
      <c r="AF96" s="3">
        <v>1.8759999999999999E-2</v>
      </c>
      <c r="AG96" s="3">
        <v>1.191E-2</v>
      </c>
      <c r="AH96" s="3">
        <v>7.5500000000000003E-3</v>
      </c>
      <c r="AI96" s="3">
        <v>4.6600000000000001E-3</v>
      </c>
      <c r="AJ96" s="3">
        <v>2.5999999999999998E-4</v>
      </c>
      <c r="AK96" s="3">
        <v>0</v>
      </c>
      <c r="AL96" s="5">
        <f>Points[[#This Row],[8+]]-Points[[#This Row],[9+]]</f>
        <v>9.3100000000000405E-3</v>
      </c>
      <c r="AM96" s="5">
        <f>Points[[#This Row],[9+]]-Points[[#This Row],[10+]]</f>
        <v>1.2859999999999983E-2</v>
      </c>
      <c r="AN96" s="5">
        <f>Points[[#This Row],[10+]]-Points[[#This Row],[11+]]</f>
        <v>1.8449999999999966E-2</v>
      </c>
      <c r="AO96" s="5">
        <f>Points[[#This Row],[11+]]-Points[[#This Row],[12+]]</f>
        <v>2.2880000000000011E-2</v>
      </c>
      <c r="AP96" s="5">
        <f>Points[[#This Row],[12+]]-Points[[#This Row],[13+]]</f>
        <v>3.0880000000000019E-2</v>
      </c>
      <c r="AQ96" s="5">
        <f>Points[[#This Row],[13+]]-Points[[#This Row],[14+]]</f>
        <v>3.6030000000000006E-2</v>
      </c>
      <c r="AR96" s="5">
        <f>Points[[#This Row],[14+]]-Points[[#This Row],[15+]]</f>
        <v>4.2980000000000018E-2</v>
      </c>
      <c r="AS96" s="5">
        <f>Points[[#This Row],[15+]]-Points[[#This Row],[16+]]</f>
        <v>5.2949999999999942E-2</v>
      </c>
      <c r="AT96" s="5">
        <f>Points[[#This Row],[16+]]-Points[[#This Row],[17+]]</f>
        <v>5.642999999999998E-2</v>
      </c>
      <c r="AU96" s="5">
        <f>Points[[#This Row],[17+]]-Points[[#This Row],[18+]]</f>
        <v>6.1640000000000028E-2</v>
      </c>
      <c r="AV96" s="5">
        <f>Points[[#This Row],[18+]]-Points[[#This Row],[19+]]</f>
        <v>6.9339999999999957E-2</v>
      </c>
      <c r="AW96" s="5">
        <f>Points[[#This Row],[19+]]-Points[[#This Row],[20+]]</f>
        <v>6.749000000000005E-2</v>
      </c>
      <c r="AX96" s="5">
        <f>Points[[#This Row],[20+]]-Points[[#This Row],[21+]]</f>
        <v>6.7489999999999994E-2</v>
      </c>
      <c r="AY96" s="5">
        <f>Points[[#This Row],[21+]]-Points[[#This Row],[22+]]</f>
        <v>6.9340000000000013E-2</v>
      </c>
      <c r="AZ96" s="5">
        <f>Points[[#This Row],[22+]]-Points[[#This Row],[23+]]</f>
        <v>6.1639999999999973E-2</v>
      </c>
      <c r="BA96" s="5">
        <f>Points[[#This Row],[23+]]-Points[[#This Row],[24+]]</f>
        <v>5.6430000000000008E-2</v>
      </c>
      <c r="BB96" s="5">
        <f>Points[[#This Row],[24+]]-Points[[#This Row],[25+]]</f>
        <v>5.2950000000000025E-2</v>
      </c>
      <c r="BC96" s="5">
        <f>Points[[#This Row],[25+]]-Points[[#This Row],[26+]]</f>
        <v>4.297999999999999E-2</v>
      </c>
      <c r="BD96" s="5">
        <f>Points[[#This Row],[26+]]-Points[[#This Row],[27+]]</f>
        <v>3.6029999999999993E-2</v>
      </c>
      <c r="BE96" s="5">
        <f>Points[[#This Row],[27+]]-Points[[#This Row],[28+]]</f>
        <v>3.0880000000000005E-2</v>
      </c>
      <c r="BF96" s="5">
        <f>Points[[#This Row],[28+]]-Points[[#This Row],[29+]]</f>
        <v>2.2879999999999998E-2</v>
      </c>
      <c r="BG96" s="5">
        <f>Points[[#This Row],[29+]]-Points[[#This Row],[30+]]</f>
        <v>1.8450000000000001E-2</v>
      </c>
      <c r="BH96" s="5">
        <f>Points[[#This Row],[30+]]-Points[[#This Row],[31+]]</f>
        <v>1.286E-2</v>
      </c>
      <c r="BI96" s="5">
        <f>Points[[#This Row],[31+]]-Points[[#This Row],[32+]]</f>
        <v>9.3100000000000023E-3</v>
      </c>
      <c r="BJ96" s="5">
        <f>Points[[#This Row],[32+]]-Points[[#This Row],[33+]]</f>
        <v>6.8499999999999985E-3</v>
      </c>
      <c r="BK96" s="5">
        <f>Points[[#This Row],[33+]]-Points[[#This Row],[34+]]</f>
        <v>4.3600000000000002E-3</v>
      </c>
      <c r="BL96" s="5">
        <f>Points[[#This Row],[34+]]-Points[[#This Row],[35+]]</f>
        <v>2.8900000000000002E-3</v>
      </c>
      <c r="BM96" s="5">
        <f>Points[[#This Row],[35+]]-Points[[#This Row],[40+]]</f>
        <v>4.4000000000000003E-3</v>
      </c>
      <c r="BN96" s="5">
        <f>Points[[#This Row],[40+]]-Points[[#This Row],[45+]]</f>
        <v>2.5999999999999998E-4</v>
      </c>
    </row>
    <row r="97" spans="1:66" x14ac:dyDescent="0.25">
      <c r="A97" s="10">
        <v>22400626</v>
      </c>
      <c r="B97" s="4" t="s">
        <v>88</v>
      </c>
      <c r="C97" s="4" t="s">
        <v>78</v>
      </c>
      <c r="D97" s="11">
        <v>0.875</v>
      </c>
      <c r="E97" s="6" t="str">
        <f>HYPERLINK("https://www.nba.com/stats/player/1631128/boxscores-traditional", "Christian Braun")</f>
        <v>Christian Braun</v>
      </c>
      <c r="F97">
        <v>16</v>
      </c>
      <c r="G97" s="4">
        <v>6.0659999999999998</v>
      </c>
      <c r="H97" s="3">
        <v>0.90658000000000005</v>
      </c>
      <c r="I97" s="3">
        <v>0.87492999999999999</v>
      </c>
      <c r="J97" s="3">
        <v>0.83891000000000004</v>
      </c>
      <c r="K97" s="3">
        <v>0.79388999999999998</v>
      </c>
      <c r="L97" s="3">
        <v>0.74536999999999998</v>
      </c>
      <c r="M97" s="3">
        <v>0.68793000000000004</v>
      </c>
      <c r="N97" s="3">
        <v>0.62929999999999997</v>
      </c>
      <c r="O97" s="3">
        <v>0.56355999999999995</v>
      </c>
      <c r="P97" s="3">
        <v>0.5</v>
      </c>
      <c r="Q97" s="3">
        <v>0.43643999999999999</v>
      </c>
      <c r="R97" s="3">
        <v>0.37069999999999997</v>
      </c>
      <c r="S97" s="3">
        <v>0.31207000000000001</v>
      </c>
      <c r="T97" s="3">
        <v>0.25463000000000002</v>
      </c>
      <c r="U97" s="3">
        <v>0.20610999999999999</v>
      </c>
      <c r="V97" s="3">
        <v>0.16109000000000001</v>
      </c>
      <c r="W97" s="3">
        <v>0.12506999999999999</v>
      </c>
      <c r="X97" s="3">
        <v>9.3420000000000003E-2</v>
      </c>
      <c r="Y97" s="3">
        <v>6.9440000000000002E-2</v>
      </c>
      <c r="Z97" s="3">
        <v>4.947E-2</v>
      </c>
      <c r="AA97" s="3">
        <v>3.5150000000000001E-2</v>
      </c>
      <c r="AB97" s="3">
        <v>2.385E-2</v>
      </c>
      <c r="AC97" s="3">
        <v>1.618E-2</v>
      </c>
      <c r="AD97" s="3">
        <v>1.044E-2</v>
      </c>
      <c r="AE97" s="3">
        <v>6.7600000000000004E-3</v>
      </c>
      <c r="AF97" s="3">
        <v>4.15E-3</v>
      </c>
      <c r="AG97" s="3">
        <v>2.5600000000000002E-3</v>
      </c>
      <c r="AH97" s="3">
        <v>1.49E-3</v>
      </c>
      <c r="AI97" s="3">
        <v>8.7000000000000001E-4</v>
      </c>
      <c r="AJ97" s="3">
        <v>4.0000000000000003E-5</v>
      </c>
      <c r="AK97" s="3">
        <v>0</v>
      </c>
      <c r="AL97" s="5">
        <f>Points[[#This Row],[8+]]-Points[[#This Row],[9+]]</f>
        <v>3.1650000000000067E-2</v>
      </c>
      <c r="AM97" s="5">
        <f>Points[[#This Row],[9+]]-Points[[#This Row],[10+]]</f>
        <v>3.6019999999999941E-2</v>
      </c>
      <c r="AN97" s="5">
        <f>Points[[#This Row],[10+]]-Points[[#This Row],[11+]]</f>
        <v>4.502000000000006E-2</v>
      </c>
      <c r="AO97" s="5">
        <f>Points[[#This Row],[11+]]-Points[[#This Row],[12+]]</f>
        <v>4.8520000000000008E-2</v>
      </c>
      <c r="AP97" s="5">
        <f>Points[[#This Row],[12+]]-Points[[#This Row],[13+]]</f>
        <v>5.7439999999999936E-2</v>
      </c>
      <c r="AQ97" s="5">
        <f>Points[[#This Row],[13+]]-Points[[#This Row],[14+]]</f>
        <v>5.8630000000000071E-2</v>
      </c>
      <c r="AR97" s="5">
        <f>Points[[#This Row],[14+]]-Points[[#This Row],[15+]]</f>
        <v>6.5740000000000021E-2</v>
      </c>
      <c r="AS97" s="5">
        <f>Points[[#This Row],[15+]]-Points[[#This Row],[16+]]</f>
        <v>6.355999999999995E-2</v>
      </c>
      <c r="AT97" s="5">
        <f>Points[[#This Row],[16+]]-Points[[#This Row],[17+]]</f>
        <v>6.3560000000000005E-2</v>
      </c>
      <c r="AU97" s="5">
        <f>Points[[#This Row],[17+]]-Points[[#This Row],[18+]]</f>
        <v>6.5740000000000021E-2</v>
      </c>
      <c r="AV97" s="5">
        <f>Points[[#This Row],[18+]]-Points[[#This Row],[19+]]</f>
        <v>5.862999999999996E-2</v>
      </c>
      <c r="AW97" s="5">
        <f>Points[[#This Row],[19+]]-Points[[#This Row],[20+]]</f>
        <v>5.7439999999999991E-2</v>
      </c>
      <c r="AX97" s="5">
        <f>Points[[#This Row],[20+]]-Points[[#This Row],[21+]]</f>
        <v>4.8520000000000035E-2</v>
      </c>
      <c r="AY97" s="5">
        <f>Points[[#This Row],[21+]]-Points[[#This Row],[22+]]</f>
        <v>4.5019999999999977E-2</v>
      </c>
      <c r="AZ97" s="5">
        <f>Points[[#This Row],[22+]]-Points[[#This Row],[23+]]</f>
        <v>3.6020000000000024E-2</v>
      </c>
      <c r="BA97" s="5">
        <f>Points[[#This Row],[23+]]-Points[[#This Row],[24+]]</f>
        <v>3.1649999999999984E-2</v>
      </c>
      <c r="BB97" s="5">
        <f>Points[[#This Row],[24+]]-Points[[#This Row],[25+]]</f>
        <v>2.3980000000000001E-2</v>
      </c>
      <c r="BC97" s="5">
        <f>Points[[#This Row],[25+]]-Points[[#This Row],[26+]]</f>
        <v>1.9970000000000002E-2</v>
      </c>
      <c r="BD97" s="5">
        <f>Points[[#This Row],[26+]]-Points[[#This Row],[27+]]</f>
        <v>1.4319999999999999E-2</v>
      </c>
      <c r="BE97" s="5">
        <f>Points[[#This Row],[27+]]-Points[[#This Row],[28+]]</f>
        <v>1.1300000000000001E-2</v>
      </c>
      <c r="BF97" s="5">
        <f>Points[[#This Row],[28+]]-Points[[#This Row],[29+]]</f>
        <v>7.6699999999999997E-3</v>
      </c>
      <c r="BG97" s="5">
        <f>Points[[#This Row],[29+]]-Points[[#This Row],[30+]]</f>
        <v>5.7400000000000003E-3</v>
      </c>
      <c r="BH97" s="5">
        <f>Points[[#This Row],[30+]]-Points[[#This Row],[31+]]</f>
        <v>3.6799999999999992E-3</v>
      </c>
      <c r="BI97" s="5">
        <f>Points[[#This Row],[31+]]-Points[[#This Row],[32+]]</f>
        <v>2.6100000000000003E-3</v>
      </c>
      <c r="BJ97" s="5">
        <f>Points[[#This Row],[32+]]-Points[[#This Row],[33+]]</f>
        <v>1.5899999999999998E-3</v>
      </c>
      <c r="BK97" s="5">
        <f>Points[[#This Row],[33+]]-Points[[#This Row],[34+]]</f>
        <v>1.0700000000000002E-3</v>
      </c>
      <c r="BL97" s="5">
        <f>Points[[#This Row],[34+]]-Points[[#This Row],[35+]]</f>
        <v>6.2E-4</v>
      </c>
      <c r="BM97" s="5">
        <f>Points[[#This Row],[35+]]-Points[[#This Row],[40+]]</f>
        <v>8.3000000000000001E-4</v>
      </c>
      <c r="BN97" s="5">
        <f>Points[[#This Row],[40+]]-Points[[#This Row],[45+]]</f>
        <v>4.0000000000000003E-5</v>
      </c>
    </row>
    <row r="98" spans="1:66" x14ac:dyDescent="0.25">
      <c r="A98" s="10">
        <v>22400626</v>
      </c>
      <c r="B98" s="4" t="s">
        <v>88</v>
      </c>
      <c r="C98" s="4" t="s">
        <v>78</v>
      </c>
      <c r="D98" s="11">
        <v>0.875</v>
      </c>
      <c r="E98" s="6" t="str">
        <f>HYPERLINK("https://www.nba.com/stats/player/1631124/boxscores-traditional", "Julian Strawther")</f>
        <v>Julian Strawther</v>
      </c>
      <c r="F98">
        <v>11.4</v>
      </c>
      <c r="G98" s="4">
        <v>6.8289999999999997</v>
      </c>
      <c r="H98" s="3">
        <v>0.69145999999999996</v>
      </c>
      <c r="I98" s="3">
        <v>0.63683000000000001</v>
      </c>
      <c r="J98" s="3">
        <v>0.58316999999999997</v>
      </c>
      <c r="K98" s="3">
        <v>0.52392000000000005</v>
      </c>
      <c r="L98" s="3">
        <v>0.46414</v>
      </c>
      <c r="M98" s="3">
        <v>0.40905000000000002</v>
      </c>
      <c r="N98" s="3">
        <v>0.35197000000000001</v>
      </c>
      <c r="O98" s="3">
        <v>0.29805999999999999</v>
      </c>
      <c r="P98" s="3">
        <v>0.25142999999999999</v>
      </c>
      <c r="Q98" s="3">
        <v>0.20610999999999999</v>
      </c>
      <c r="R98" s="3">
        <v>0.16602</v>
      </c>
      <c r="S98" s="3">
        <v>0.13350000000000001</v>
      </c>
      <c r="T98" s="3">
        <v>0.10383000000000001</v>
      </c>
      <c r="U98" s="3">
        <v>7.9269999999999993E-2</v>
      </c>
      <c r="V98" s="3">
        <v>6.0569999999999999E-2</v>
      </c>
      <c r="W98" s="3">
        <v>4.4569999999999999E-2</v>
      </c>
      <c r="X98" s="3">
        <v>3.2160000000000001E-2</v>
      </c>
      <c r="Y98" s="3">
        <v>2.3300000000000001E-2</v>
      </c>
      <c r="Z98" s="3">
        <v>1.618E-2</v>
      </c>
      <c r="AA98" s="3">
        <v>1.1299999999999999E-2</v>
      </c>
      <c r="AB98" s="3">
        <v>7.5500000000000003E-3</v>
      </c>
      <c r="AC98" s="3">
        <v>4.9399999999999999E-3</v>
      </c>
      <c r="AD98" s="3">
        <v>3.2599999999999999E-3</v>
      </c>
      <c r="AE98" s="3">
        <v>2.0500000000000002E-3</v>
      </c>
      <c r="AF98" s="3">
        <v>1.2600000000000001E-3</v>
      </c>
      <c r="AG98" s="3">
        <v>7.9000000000000001E-4</v>
      </c>
      <c r="AH98" s="3">
        <v>4.6999999999999999E-4</v>
      </c>
      <c r="AI98" s="3">
        <v>2.7E-4</v>
      </c>
      <c r="AJ98" s="3">
        <v>0</v>
      </c>
      <c r="AK98" s="3">
        <v>0</v>
      </c>
      <c r="AL98" s="5">
        <f>Points[[#This Row],[8+]]-Points[[#This Row],[9+]]</f>
        <v>5.4629999999999956E-2</v>
      </c>
      <c r="AM98" s="5">
        <f>Points[[#This Row],[9+]]-Points[[#This Row],[10+]]</f>
        <v>5.3660000000000041E-2</v>
      </c>
      <c r="AN98" s="5">
        <f>Points[[#This Row],[10+]]-Points[[#This Row],[11+]]</f>
        <v>5.9249999999999914E-2</v>
      </c>
      <c r="AO98" s="5">
        <f>Points[[#This Row],[11+]]-Points[[#This Row],[12+]]</f>
        <v>5.9780000000000055E-2</v>
      </c>
      <c r="AP98" s="5">
        <f>Points[[#This Row],[12+]]-Points[[#This Row],[13+]]</f>
        <v>5.5089999999999972E-2</v>
      </c>
      <c r="AQ98" s="5">
        <f>Points[[#This Row],[13+]]-Points[[#This Row],[14+]]</f>
        <v>5.708000000000002E-2</v>
      </c>
      <c r="AR98" s="5">
        <f>Points[[#This Row],[14+]]-Points[[#This Row],[15+]]</f>
        <v>5.3910000000000013E-2</v>
      </c>
      <c r="AS98" s="5">
        <f>Points[[#This Row],[15+]]-Points[[#This Row],[16+]]</f>
        <v>4.6630000000000005E-2</v>
      </c>
      <c r="AT98" s="5">
        <f>Points[[#This Row],[16+]]-Points[[#This Row],[17+]]</f>
        <v>4.5319999999999999E-2</v>
      </c>
      <c r="AU98" s="5">
        <f>Points[[#This Row],[17+]]-Points[[#This Row],[18+]]</f>
        <v>4.0089999999999987E-2</v>
      </c>
      <c r="AV98" s="5">
        <f>Points[[#This Row],[18+]]-Points[[#This Row],[19+]]</f>
        <v>3.2519999999999993E-2</v>
      </c>
      <c r="AW98" s="5">
        <f>Points[[#This Row],[19+]]-Points[[#This Row],[20+]]</f>
        <v>2.9670000000000002E-2</v>
      </c>
      <c r="AX98" s="5">
        <f>Points[[#This Row],[20+]]-Points[[#This Row],[21+]]</f>
        <v>2.4560000000000012E-2</v>
      </c>
      <c r="AY98" s="5">
        <f>Points[[#This Row],[21+]]-Points[[#This Row],[22+]]</f>
        <v>1.8699999999999994E-2</v>
      </c>
      <c r="AZ98" s="5">
        <f>Points[[#This Row],[22+]]-Points[[#This Row],[23+]]</f>
        <v>1.6E-2</v>
      </c>
      <c r="BA98" s="5">
        <f>Points[[#This Row],[23+]]-Points[[#This Row],[24+]]</f>
        <v>1.2409999999999997E-2</v>
      </c>
      <c r="BB98" s="5">
        <f>Points[[#This Row],[24+]]-Points[[#This Row],[25+]]</f>
        <v>8.8599999999999998E-3</v>
      </c>
      <c r="BC98" s="5">
        <f>Points[[#This Row],[25+]]-Points[[#This Row],[26+]]</f>
        <v>7.1200000000000013E-3</v>
      </c>
      <c r="BD98" s="5">
        <f>Points[[#This Row],[26+]]-Points[[#This Row],[27+]]</f>
        <v>4.8800000000000007E-3</v>
      </c>
      <c r="BE98" s="5">
        <f>Points[[#This Row],[27+]]-Points[[#This Row],[28+]]</f>
        <v>3.749999999999999E-3</v>
      </c>
      <c r="BF98" s="5">
        <f>Points[[#This Row],[28+]]-Points[[#This Row],[29+]]</f>
        <v>2.6100000000000003E-3</v>
      </c>
      <c r="BG98" s="5">
        <f>Points[[#This Row],[29+]]-Points[[#This Row],[30+]]</f>
        <v>1.6800000000000001E-3</v>
      </c>
      <c r="BH98" s="5">
        <f>Points[[#This Row],[30+]]-Points[[#This Row],[31+]]</f>
        <v>1.2099999999999997E-3</v>
      </c>
      <c r="BI98" s="5">
        <f>Points[[#This Row],[31+]]-Points[[#This Row],[32+]]</f>
        <v>7.9000000000000012E-4</v>
      </c>
      <c r="BJ98" s="5">
        <f>Points[[#This Row],[32+]]-Points[[#This Row],[33+]]</f>
        <v>4.7000000000000004E-4</v>
      </c>
      <c r="BK98" s="5">
        <f>Points[[#This Row],[33+]]-Points[[#This Row],[34+]]</f>
        <v>3.2000000000000003E-4</v>
      </c>
      <c r="BL98" s="5">
        <f>Points[[#This Row],[34+]]-Points[[#This Row],[35+]]</f>
        <v>1.9999999999999998E-4</v>
      </c>
      <c r="BM98" s="5">
        <f>Points[[#This Row],[35+]]-Points[[#This Row],[40+]]</f>
        <v>2.7E-4</v>
      </c>
      <c r="BN98" s="5">
        <f>Points[[#This Row],[40+]]-Points[[#This Row],[45+]]</f>
        <v>0</v>
      </c>
    </row>
    <row r="99" spans="1:66" x14ac:dyDescent="0.25">
      <c r="A99" s="10">
        <v>22400626</v>
      </c>
      <c r="B99" s="4" t="s">
        <v>88</v>
      </c>
      <c r="C99" s="4" t="s">
        <v>78</v>
      </c>
      <c r="D99" s="11">
        <v>0.875</v>
      </c>
      <c r="E99" s="6" t="str">
        <f>HYPERLINK("https://www.nba.com/stats/player/1627750/boxscores-traditional", "Jamal Murray")</f>
        <v>Jamal Murray</v>
      </c>
      <c r="F99">
        <v>25</v>
      </c>
      <c r="G99" s="4">
        <v>12.05</v>
      </c>
      <c r="H99" s="3">
        <v>0.92073000000000005</v>
      </c>
      <c r="I99" s="3">
        <v>0.90824000000000005</v>
      </c>
      <c r="J99" s="3">
        <v>0.89251000000000003</v>
      </c>
      <c r="K99" s="3">
        <v>0.87697999999999998</v>
      </c>
      <c r="L99" s="3">
        <v>0.85992999999999997</v>
      </c>
      <c r="M99" s="3">
        <v>0.84133999999999998</v>
      </c>
      <c r="N99" s="3">
        <v>0.81859000000000004</v>
      </c>
      <c r="O99" s="3">
        <v>0.79673000000000005</v>
      </c>
      <c r="P99" s="3">
        <v>0.77337</v>
      </c>
      <c r="Q99" s="3">
        <v>0.74536999999999998</v>
      </c>
      <c r="R99" s="3">
        <v>0.71904000000000001</v>
      </c>
      <c r="S99" s="3">
        <v>0.69145999999999996</v>
      </c>
      <c r="T99" s="3">
        <v>0.65910000000000002</v>
      </c>
      <c r="U99" s="3">
        <v>0.62929999999999997</v>
      </c>
      <c r="V99" s="3">
        <v>0.59870999999999996</v>
      </c>
      <c r="W99" s="3">
        <v>0.56749000000000005</v>
      </c>
      <c r="X99" s="3">
        <v>0.53188000000000002</v>
      </c>
      <c r="Y99" s="3">
        <v>0.5</v>
      </c>
      <c r="Z99" s="3">
        <v>0.46811999999999998</v>
      </c>
      <c r="AA99" s="3">
        <v>0.43251000000000001</v>
      </c>
      <c r="AB99" s="3">
        <v>0.40128999999999998</v>
      </c>
      <c r="AC99" s="3">
        <v>0.37069999999999997</v>
      </c>
      <c r="AD99" s="3">
        <v>0.34089999999999998</v>
      </c>
      <c r="AE99" s="3">
        <v>0.30853999999999998</v>
      </c>
      <c r="AF99" s="3">
        <v>0.28095999999999999</v>
      </c>
      <c r="AG99" s="3">
        <v>0.25463000000000002</v>
      </c>
      <c r="AH99" s="3">
        <v>0.22663</v>
      </c>
      <c r="AI99" s="3">
        <v>0.20327000000000001</v>
      </c>
      <c r="AJ99" s="3">
        <v>0.10749</v>
      </c>
      <c r="AK99" s="3">
        <v>4.8460000000000003E-2</v>
      </c>
      <c r="AL99" s="5">
        <f>Points[[#This Row],[8+]]-Points[[#This Row],[9+]]</f>
        <v>1.2490000000000001E-2</v>
      </c>
      <c r="AM99" s="5">
        <f>Points[[#This Row],[9+]]-Points[[#This Row],[10+]]</f>
        <v>1.5730000000000022E-2</v>
      </c>
      <c r="AN99" s="5">
        <f>Points[[#This Row],[10+]]-Points[[#This Row],[11+]]</f>
        <v>1.5530000000000044E-2</v>
      </c>
      <c r="AO99" s="5">
        <f>Points[[#This Row],[11+]]-Points[[#This Row],[12+]]</f>
        <v>1.705000000000001E-2</v>
      </c>
      <c r="AP99" s="5">
        <f>Points[[#This Row],[12+]]-Points[[#This Row],[13+]]</f>
        <v>1.8589999999999995E-2</v>
      </c>
      <c r="AQ99" s="5">
        <f>Points[[#This Row],[13+]]-Points[[#This Row],[14+]]</f>
        <v>2.2749999999999937E-2</v>
      </c>
      <c r="AR99" s="5">
        <f>Points[[#This Row],[14+]]-Points[[#This Row],[15+]]</f>
        <v>2.1859999999999991E-2</v>
      </c>
      <c r="AS99" s="5">
        <f>Points[[#This Row],[15+]]-Points[[#This Row],[16+]]</f>
        <v>2.3360000000000047E-2</v>
      </c>
      <c r="AT99" s="5">
        <f>Points[[#This Row],[16+]]-Points[[#This Row],[17+]]</f>
        <v>2.8000000000000025E-2</v>
      </c>
      <c r="AU99" s="5">
        <f>Points[[#This Row],[17+]]-Points[[#This Row],[18+]]</f>
        <v>2.6329999999999965E-2</v>
      </c>
      <c r="AV99" s="5">
        <f>Points[[#This Row],[18+]]-Points[[#This Row],[19+]]</f>
        <v>2.7580000000000049E-2</v>
      </c>
      <c r="AW99" s="5">
        <f>Points[[#This Row],[19+]]-Points[[#This Row],[20+]]</f>
        <v>3.2359999999999944E-2</v>
      </c>
      <c r="AX99" s="5">
        <f>Points[[#This Row],[20+]]-Points[[#This Row],[21+]]</f>
        <v>2.9800000000000049E-2</v>
      </c>
      <c r="AY99" s="5">
        <f>Points[[#This Row],[21+]]-Points[[#This Row],[22+]]</f>
        <v>3.0590000000000006E-2</v>
      </c>
      <c r="AZ99" s="5">
        <f>Points[[#This Row],[22+]]-Points[[#This Row],[23+]]</f>
        <v>3.1219999999999914E-2</v>
      </c>
      <c r="BA99" s="5">
        <f>Points[[#This Row],[23+]]-Points[[#This Row],[24+]]</f>
        <v>3.5610000000000031E-2</v>
      </c>
      <c r="BB99" s="5">
        <f>Points[[#This Row],[24+]]-Points[[#This Row],[25+]]</f>
        <v>3.1880000000000019E-2</v>
      </c>
      <c r="BC99" s="5">
        <f>Points[[#This Row],[25+]]-Points[[#This Row],[26+]]</f>
        <v>3.1880000000000019E-2</v>
      </c>
      <c r="BD99" s="5">
        <f>Points[[#This Row],[26+]]-Points[[#This Row],[27+]]</f>
        <v>3.5609999999999975E-2</v>
      </c>
      <c r="BE99" s="5">
        <f>Points[[#This Row],[27+]]-Points[[#This Row],[28+]]</f>
        <v>3.1220000000000026E-2</v>
      </c>
      <c r="BF99" s="5">
        <f>Points[[#This Row],[28+]]-Points[[#This Row],[29+]]</f>
        <v>3.0590000000000006E-2</v>
      </c>
      <c r="BG99" s="5">
        <f>Points[[#This Row],[29+]]-Points[[#This Row],[30+]]</f>
        <v>2.9799999999999993E-2</v>
      </c>
      <c r="BH99" s="5">
        <f>Points[[#This Row],[30+]]-Points[[#This Row],[31+]]</f>
        <v>3.236E-2</v>
      </c>
      <c r="BI99" s="5">
        <f>Points[[#This Row],[31+]]-Points[[#This Row],[32+]]</f>
        <v>2.7579999999999993E-2</v>
      </c>
      <c r="BJ99" s="5">
        <f>Points[[#This Row],[32+]]-Points[[#This Row],[33+]]</f>
        <v>2.6329999999999965E-2</v>
      </c>
      <c r="BK99" s="5">
        <f>Points[[#This Row],[33+]]-Points[[#This Row],[34+]]</f>
        <v>2.8000000000000025E-2</v>
      </c>
      <c r="BL99" s="5">
        <f>Points[[#This Row],[34+]]-Points[[#This Row],[35+]]</f>
        <v>2.3359999999999992E-2</v>
      </c>
      <c r="BM99" s="5">
        <f>Points[[#This Row],[35+]]-Points[[#This Row],[40+]]</f>
        <v>9.5780000000000004E-2</v>
      </c>
      <c r="BN99" s="5">
        <f>Points[[#This Row],[40+]]-Points[[#This Row],[45+]]</f>
        <v>5.9029999999999999E-2</v>
      </c>
    </row>
    <row r="100" spans="1:66" x14ac:dyDescent="0.25">
      <c r="A100" s="10">
        <v>22400629</v>
      </c>
      <c r="B100" s="4" t="s">
        <v>80</v>
      </c>
      <c r="C100" s="4" t="s">
        <v>90</v>
      </c>
      <c r="D100" s="11">
        <v>0.91666666666666663</v>
      </c>
      <c r="E100" s="6" t="str">
        <f>HYPERLINK("https://www.nba.com/stats/player/201950/boxscores-traditional", "Jrue Holiday")</f>
        <v>Jrue Holiday</v>
      </c>
      <c r="F100">
        <v>9.4</v>
      </c>
      <c r="G100" s="4">
        <v>1.4969999999999999</v>
      </c>
      <c r="H100" s="3">
        <v>0.82638999999999996</v>
      </c>
      <c r="I100" s="3">
        <v>0.60641999999999996</v>
      </c>
      <c r="J100" s="3">
        <v>0.34458</v>
      </c>
      <c r="K100" s="3">
        <v>0.14230999999999999</v>
      </c>
      <c r="L100" s="3">
        <v>4.0930000000000001E-2</v>
      </c>
      <c r="M100" s="3">
        <v>8.2000000000000007E-3</v>
      </c>
      <c r="N100" s="3">
        <v>1.07E-3</v>
      </c>
      <c r="O100" s="3">
        <v>9.0000000000000006E-5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5">
        <f>Points[[#This Row],[8+]]-Points[[#This Row],[9+]]</f>
        <v>0.21997</v>
      </c>
      <c r="AM100" s="5">
        <f>Points[[#This Row],[9+]]-Points[[#This Row],[10+]]</f>
        <v>0.26183999999999996</v>
      </c>
      <c r="AN100" s="5">
        <f>Points[[#This Row],[10+]]-Points[[#This Row],[11+]]</f>
        <v>0.20227000000000001</v>
      </c>
      <c r="AO100" s="5">
        <f>Points[[#This Row],[11+]]-Points[[#This Row],[12+]]</f>
        <v>0.10138</v>
      </c>
      <c r="AP100" s="5">
        <f>Points[[#This Row],[12+]]-Points[[#This Row],[13+]]</f>
        <v>3.2730000000000002E-2</v>
      </c>
      <c r="AQ100" s="5">
        <f>Points[[#This Row],[13+]]-Points[[#This Row],[14+]]</f>
        <v>7.1300000000000009E-3</v>
      </c>
      <c r="AR100" s="5">
        <f>Points[[#This Row],[14+]]-Points[[#This Row],[15+]]</f>
        <v>9.7999999999999997E-4</v>
      </c>
      <c r="AS100" s="5">
        <f>Points[[#This Row],[15+]]-Points[[#This Row],[16+]]</f>
        <v>9.0000000000000006E-5</v>
      </c>
      <c r="AT100" s="5">
        <f>Points[[#This Row],[16+]]-Points[[#This Row],[17+]]</f>
        <v>0</v>
      </c>
      <c r="AU100" s="5">
        <f>Points[[#This Row],[17+]]-Points[[#This Row],[18+]]</f>
        <v>0</v>
      </c>
      <c r="AV100" s="5">
        <f>Points[[#This Row],[18+]]-Points[[#This Row],[19+]]</f>
        <v>0</v>
      </c>
      <c r="AW100" s="5">
        <f>Points[[#This Row],[19+]]-Points[[#This Row],[20+]]</f>
        <v>0</v>
      </c>
      <c r="AX100" s="5">
        <f>Points[[#This Row],[20+]]-Points[[#This Row],[21+]]</f>
        <v>0</v>
      </c>
      <c r="AY100" s="5">
        <f>Points[[#This Row],[21+]]-Points[[#This Row],[22+]]</f>
        <v>0</v>
      </c>
      <c r="AZ100" s="5">
        <f>Points[[#This Row],[22+]]-Points[[#This Row],[23+]]</f>
        <v>0</v>
      </c>
      <c r="BA100" s="5">
        <f>Points[[#This Row],[23+]]-Points[[#This Row],[24+]]</f>
        <v>0</v>
      </c>
      <c r="BB100" s="5">
        <f>Points[[#This Row],[24+]]-Points[[#This Row],[25+]]</f>
        <v>0</v>
      </c>
      <c r="BC100" s="5">
        <f>Points[[#This Row],[25+]]-Points[[#This Row],[26+]]</f>
        <v>0</v>
      </c>
      <c r="BD100" s="5">
        <f>Points[[#This Row],[26+]]-Points[[#This Row],[27+]]</f>
        <v>0</v>
      </c>
      <c r="BE100" s="5">
        <f>Points[[#This Row],[27+]]-Points[[#This Row],[28+]]</f>
        <v>0</v>
      </c>
      <c r="BF100" s="5">
        <f>Points[[#This Row],[28+]]-Points[[#This Row],[29+]]</f>
        <v>0</v>
      </c>
      <c r="BG100" s="5">
        <f>Points[[#This Row],[29+]]-Points[[#This Row],[30+]]</f>
        <v>0</v>
      </c>
      <c r="BH100" s="5">
        <f>Points[[#This Row],[30+]]-Points[[#This Row],[31+]]</f>
        <v>0</v>
      </c>
      <c r="BI100" s="5">
        <f>Points[[#This Row],[31+]]-Points[[#This Row],[32+]]</f>
        <v>0</v>
      </c>
      <c r="BJ100" s="5">
        <f>Points[[#This Row],[32+]]-Points[[#This Row],[33+]]</f>
        <v>0</v>
      </c>
      <c r="BK100" s="5">
        <f>Points[[#This Row],[33+]]-Points[[#This Row],[34+]]</f>
        <v>0</v>
      </c>
      <c r="BL100" s="5">
        <f>Points[[#This Row],[34+]]-Points[[#This Row],[35+]]</f>
        <v>0</v>
      </c>
      <c r="BM100" s="5">
        <f>Points[[#This Row],[35+]]-Points[[#This Row],[40+]]</f>
        <v>0</v>
      </c>
      <c r="BN100" s="5">
        <f>Points[[#This Row],[40+]]-Points[[#This Row],[45+]]</f>
        <v>0</v>
      </c>
    </row>
    <row r="101" spans="1:66" x14ac:dyDescent="0.25">
      <c r="A101" s="10">
        <v>22400629</v>
      </c>
      <c r="B101" s="4" t="s">
        <v>80</v>
      </c>
      <c r="C101" s="4" t="s">
        <v>90</v>
      </c>
      <c r="D101" s="11">
        <v>0.91666666666666663</v>
      </c>
      <c r="E101" s="6" t="str">
        <f>HYPERLINK("https://www.nba.com/stats/player/204001/boxscores-traditional", "Kristaps Porzingis")</f>
        <v>Kristaps Porzingis</v>
      </c>
      <c r="F101">
        <v>20</v>
      </c>
      <c r="G101" s="4">
        <v>2.0979999999999999</v>
      </c>
      <c r="H101" s="3">
        <v>1</v>
      </c>
      <c r="I101" s="3">
        <v>1</v>
      </c>
      <c r="J101" s="3">
        <v>1</v>
      </c>
      <c r="K101" s="3">
        <v>1</v>
      </c>
      <c r="L101" s="3">
        <v>0.99992999999999999</v>
      </c>
      <c r="M101" s="3">
        <v>0.99958000000000002</v>
      </c>
      <c r="N101" s="3">
        <v>0.99787999999999999</v>
      </c>
      <c r="O101" s="3">
        <v>0.99134</v>
      </c>
      <c r="P101" s="3">
        <v>0.97192999999999996</v>
      </c>
      <c r="Q101" s="3">
        <v>0.92364000000000002</v>
      </c>
      <c r="R101" s="3">
        <v>0.82894000000000001</v>
      </c>
      <c r="S101" s="3">
        <v>0.68439000000000005</v>
      </c>
      <c r="T101" s="3">
        <v>0.5</v>
      </c>
      <c r="U101" s="3">
        <v>0.31561</v>
      </c>
      <c r="V101" s="3">
        <v>0.17105999999999999</v>
      </c>
      <c r="W101" s="3">
        <v>7.6359999999999997E-2</v>
      </c>
      <c r="X101" s="3">
        <v>2.8070000000000001E-2</v>
      </c>
      <c r="Y101" s="3">
        <v>8.6599999999999993E-3</v>
      </c>
      <c r="Z101" s="3">
        <v>2.1199999999999999E-3</v>
      </c>
      <c r="AA101" s="3">
        <v>4.2000000000000002E-4</v>
      </c>
      <c r="AB101" s="3">
        <v>6.9999999999999994E-5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5">
        <f>Points[[#This Row],[8+]]-Points[[#This Row],[9+]]</f>
        <v>0</v>
      </c>
      <c r="AM101" s="5">
        <f>Points[[#This Row],[9+]]-Points[[#This Row],[10+]]</f>
        <v>0</v>
      </c>
      <c r="AN101" s="5">
        <f>Points[[#This Row],[10+]]-Points[[#This Row],[11+]]</f>
        <v>0</v>
      </c>
      <c r="AO101" s="5">
        <f>Points[[#This Row],[11+]]-Points[[#This Row],[12+]]</f>
        <v>7.0000000000014495E-5</v>
      </c>
      <c r="AP101" s="5">
        <f>Points[[#This Row],[12+]]-Points[[#This Row],[13+]]</f>
        <v>3.4999999999996145E-4</v>
      </c>
      <c r="AQ101" s="5">
        <f>Points[[#This Row],[13+]]-Points[[#This Row],[14+]]</f>
        <v>1.7000000000000348E-3</v>
      </c>
      <c r="AR101" s="5">
        <f>Points[[#This Row],[14+]]-Points[[#This Row],[15+]]</f>
        <v>6.5399999999999903E-3</v>
      </c>
      <c r="AS101" s="5">
        <f>Points[[#This Row],[15+]]-Points[[#This Row],[16+]]</f>
        <v>1.9410000000000038E-2</v>
      </c>
      <c r="AT101" s="5">
        <f>Points[[#This Row],[16+]]-Points[[#This Row],[17+]]</f>
        <v>4.8289999999999944E-2</v>
      </c>
      <c r="AU101" s="5">
        <f>Points[[#This Row],[17+]]-Points[[#This Row],[18+]]</f>
        <v>9.4700000000000006E-2</v>
      </c>
      <c r="AV101" s="5">
        <f>Points[[#This Row],[18+]]-Points[[#This Row],[19+]]</f>
        <v>0.14454999999999996</v>
      </c>
      <c r="AW101" s="5">
        <f>Points[[#This Row],[19+]]-Points[[#This Row],[20+]]</f>
        <v>0.18439000000000005</v>
      </c>
      <c r="AX101" s="5">
        <f>Points[[#This Row],[20+]]-Points[[#This Row],[21+]]</f>
        <v>0.18439</v>
      </c>
      <c r="AY101" s="5">
        <f>Points[[#This Row],[21+]]-Points[[#This Row],[22+]]</f>
        <v>0.14455000000000001</v>
      </c>
      <c r="AZ101" s="5">
        <f>Points[[#This Row],[22+]]-Points[[#This Row],[23+]]</f>
        <v>9.4699999999999993E-2</v>
      </c>
      <c r="BA101" s="5">
        <f>Points[[#This Row],[23+]]-Points[[#This Row],[24+]]</f>
        <v>4.829E-2</v>
      </c>
      <c r="BB101" s="5">
        <f>Points[[#This Row],[24+]]-Points[[#This Row],[25+]]</f>
        <v>1.9410000000000004E-2</v>
      </c>
      <c r="BC101" s="5">
        <f>Points[[#This Row],[25+]]-Points[[#This Row],[26+]]</f>
        <v>6.5399999999999989E-3</v>
      </c>
      <c r="BD101" s="5">
        <f>Points[[#This Row],[26+]]-Points[[#This Row],[27+]]</f>
        <v>1.6999999999999999E-3</v>
      </c>
      <c r="BE101" s="5">
        <f>Points[[#This Row],[27+]]-Points[[#This Row],[28+]]</f>
        <v>3.5000000000000005E-4</v>
      </c>
      <c r="BF101" s="5">
        <f>Points[[#This Row],[28+]]-Points[[#This Row],[29+]]</f>
        <v>6.9999999999999994E-5</v>
      </c>
      <c r="BG101" s="5">
        <f>Points[[#This Row],[29+]]-Points[[#This Row],[30+]]</f>
        <v>0</v>
      </c>
      <c r="BH101" s="5">
        <f>Points[[#This Row],[30+]]-Points[[#This Row],[31+]]</f>
        <v>0</v>
      </c>
      <c r="BI101" s="5">
        <f>Points[[#This Row],[31+]]-Points[[#This Row],[32+]]</f>
        <v>0</v>
      </c>
      <c r="BJ101" s="5">
        <f>Points[[#This Row],[32+]]-Points[[#This Row],[33+]]</f>
        <v>0</v>
      </c>
      <c r="BK101" s="5">
        <f>Points[[#This Row],[33+]]-Points[[#This Row],[34+]]</f>
        <v>0</v>
      </c>
      <c r="BL101" s="5">
        <f>Points[[#This Row],[34+]]-Points[[#This Row],[35+]]</f>
        <v>0</v>
      </c>
      <c r="BM101" s="5">
        <f>Points[[#This Row],[35+]]-Points[[#This Row],[40+]]</f>
        <v>0</v>
      </c>
      <c r="BN101" s="5">
        <f>Points[[#This Row],[40+]]-Points[[#This Row],[45+]]</f>
        <v>0</v>
      </c>
    </row>
    <row r="102" spans="1:66" hidden="1" x14ac:dyDescent="0.25">
      <c r="A102" s="10">
        <v>22400621</v>
      </c>
      <c r="B102" s="4" t="s">
        <v>83</v>
      </c>
      <c r="C102" s="4" t="s">
        <v>82</v>
      </c>
      <c r="D102" s="11">
        <v>0.58333333333333337</v>
      </c>
      <c r="E102" s="6" t="str">
        <f>HYPERLINK("https://www.nba.com/stats/player/1629640/boxscores-traditional", "Keldon Johnson")</f>
        <v>Keldon Johnson</v>
      </c>
      <c r="F102">
        <v>13.4</v>
      </c>
      <c r="G102" s="4">
        <v>6.2480000000000002</v>
      </c>
      <c r="H102" s="3">
        <v>0.80510999999999999</v>
      </c>
      <c r="I102" s="3">
        <v>0.75804000000000005</v>
      </c>
      <c r="J102" s="3">
        <v>0.70540000000000003</v>
      </c>
      <c r="K102" s="3">
        <v>0.64802999999999999</v>
      </c>
      <c r="L102" s="3">
        <v>0.58706000000000003</v>
      </c>
      <c r="M102" s="3">
        <v>0.52392000000000005</v>
      </c>
      <c r="N102" s="3">
        <v>0.46017000000000002</v>
      </c>
      <c r="O102" s="3">
        <v>0.39743000000000001</v>
      </c>
      <c r="P102" s="3">
        <v>0.33723999999999998</v>
      </c>
      <c r="Q102" s="3">
        <v>0.28095999999999999</v>
      </c>
      <c r="R102" s="3">
        <v>0.22964999999999999</v>
      </c>
      <c r="S102" s="3">
        <v>0.18406</v>
      </c>
      <c r="T102" s="3">
        <v>0.14457</v>
      </c>
      <c r="U102" s="3">
        <v>0.11123</v>
      </c>
      <c r="V102" s="3">
        <v>8.3790000000000003E-2</v>
      </c>
      <c r="W102" s="3">
        <v>6.1780000000000002E-2</v>
      </c>
      <c r="X102" s="3">
        <v>4.4569999999999999E-2</v>
      </c>
      <c r="Y102" s="3">
        <v>3.1440000000000003E-2</v>
      </c>
      <c r="Z102" s="3">
        <v>2.1690000000000001E-2</v>
      </c>
      <c r="AA102" s="3">
        <v>1.4630000000000001E-2</v>
      </c>
      <c r="AB102" s="3">
        <v>9.6399999999999993E-3</v>
      </c>
      <c r="AC102" s="3">
        <v>6.2100000000000002E-3</v>
      </c>
      <c r="AD102" s="3">
        <v>3.9100000000000003E-3</v>
      </c>
      <c r="AE102" s="3">
        <v>2.3999999999999998E-3</v>
      </c>
      <c r="AF102" s="3">
        <v>1.4400000000000001E-3</v>
      </c>
      <c r="AG102" s="3">
        <v>8.4000000000000003E-4</v>
      </c>
      <c r="AH102" s="3">
        <v>4.8000000000000001E-4</v>
      </c>
      <c r="AI102" s="3">
        <v>2.7E-4</v>
      </c>
      <c r="AJ102" s="3">
        <v>0</v>
      </c>
      <c r="AK102" s="3">
        <v>0</v>
      </c>
      <c r="AL102" s="5">
        <f>Points[[#This Row],[8+]]-Points[[#This Row],[9+]]</f>
        <v>4.7069999999999945E-2</v>
      </c>
      <c r="AM102" s="5">
        <f>Points[[#This Row],[9+]]-Points[[#This Row],[10+]]</f>
        <v>5.264000000000002E-2</v>
      </c>
      <c r="AN102" s="5">
        <f>Points[[#This Row],[10+]]-Points[[#This Row],[11+]]</f>
        <v>5.7370000000000032E-2</v>
      </c>
      <c r="AO102" s="5">
        <f>Points[[#This Row],[11+]]-Points[[#This Row],[12+]]</f>
        <v>6.0969999999999969E-2</v>
      </c>
      <c r="AP102" s="5">
        <f>Points[[#This Row],[12+]]-Points[[#This Row],[13+]]</f>
        <v>6.3139999999999974E-2</v>
      </c>
      <c r="AQ102" s="5">
        <f>Points[[#This Row],[13+]]-Points[[#This Row],[14+]]</f>
        <v>6.3750000000000029E-2</v>
      </c>
      <c r="AR102" s="5">
        <f>Points[[#This Row],[14+]]-Points[[#This Row],[15+]]</f>
        <v>6.2740000000000018E-2</v>
      </c>
      <c r="AS102" s="5">
        <f>Points[[#This Row],[15+]]-Points[[#This Row],[16+]]</f>
        <v>6.0190000000000021E-2</v>
      </c>
      <c r="AT102" s="5">
        <f>Points[[#This Row],[16+]]-Points[[#This Row],[17+]]</f>
        <v>5.6279999999999997E-2</v>
      </c>
      <c r="AU102" s="5">
        <f>Points[[#This Row],[17+]]-Points[[#This Row],[18+]]</f>
        <v>5.1309999999999995E-2</v>
      </c>
      <c r="AV102" s="5">
        <f>Points[[#This Row],[18+]]-Points[[#This Row],[19+]]</f>
        <v>4.5589999999999992E-2</v>
      </c>
      <c r="AW102" s="5">
        <f>Points[[#This Row],[19+]]-Points[[#This Row],[20+]]</f>
        <v>3.9489999999999997E-2</v>
      </c>
      <c r="AX102" s="5">
        <f>Points[[#This Row],[20+]]-Points[[#This Row],[21+]]</f>
        <v>3.3340000000000009E-2</v>
      </c>
      <c r="AY102" s="5">
        <f>Points[[#This Row],[21+]]-Points[[#This Row],[22+]]</f>
        <v>2.7439999999999992E-2</v>
      </c>
      <c r="AZ102" s="5">
        <f>Points[[#This Row],[22+]]-Points[[#This Row],[23+]]</f>
        <v>2.2010000000000002E-2</v>
      </c>
      <c r="BA102" s="5">
        <f>Points[[#This Row],[23+]]-Points[[#This Row],[24+]]</f>
        <v>1.7210000000000003E-2</v>
      </c>
      <c r="BB102" s="5">
        <f>Points[[#This Row],[24+]]-Points[[#This Row],[25+]]</f>
        <v>1.3129999999999996E-2</v>
      </c>
      <c r="BC102" s="5">
        <f>Points[[#This Row],[25+]]-Points[[#This Row],[26+]]</f>
        <v>9.7500000000000017E-3</v>
      </c>
      <c r="BD102" s="5">
        <f>Points[[#This Row],[26+]]-Points[[#This Row],[27+]]</f>
        <v>7.0600000000000003E-3</v>
      </c>
      <c r="BE102" s="5">
        <f>Points[[#This Row],[27+]]-Points[[#This Row],[28+]]</f>
        <v>4.9900000000000014E-3</v>
      </c>
      <c r="BF102" s="5">
        <f>Points[[#This Row],[28+]]-Points[[#This Row],[29+]]</f>
        <v>3.429999999999999E-3</v>
      </c>
      <c r="BG102" s="5">
        <f>Points[[#This Row],[29+]]-Points[[#This Row],[30+]]</f>
        <v>2.3E-3</v>
      </c>
      <c r="BH102" s="5">
        <f>Points[[#This Row],[30+]]-Points[[#This Row],[31+]]</f>
        <v>1.5100000000000005E-3</v>
      </c>
      <c r="BI102" s="5">
        <f>Points[[#This Row],[31+]]-Points[[#This Row],[32+]]</f>
        <v>9.599999999999997E-4</v>
      </c>
      <c r="BJ102" s="5">
        <f>Points[[#This Row],[32+]]-Points[[#This Row],[33+]]</f>
        <v>6.0000000000000006E-4</v>
      </c>
      <c r="BK102" s="5">
        <f>Points[[#This Row],[33+]]-Points[[#This Row],[34+]]</f>
        <v>3.6000000000000002E-4</v>
      </c>
      <c r="BL102" s="5">
        <f>Points[[#This Row],[34+]]-Points[[#This Row],[35+]]</f>
        <v>2.1000000000000001E-4</v>
      </c>
      <c r="BM102" s="5">
        <f>Points[[#This Row],[35+]]-Points[[#This Row],[40+]]</f>
        <v>2.7E-4</v>
      </c>
      <c r="BN102" s="5">
        <f>Points[[#This Row],[40+]]-Points[[#This Row],[45+]]</f>
        <v>0</v>
      </c>
    </row>
    <row r="103" spans="1:66" x14ac:dyDescent="0.25">
      <c r="A103" s="10">
        <v>22400628</v>
      </c>
      <c r="B103" s="4" t="s">
        <v>89</v>
      </c>
      <c r="C103" s="4" t="s">
        <v>79</v>
      </c>
      <c r="D103" s="11">
        <v>0.91666666666666663</v>
      </c>
      <c r="E103" s="6" t="str">
        <f>HYPERLINK("https://www.nba.com/stats/player/1630245/boxscores-traditional", "Ayo Dosunmu")</f>
        <v>Ayo Dosunmu</v>
      </c>
      <c r="F103">
        <v>8.4</v>
      </c>
      <c r="G103" s="4">
        <v>2.3319999999999999</v>
      </c>
      <c r="H103" s="3">
        <v>0.56749000000000005</v>
      </c>
      <c r="I103" s="3">
        <v>0.39743000000000001</v>
      </c>
      <c r="J103" s="3">
        <v>0.24510000000000001</v>
      </c>
      <c r="K103" s="3">
        <v>0.13350000000000001</v>
      </c>
      <c r="L103" s="3">
        <v>6.1780000000000002E-2</v>
      </c>
      <c r="M103" s="3">
        <v>2.4420000000000001E-2</v>
      </c>
      <c r="N103" s="3">
        <v>8.2000000000000007E-3</v>
      </c>
      <c r="O103" s="3">
        <v>2.33E-3</v>
      </c>
      <c r="P103" s="3">
        <v>5.5999999999999995E-4</v>
      </c>
      <c r="Q103" s="3">
        <v>1.1E-4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5">
        <f>Points[[#This Row],[8+]]-Points[[#This Row],[9+]]</f>
        <v>0.17006000000000004</v>
      </c>
      <c r="AM103" s="5">
        <f>Points[[#This Row],[9+]]-Points[[#This Row],[10+]]</f>
        <v>0.15232999999999999</v>
      </c>
      <c r="AN103" s="5">
        <f>Points[[#This Row],[10+]]-Points[[#This Row],[11+]]</f>
        <v>0.1116</v>
      </c>
      <c r="AO103" s="5">
        <f>Points[[#This Row],[11+]]-Points[[#This Row],[12+]]</f>
        <v>7.1720000000000006E-2</v>
      </c>
      <c r="AP103" s="5">
        <f>Points[[#This Row],[12+]]-Points[[#This Row],[13+]]</f>
        <v>3.7360000000000004E-2</v>
      </c>
      <c r="AQ103" s="5">
        <f>Points[[#This Row],[13+]]-Points[[#This Row],[14+]]</f>
        <v>1.6219999999999998E-2</v>
      </c>
      <c r="AR103" s="5">
        <f>Points[[#This Row],[14+]]-Points[[#This Row],[15+]]</f>
        <v>5.8700000000000002E-3</v>
      </c>
      <c r="AS103" s="5">
        <f>Points[[#This Row],[15+]]-Points[[#This Row],[16+]]</f>
        <v>1.7700000000000001E-3</v>
      </c>
      <c r="AT103" s="5">
        <f>Points[[#This Row],[16+]]-Points[[#This Row],[17+]]</f>
        <v>4.4999999999999993E-4</v>
      </c>
      <c r="AU103" s="5">
        <f>Points[[#This Row],[17+]]-Points[[#This Row],[18+]]</f>
        <v>1.1E-4</v>
      </c>
      <c r="AV103" s="5">
        <f>Points[[#This Row],[18+]]-Points[[#This Row],[19+]]</f>
        <v>0</v>
      </c>
      <c r="AW103" s="5">
        <f>Points[[#This Row],[19+]]-Points[[#This Row],[20+]]</f>
        <v>0</v>
      </c>
      <c r="AX103" s="5">
        <f>Points[[#This Row],[20+]]-Points[[#This Row],[21+]]</f>
        <v>0</v>
      </c>
      <c r="AY103" s="5">
        <f>Points[[#This Row],[21+]]-Points[[#This Row],[22+]]</f>
        <v>0</v>
      </c>
      <c r="AZ103" s="5">
        <f>Points[[#This Row],[22+]]-Points[[#This Row],[23+]]</f>
        <v>0</v>
      </c>
      <c r="BA103" s="5">
        <f>Points[[#This Row],[23+]]-Points[[#This Row],[24+]]</f>
        <v>0</v>
      </c>
      <c r="BB103" s="5">
        <f>Points[[#This Row],[24+]]-Points[[#This Row],[25+]]</f>
        <v>0</v>
      </c>
      <c r="BC103" s="5">
        <f>Points[[#This Row],[25+]]-Points[[#This Row],[26+]]</f>
        <v>0</v>
      </c>
      <c r="BD103" s="5">
        <f>Points[[#This Row],[26+]]-Points[[#This Row],[27+]]</f>
        <v>0</v>
      </c>
      <c r="BE103" s="5">
        <f>Points[[#This Row],[27+]]-Points[[#This Row],[28+]]</f>
        <v>0</v>
      </c>
      <c r="BF103" s="5">
        <f>Points[[#This Row],[28+]]-Points[[#This Row],[29+]]</f>
        <v>0</v>
      </c>
      <c r="BG103" s="5">
        <f>Points[[#This Row],[29+]]-Points[[#This Row],[30+]]</f>
        <v>0</v>
      </c>
      <c r="BH103" s="5">
        <f>Points[[#This Row],[30+]]-Points[[#This Row],[31+]]</f>
        <v>0</v>
      </c>
      <c r="BI103" s="5">
        <f>Points[[#This Row],[31+]]-Points[[#This Row],[32+]]</f>
        <v>0</v>
      </c>
      <c r="BJ103" s="5">
        <f>Points[[#This Row],[32+]]-Points[[#This Row],[33+]]</f>
        <v>0</v>
      </c>
      <c r="BK103" s="5">
        <f>Points[[#This Row],[33+]]-Points[[#This Row],[34+]]</f>
        <v>0</v>
      </c>
      <c r="BL103" s="5">
        <f>Points[[#This Row],[34+]]-Points[[#This Row],[35+]]</f>
        <v>0</v>
      </c>
      <c r="BM103" s="5">
        <f>Points[[#This Row],[35+]]-Points[[#This Row],[40+]]</f>
        <v>0</v>
      </c>
      <c r="BN103" s="5">
        <f>Points[[#This Row],[40+]]-Points[[#This Row],[45+]]</f>
        <v>0</v>
      </c>
    </row>
    <row r="104" spans="1:66" x14ac:dyDescent="0.25">
      <c r="A104" s="10">
        <v>22400628</v>
      </c>
      <c r="B104" s="4" t="s">
        <v>79</v>
      </c>
      <c r="C104" s="4" t="s">
        <v>89</v>
      </c>
      <c r="D104" s="11">
        <v>0.91666666666666663</v>
      </c>
      <c r="E104" s="6" t="str">
        <f>HYPERLINK("https://www.nba.com/stats/player/203110/boxscores-traditional", "Draymond Green")</f>
        <v>Draymond Green</v>
      </c>
      <c r="F104">
        <v>9.6</v>
      </c>
      <c r="G104" s="4">
        <v>2.9390000000000001</v>
      </c>
      <c r="H104" s="3">
        <v>0.70540000000000003</v>
      </c>
      <c r="I104" s="3">
        <v>0.57926</v>
      </c>
      <c r="J104" s="3">
        <v>0.44433</v>
      </c>
      <c r="K104" s="3">
        <v>0.31561</v>
      </c>
      <c r="L104" s="3">
        <v>0.20610999999999999</v>
      </c>
      <c r="M104" s="3">
        <v>0.12302</v>
      </c>
      <c r="N104" s="3">
        <v>6.6809999999999994E-2</v>
      </c>
      <c r="O104" s="3">
        <v>3.288E-2</v>
      </c>
      <c r="P104" s="3">
        <v>1.4630000000000001E-2</v>
      </c>
      <c r="Q104" s="3">
        <v>5.8700000000000002E-3</v>
      </c>
      <c r="R104" s="3">
        <v>2.1199999999999999E-3</v>
      </c>
      <c r="S104" s="3">
        <v>6.8999999999999997E-4</v>
      </c>
      <c r="T104" s="3">
        <v>2.0000000000000001E-4</v>
      </c>
      <c r="U104" s="3">
        <v>5.0000000000000002E-5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5">
        <f>Points[[#This Row],[8+]]-Points[[#This Row],[9+]]</f>
        <v>0.12614000000000003</v>
      </c>
      <c r="AM104" s="5">
        <f>Points[[#This Row],[9+]]-Points[[#This Row],[10+]]</f>
        <v>0.13492999999999999</v>
      </c>
      <c r="AN104" s="5">
        <f>Points[[#This Row],[10+]]-Points[[#This Row],[11+]]</f>
        <v>0.12872</v>
      </c>
      <c r="AO104" s="5">
        <f>Points[[#This Row],[11+]]-Points[[#This Row],[12+]]</f>
        <v>0.10950000000000001</v>
      </c>
      <c r="AP104" s="5">
        <f>Points[[#This Row],[12+]]-Points[[#This Row],[13+]]</f>
        <v>8.3089999999999983E-2</v>
      </c>
      <c r="AQ104" s="5">
        <f>Points[[#This Row],[13+]]-Points[[#This Row],[14+]]</f>
        <v>5.621000000000001E-2</v>
      </c>
      <c r="AR104" s="5">
        <f>Points[[#This Row],[14+]]-Points[[#This Row],[15+]]</f>
        <v>3.3929999999999995E-2</v>
      </c>
      <c r="AS104" s="5">
        <f>Points[[#This Row],[15+]]-Points[[#This Row],[16+]]</f>
        <v>1.8249999999999999E-2</v>
      </c>
      <c r="AT104" s="5">
        <f>Points[[#This Row],[16+]]-Points[[#This Row],[17+]]</f>
        <v>8.7600000000000004E-3</v>
      </c>
      <c r="AU104" s="5">
        <f>Points[[#This Row],[17+]]-Points[[#This Row],[18+]]</f>
        <v>3.7500000000000003E-3</v>
      </c>
      <c r="AV104" s="5">
        <f>Points[[#This Row],[18+]]-Points[[#This Row],[19+]]</f>
        <v>1.4299999999999998E-3</v>
      </c>
      <c r="AW104" s="5">
        <f>Points[[#This Row],[19+]]-Points[[#This Row],[20+]]</f>
        <v>4.8999999999999998E-4</v>
      </c>
      <c r="AX104" s="5">
        <f>Points[[#This Row],[20+]]-Points[[#This Row],[21+]]</f>
        <v>1.5000000000000001E-4</v>
      </c>
      <c r="AY104" s="5">
        <f>Points[[#This Row],[21+]]-Points[[#This Row],[22+]]</f>
        <v>5.0000000000000002E-5</v>
      </c>
      <c r="AZ104" s="5">
        <f>Points[[#This Row],[22+]]-Points[[#This Row],[23+]]</f>
        <v>0</v>
      </c>
      <c r="BA104" s="5">
        <f>Points[[#This Row],[23+]]-Points[[#This Row],[24+]]</f>
        <v>0</v>
      </c>
      <c r="BB104" s="5">
        <f>Points[[#This Row],[24+]]-Points[[#This Row],[25+]]</f>
        <v>0</v>
      </c>
      <c r="BC104" s="5">
        <f>Points[[#This Row],[25+]]-Points[[#This Row],[26+]]</f>
        <v>0</v>
      </c>
      <c r="BD104" s="5">
        <f>Points[[#This Row],[26+]]-Points[[#This Row],[27+]]</f>
        <v>0</v>
      </c>
      <c r="BE104" s="5">
        <f>Points[[#This Row],[27+]]-Points[[#This Row],[28+]]</f>
        <v>0</v>
      </c>
      <c r="BF104" s="5">
        <f>Points[[#This Row],[28+]]-Points[[#This Row],[29+]]</f>
        <v>0</v>
      </c>
      <c r="BG104" s="5">
        <f>Points[[#This Row],[29+]]-Points[[#This Row],[30+]]</f>
        <v>0</v>
      </c>
      <c r="BH104" s="5">
        <f>Points[[#This Row],[30+]]-Points[[#This Row],[31+]]</f>
        <v>0</v>
      </c>
      <c r="BI104" s="5">
        <f>Points[[#This Row],[31+]]-Points[[#This Row],[32+]]</f>
        <v>0</v>
      </c>
      <c r="BJ104" s="5">
        <f>Points[[#This Row],[32+]]-Points[[#This Row],[33+]]</f>
        <v>0</v>
      </c>
      <c r="BK104" s="5">
        <f>Points[[#This Row],[33+]]-Points[[#This Row],[34+]]</f>
        <v>0</v>
      </c>
      <c r="BL104" s="5">
        <f>Points[[#This Row],[34+]]-Points[[#This Row],[35+]]</f>
        <v>0</v>
      </c>
      <c r="BM104" s="5">
        <f>Points[[#This Row],[35+]]-Points[[#This Row],[40+]]</f>
        <v>0</v>
      </c>
      <c r="BN104" s="5">
        <f>Points[[#This Row],[40+]]-Points[[#This Row],[45+]]</f>
        <v>0</v>
      </c>
    </row>
    <row r="105" spans="1:66" x14ac:dyDescent="0.25">
      <c r="A105" s="10">
        <v>22400628</v>
      </c>
      <c r="B105" s="4" t="s">
        <v>89</v>
      </c>
      <c r="C105" s="4" t="s">
        <v>79</v>
      </c>
      <c r="D105" s="11">
        <v>0.91666666666666663</v>
      </c>
      <c r="E105" s="6" t="str">
        <f>HYPERLINK("https://www.nba.com/stats/player/1630172/boxscores-traditional", "Patrick Williams")</f>
        <v>Patrick Williams</v>
      </c>
      <c r="F105">
        <v>9.1999999999999993</v>
      </c>
      <c r="G105" s="4">
        <v>3.3109999999999999</v>
      </c>
      <c r="H105" s="3">
        <v>0.64058000000000004</v>
      </c>
      <c r="I105" s="3">
        <v>0.52392000000000005</v>
      </c>
      <c r="J105" s="3">
        <v>0.40516999999999997</v>
      </c>
      <c r="K105" s="3">
        <v>0.29459999999999997</v>
      </c>
      <c r="L105" s="3">
        <v>0.19766</v>
      </c>
      <c r="M105" s="3">
        <v>0.12506999999999999</v>
      </c>
      <c r="N105" s="3">
        <v>7.3529999999999998E-2</v>
      </c>
      <c r="O105" s="3">
        <v>4.0059999999999998E-2</v>
      </c>
      <c r="P105" s="3">
        <v>2.018E-2</v>
      </c>
      <c r="Q105" s="3">
        <v>9.1400000000000006E-3</v>
      </c>
      <c r="R105" s="3">
        <v>3.9100000000000003E-3</v>
      </c>
      <c r="S105" s="3">
        <v>1.5399999999999999E-3</v>
      </c>
      <c r="T105" s="3">
        <v>5.5999999999999995E-4</v>
      </c>
      <c r="U105" s="3">
        <v>1.9000000000000001E-4</v>
      </c>
      <c r="V105" s="3">
        <v>5.0000000000000002E-5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5">
        <f>Points[[#This Row],[8+]]-Points[[#This Row],[9+]]</f>
        <v>0.11665999999999999</v>
      </c>
      <c r="AM105" s="5">
        <f>Points[[#This Row],[9+]]-Points[[#This Row],[10+]]</f>
        <v>0.11875000000000008</v>
      </c>
      <c r="AN105" s="5">
        <f>Points[[#This Row],[10+]]-Points[[#This Row],[11+]]</f>
        <v>0.11057</v>
      </c>
      <c r="AO105" s="5">
        <f>Points[[#This Row],[11+]]-Points[[#This Row],[12+]]</f>
        <v>9.6939999999999971E-2</v>
      </c>
      <c r="AP105" s="5">
        <f>Points[[#This Row],[12+]]-Points[[#This Row],[13+]]</f>
        <v>7.2590000000000016E-2</v>
      </c>
      <c r="AQ105" s="5">
        <f>Points[[#This Row],[13+]]-Points[[#This Row],[14+]]</f>
        <v>5.1539999999999989E-2</v>
      </c>
      <c r="AR105" s="5">
        <f>Points[[#This Row],[14+]]-Points[[#This Row],[15+]]</f>
        <v>3.347E-2</v>
      </c>
      <c r="AS105" s="5">
        <f>Points[[#This Row],[15+]]-Points[[#This Row],[16+]]</f>
        <v>1.9879999999999998E-2</v>
      </c>
      <c r="AT105" s="5">
        <f>Points[[#This Row],[16+]]-Points[[#This Row],[17+]]</f>
        <v>1.1039999999999999E-2</v>
      </c>
      <c r="AU105" s="5">
        <f>Points[[#This Row],[17+]]-Points[[#This Row],[18+]]</f>
        <v>5.2300000000000003E-3</v>
      </c>
      <c r="AV105" s="5">
        <f>Points[[#This Row],[18+]]-Points[[#This Row],[19+]]</f>
        <v>2.3700000000000006E-3</v>
      </c>
      <c r="AW105" s="5">
        <f>Points[[#This Row],[19+]]-Points[[#This Row],[20+]]</f>
        <v>9.7999999999999997E-4</v>
      </c>
      <c r="AX105" s="5">
        <f>Points[[#This Row],[20+]]-Points[[#This Row],[21+]]</f>
        <v>3.6999999999999994E-4</v>
      </c>
      <c r="AY105" s="5">
        <f>Points[[#This Row],[21+]]-Points[[#This Row],[22+]]</f>
        <v>1.4000000000000001E-4</v>
      </c>
      <c r="AZ105" s="5">
        <f>Points[[#This Row],[22+]]-Points[[#This Row],[23+]]</f>
        <v>5.0000000000000002E-5</v>
      </c>
      <c r="BA105" s="5">
        <f>Points[[#This Row],[23+]]-Points[[#This Row],[24+]]</f>
        <v>0</v>
      </c>
      <c r="BB105" s="5">
        <f>Points[[#This Row],[24+]]-Points[[#This Row],[25+]]</f>
        <v>0</v>
      </c>
      <c r="BC105" s="5">
        <f>Points[[#This Row],[25+]]-Points[[#This Row],[26+]]</f>
        <v>0</v>
      </c>
      <c r="BD105" s="5">
        <f>Points[[#This Row],[26+]]-Points[[#This Row],[27+]]</f>
        <v>0</v>
      </c>
      <c r="BE105" s="5">
        <f>Points[[#This Row],[27+]]-Points[[#This Row],[28+]]</f>
        <v>0</v>
      </c>
      <c r="BF105" s="5">
        <f>Points[[#This Row],[28+]]-Points[[#This Row],[29+]]</f>
        <v>0</v>
      </c>
      <c r="BG105" s="5">
        <f>Points[[#This Row],[29+]]-Points[[#This Row],[30+]]</f>
        <v>0</v>
      </c>
      <c r="BH105" s="5">
        <f>Points[[#This Row],[30+]]-Points[[#This Row],[31+]]</f>
        <v>0</v>
      </c>
      <c r="BI105" s="5">
        <f>Points[[#This Row],[31+]]-Points[[#This Row],[32+]]</f>
        <v>0</v>
      </c>
      <c r="BJ105" s="5">
        <f>Points[[#This Row],[32+]]-Points[[#This Row],[33+]]</f>
        <v>0</v>
      </c>
      <c r="BK105" s="5">
        <f>Points[[#This Row],[33+]]-Points[[#This Row],[34+]]</f>
        <v>0</v>
      </c>
      <c r="BL105" s="5">
        <f>Points[[#This Row],[34+]]-Points[[#This Row],[35+]]</f>
        <v>0</v>
      </c>
      <c r="BM105" s="5">
        <f>Points[[#This Row],[35+]]-Points[[#This Row],[40+]]</f>
        <v>0</v>
      </c>
      <c r="BN105" s="5">
        <f>Points[[#This Row],[40+]]-Points[[#This Row],[45+]]</f>
        <v>0</v>
      </c>
    </row>
    <row r="106" spans="1:66" x14ac:dyDescent="0.25">
      <c r="A106" s="10">
        <v>22400629</v>
      </c>
      <c r="B106" s="4" t="s">
        <v>90</v>
      </c>
      <c r="C106" s="4" t="s">
        <v>80</v>
      </c>
      <c r="D106" s="11">
        <v>0.91666666666666663</v>
      </c>
      <c r="E106" s="6" t="str">
        <f>HYPERLINK("https://www.nba.com/stats/player/1631108/boxscores-traditional", "Max Christie")</f>
        <v>Max Christie</v>
      </c>
      <c r="F106">
        <v>9.6</v>
      </c>
      <c r="G106" s="4">
        <v>3.7199999999999998</v>
      </c>
      <c r="H106" s="3">
        <v>0.66639999999999999</v>
      </c>
      <c r="I106" s="3">
        <v>0.56355999999999995</v>
      </c>
      <c r="J106" s="3">
        <v>0.45619999999999999</v>
      </c>
      <c r="K106" s="3">
        <v>0.35197000000000001</v>
      </c>
      <c r="L106" s="3">
        <v>0.25785000000000002</v>
      </c>
      <c r="M106" s="3">
        <v>0.18140999999999999</v>
      </c>
      <c r="N106" s="3">
        <v>0.11899999999999999</v>
      </c>
      <c r="O106" s="3">
        <v>7.3529999999999998E-2</v>
      </c>
      <c r="P106" s="3">
        <v>4.2720000000000001E-2</v>
      </c>
      <c r="Q106" s="3">
        <v>2.3300000000000001E-2</v>
      </c>
      <c r="R106" s="3">
        <v>1.191E-2</v>
      </c>
      <c r="S106" s="3">
        <v>5.7000000000000002E-3</v>
      </c>
      <c r="T106" s="3">
        <v>2.5600000000000002E-3</v>
      </c>
      <c r="U106" s="3">
        <v>1.1100000000000001E-3</v>
      </c>
      <c r="V106" s="3">
        <v>4.2999999999999999E-4</v>
      </c>
      <c r="W106" s="3">
        <v>1.6000000000000001E-4</v>
      </c>
      <c r="X106" s="3">
        <v>5.0000000000000002E-5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5">
        <f>Points[[#This Row],[8+]]-Points[[#This Row],[9+]]</f>
        <v>0.10284000000000004</v>
      </c>
      <c r="AM106" s="5">
        <f>Points[[#This Row],[9+]]-Points[[#This Row],[10+]]</f>
        <v>0.10735999999999996</v>
      </c>
      <c r="AN106" s="5">
        <f>Points[[#This Row],[10+]]-Points[[#This Row],[11+]]</f>
        <v>0.10422999999999999</v>
      </c>
      <c r="AO106" s="5">
        <f>Points[[#This Row],[11+]]-Points[[#This Row],[12+]]</f>
        <v>9.4119999999999981E-2</v>
      </c>
      <c r="AP106" s="5">
        <f>Points[[#This Row],[12+]]-Points[[#This Row],[13+]]</f>
        <v>7.6440000000000036E-2</v>
      </c>
      <c r="AQ106" s="5">
        <f>Points[[#This Row],[13+]]-Points[[#This Row],[14+]]</f>
        <v>6.2409999999999993E-2</v>
      </c>
      <c r="AR106" s="5">
        <f>Points[[#This Row],[14+]]-Points[[#This Row],[15+]]</f>
        <v>4.5469999999999997E-2</v>
      </c>
      <c r="AS106" s="5">
        <f>Points[[#This Row],[15+]]-Points[[#This Row],[16+]]</f>
        <v>3.0809999999999997E-2</v>
      </c>
      <c r="AT106" s="5">
        <f>Points[[#This Row],[16+]]-Points[[#This Row],[17+]]</f>
        <v>1.942E-2</v>
      </c>
      <c r="AU106" s="5">
        <f>Points[[#This Row],[17+]]-Points[[#This Row],[18+]]</f>
        <v>1.1390000000000001E-2</v>
      </c>
      <c r="AV106" s="5">
        <f>Points[[#This Row],[18+]]-Points[[#This Row],[19+]]</f>
        <v>6.2100000000000002E-3</v>
      </c>
      <c r="AW106" s="5">
        <f>Points[[#This Row],[19+]]-Points[[#This Row],[20+]]</f>
        <v>3.14E-3</v>
      </c>
      <c r="AX106" s="5">
        <f>Points[[#This Row],[20+]]-Points[[#This Row],[21+]]</f>
        <v>1.4500000000000001E-3</v>
      </c>
      <c r="AY106" s="5">
        <f>Points[[#This Row],[21+]]-Points[[#This Row],[22+]]</f>
        <v>6.8000000000000005E-4</v>
      </c>
      <c r="AZ106" s="5">
        <f>Points[[#This Row],[22+]]-Points[[#This Row],[23+]]</f>
        <v>2.6999999999999995E-4</v>
      </c>
      <c r="BA106" s="5">
        <f>Points[[#This Row],[23+]]-Points[[#This Row],[24+]]</f>
        <v>1.1000000000000002E-4</v>
      </c>
      <c r="BB106" s="5">
        <f>Points[[#This Row],[24+]]-Points[[#This Row],[25+]]</f>
        <v>5.0000000000000002E-5</v>
      </c>
      <c r="BC106" s="5">
        <f>Points[[#This Row],[25+]]-Points[[#This Row],[26+]]</f>
        <v>0</v>
      </c>
      <c r="BD106" s="5">
        <f>Points[[#This Row],[26+]]-Points[[#This Row],[27+]]</f>
        <v>0</v>
      </c>
      <c r="BE106" s="5">
        <f>Points[[#This Row],[27+]]-Points[[#This Row],[28+]]</f>
        <v>0</v>
      </c>
      <c r="BF106" s="5">
        <f>Points[[#This Row],[28+]]-Points[[#This Row],[29+]]</f>
        <v>0</v>
      </c>
      <c r="BG106" s="5">
        <f>Points[[#This Row],[29+]]-Points[[#This Row],[30+]]</f>
        <v>0</v>
      </c>
      <c r="BH106" s="5">
        <f>Points[[#This Row],[30+]]-Points[[#This Row],[31+]]</f>
        <v>0</v>
      </c>
      <c r="BI106" s="5">
        <f>Points[[#This Row],[31+]]-Points[[#This Row],[32+]]</f>
        <v>0</v>
      </c>
      <c r="BJ106" s="5">
        <f>Points[[#This Row],[32+]]-Points[[#This Row],[33+]]</f>
        <v>0</v>
      </c>
      <c r="BK106" s="5">
        <f>Points[[#This Row],[33+]]-Points[[#This Row],[34+]]</f>
        <v>0</v>
      </c>
      <c r="BL106" s="5">
        <f>Points[[#This Row],[34+]]-Points[[#This Row],[35+]]</f>
        <v>0</v>
      </c>
      <c r="BM106" s="5">
        <f>Points[[#This Row],[35+]]-Points[[#This Row],[40+]]</f>
        <v>0</v>
      </c>
      <c r="BN106" s="5">
        <f>Points[[#This Row],[40+]]-Points[[#This Row],[45+]]</f>
        <v>0</v>
      </c>
    </row>
    <row r="107" spans="1:66" x14ac:dyDescent="0.25">
      <c r="A107" s="10">
        <v>22400629</v>
      </c>
      <c r="B107" s="4" t="s">
        <v>90</v>
      </c>
      <c r="C107" s="4" t="s">
        <v>80</v>
      </c>
      <c r="D107" s="11">
        <v>0.91666666666666663</v>
      </c>
      <c r="E107" s="6" t="str">
        <f>HYPERLINK("https://www.nba.com/stats/player/2544/boxscores-traditional", "LeBron James")</f>
        <v>LeBron James</v>
      </c>
      <c r="F107">
        <v>23</v>
      </c>
      <c r="G107" s="4">
        <v>3.742</v>
      </c>
      <c r="H107" s="3">
        <v>1</v>
      </c>
      <c r="I107" s="3">
        <v>0.99990999999999997</v>
      </c>
      <c r="J107" s="3">
        <v>0.99973999999999996</v>
      </c>
      <c r="K107" s="3">
        <v>0.99934000000000001</v>
      </c>
      <c r="L107" s="3">
        <v>0.99836000000000003</v>
      </c>
      <c r="M107" s="3">
        <v>0.99621000000000004</v>
      </c>
      <c r="N107" s="3">
        <v>0.99202000000000001</v>
      </c>
      <c r="O107" s="3">
        <v>0.98382000000000003</v>
      </c>
      <c r="P107" s="3">
        <v>0.96926000000000001</v>
      </c>
      <c r="Q107" s="3">
        <v>0.94520000000000004</v>
      </c>
      <c r="R107" s="3">
        <v>0.90988000000000002</v>
      </c>
      <c r="S107" s="3">
        <v>0.85768999999999995</v>
      </c>
      <c r="T107" s="3">
        <v>0.78813999999999995</v>
      </c>
      <c r="U107" s="3">
        <v>0.70194000000000001</v>
      </c>
      <c r="V107" s="3">
        <v>0.60641999999999996</v>
      </c>
      <c r="W107" s="3">
        <v>0.5</v>
      </c>
      <c r="X107" s="3">
        <v>0.39357999999999999</v>
      </c>
      <c r="Y107" s="3">
        <v>0.29805999999999999</v>
      </c>
      <c r="Z107" s="3">
        <v>0.21185999999999999</v>
      </c>
      <c r="AA107" s="3">
        <v>0.14230999999999999</v>
      </c>
      <c r="AB107" s="3">
        <v>9.0120000000000006E-2</v>
      </c>
      <c r="AC107" s="3">
        <v>5.4800000000000001E-2</v>
      </c>
      <c r="AD107" s="3">
        <v>3.074E-2</v>
      </c>
      <c r="AE107" s="3">
        <v>1.618E-2</v>
      </c>
      <c r="AF107" s="3">
        <v>7.9799999999999992E-3</v>
      </c>
      <c r="AG107" s="3">
        <v>3.79E-3</v>
      </c>
      <c r="AH107" s="3">
        <v>1.64E-3</v>
      </c>
      <c r="AI107" s="3">
        <v>6.6E-4</v>
      </c>
      <c r="AJ107" s="3">
        <v>0</v>
      </c>
      <c r="AK107" s="3">
        <v>0</v>
      </c>
      <c r="AL107" s="5">
        <f>Points[[#This Row],[8+]]-Points[[#This Row],[9+]]</f>
        <v>9.0000000000034497E-5</v>
      </c>
      <c r="AM107" s="5">
        <f>Points[[#This Row],[9+]]-Points[[#This Row],[10+]]</f>
        <v>1.7000000000000348E-4</v>
      </c>
      <c r="AN107" s="5">
        <f>Points[[#This Row],[10+]]-Points[[#This Row],[11+]]</f>
        <v>3.9999999999995595E-4</v>
      </c>
      <c r="AO107" s="5">
        <f>Points[[#This Row],[11+]]-Points[[#This Row],[12+]]</f>
        <v>9.7999999999998089E-4</v>
      </c>
      <c r="AP107" s="5">
        <f>Points[[#This Row],[12+]]-Points[[#This Row],[13+]]</f>
        <v>2.1499999999999853E-3</v>
      </c>
      <c r="AQ107" s="5">
        <f>Points[[#This Row],[13+]]-Points[[#This Row],[14+]]</f>
        <v>4.190000000000027E-3</v>
      </c>
      <c r="AR107" s="5">
        <f>Points[[#This Row],[14+]]-Points[[#This Row],[15+]]</f>
        <v>8.1999999999999851E-3</v>
      </c>
      <c r="AS107" s="5">
        <f>Points[[#This Row],[15+]]-Points[[#This Row],[16+]]</f>
        <v>1.4560000000000017E-2</v>
      </c>
      <c r="AT107" s="5">
        <f>Points[[#This Row],[16+]]-Points[[#This Row],[17+]]</f>
        <v>2.405999999999997E-2</v>
      </c>
      <c r="AU107" s="5">
        <f>Points[[#This Row],[17+]]-Points[[#This Row],[18+]]</f>
        <v>3.5320000000000018E-2</v>
      </c>
      <c r="AV107" s="5">
        <f>Points[[#This Row],[18+]]-Points[[#This Row],[19+]]</f>
        <v>5.219000000000007E-2</v>
      </c>
      <c r="AW107" s="5">
        <f>Points[[#This Row],[19+]]-Points[[#This Row],[20+]]</f>
        <v>6.9550000000000001E-2</v>
      </c>
      <c r="AX107" s="5">
        <f>Points[[#This Row],[20+]]-Points[[#This Row],[21+]]</f>
        <v>8.6199999999999943E-2</v>
      </c>
      <c r="AY107" s="5">
        <f>Points[[#This Row],[21+]]-Points[[#This Row],[22+]]</f>
        <v>9.5520000000000049E-2</v>
      </c>
      <c r="AZ107" s="5">
        <f>Points[[#This Row],[22+]]-Points[[#This Row],[23+]]</f>
        <v>0.10641999999999996</v>
      </c>
      <c r="BA107" s="5">
        <f>Points[[#This Row],[23+]]-Points[[#This Row],[24+]]</f>
        <v>0.10642000000000001</v>
      </c>
      <c r="BB107" s="5">
        <f>Points[[#This Row],[24+]]-Points[[#This Row],[25+]]</f>
        <v>9.5519999999999994E-2</v>
      </c>
      <c r="BC107" s="5">
        <f>Points[[#This Row],[25+]]-Points[[#This Row],[26+]]</f>
        <v>8.6199999999999999E-2</v>
      </c>
      <c r="BD107" s="5">
        <f>Points[[#This Row],[26+]]-Points[[#This Row],[27+]]</f>
        <v>6.9550000000000001E-2</v>
      </c>
      <c r="BE107" s="5">
        <f>Points[[#This Row],[27+]]-Points[[#This Row],[28+]]</f>
        <v>5.2189999999999986E-2</v>
      </c>
      <c r="BF107" s="5">
        <f>Points[[#This Row],[28+]]-Points[[#This Row],[29+]]</f>
        <v>3.5320000000000004E-2</v>
      </c>
      <c r="BG107" s="5">
        <f>Points[[#This Row],[29+]]-Points[[#This Row],[30+]]</f>
        <v>2.4060000000000002E-2</v>
      </c>
      <c r="BH107" s="5">
        <f>Points[[#This Row],[30+]]-Points[[#This Row],[31+]]</f>
        <v>1.456E-2</v>
      </c>
      <c r="BI107" s="5">
        <f>Points[[#This Row],[31+]]-Points[[#This Row],[32+]]</f>
        <v>8.2000000000000007E-3</v>
      </c>
      <c r="BJ107" s="5">
        <f>Points[[#This Row],[32+]]-Points[[#This Row],[33+]]</f>
        <v>4.1899999999999993E-3</v>
      </c>
      <c r="BK107" s="5">
        <f>Points[[#This Row],[33+]]-Points[[#This Row],[34+]]</f>
        <v>2.15E-3</v>
      </c>
      <c r="BL107" s="5">
        <f>Points[[#This Row],[34+]]-Points[[#This Row],[35+]]</f>
        <v>9.7999999999999997E-4</v>
      </c>
      <c r="BM107" s="5">
        <f>Points[[#This Row],[35+]]-Points[[#This Row],[40+]]</f>
        <v>6.6E-4</v>
      </c>
      <c r="BN107" s="5">
        <f>Points[[#This Row],[40+]]-Points[[#This Row],[45+]]</f>
        <v>0</v>
      </c>
    </row>
    <row r="108" spans="1:66" x14ac:dyDescent="0.25">
      <c r="A108" s="10">
        <v>22400628</v>
      </c>
      <c r="B108" s="4" t="s">
        <v>89</v>
      </c>
      <c r="C108" s="4" t="s">
        <v>79</v>
      </c>
      <c r="D108" s="11">
        <v>0.91666666666666663</v>
      </c>
      <c r="E108" s="6" t="str">
        <f>HYPERLINK("https://www.nba.com/stats/player/1628366/boxscores-traditional", "Lonzo Ball")</f>
        <v>Lonzo Ball</v>
      </c>
      <c r="F108">
        <v>9.8000000000000007</v>
      </c>
      <c r="G108" s="4">
        <v>3.7629999999999999</v>
      </c>
      <c r="H108" s="3">
        <v>0.68439000000000005</v>
      </c>
      <c r="I108" s="3">
        <v>0.58316999999999997</v>
      </c>
      <c r="J108" s="3">
        <v>0.48005999999999999</v>
      </c>
      <c r="K108" s="3">
        <v>0.37447999999999998</v>
      </c>
      <c r="L108" s="3">
        <v>0.28095999999999999</v>
      </c>
      <c r="M108" s="3">
        <v>0.19766</v>
      </c>
      <c r="N108" s="3">
        <v>0.13136</v>
      </c>
      <c r="O108" s="3">
        <v>8.3790000000000003E-2</v>
      </c>
      <c r="P108" s="3">
        <v>4.947E-2</v>
      </c>
      <c r="Q108" s="3">
        <v>2.8070000000000001E-2</v>
      </c>
      <c r="R108" s="3">
        <v>1.4630000000000001E-2</v>
      </c>
      <c r="S108" s="3">
        <v>7.3400000000000002E-3</v>
      </c>
      <c r="T108" s="3">
        <v>3.3600000000000001E-3</v>
      </c>
      <c r="U108" s="3">
        <v>1.4400000000000001E-3</v>
      </c>
      <c r="V108" s="3">
        <v>5.9999999999999995E-4</v>
      </c>
      <c r="W108" s="3">
        <v>2.2000000000000001E-4</v>
      </c>
      <c r="X108" s="3">
        <v>8.0000000000000007E-5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5">
        <f>Points[[#This Row],[8+]]-Points[[#This Row],[9+]]</f>
        <v>0.10122000000000009</v>
      </c>
      <c r="AM108" s="5">
        <f>Points[[#This Row],[9+]]-Points[[#This Row],[10+]]</f>
        <v>0.10310999999999998</v>
      </c>
      <c r="AN108" s="5">
        <f>Points[[#This Row],[10+]]-Points[[#This Row],[11+]]</f>
        <v>0.10558000000000001</v>
      </c>
      <c r="AO108" s="5">
        <f>Points[[#This Row],[11+]]-Points[[#This Row],[12+]]</f>
        <v>9.3519999999999992E-2</v>
      </c>
      <c r="AP108" s="5">
        <f>Points[[#This Row],[12+]]-Points[[#This Row],[13+]]</f>
        <v>8.3299999999999985E-2</v>
      </c>
      <c r="AQ108" s="5">
        <f>Points[[#This Row],[13+]]-Points[[#This Row],[14+]]</f>
        <v>6.6299999999999998E-2</v>
      </c>
      <c r="AR108" s="5">
        <f>Points[[#This Row],[14+]]-Points[[#This Row],[15+]]</f>
        <v>4.7570000000000001E-2</v>
      </c>
      <c r="AS108" s="5">
        <f>Points[[#This Row],[15+]]-Points[[#This Row],[16+]]</f>
        <v>3.4320000000000003E-2</v>
      </c>
      <c r="AT108" s="5">
        <f>Points[[#This Row],[16+]]-Points[[#This Row],[17+]]</f>
        <v>2.1399999999999999E-2</v>
      </c>
      <c r="AU108" s="5">
        <f>Points[[#This Row],[17+]]-Points[[#This Row],[18+]]</f>
        <v>1.3440000000000001E-2</v>
      </c>
      <c r="AV108" s="5">
        <f>Points[[#This Row],[18+]]-Points[[#This Row],[19+]]</f>
        <v>7.2900000000000005E-3</v>
      </c>
      <c r="AW108" s="5">
        <f>Points[[#This Row],[19+]]-Points[[#This Row],[20+]]</f>
        <v>3.98E-3</v>
      </c>
      <c r="AX108" s="5">
        <f>Points[[#This Row],[20+]]-Points[[#This Row],[21+]]</f>
        <v>1.92E-3</v>
      </c>
      <c r="AY108" s="5">
        <f>Points[[#This Row],[21+]]-Points[[#This Row],[22+]]</f>
        <v>8.4000000000000014E-4</v>
      </c>
      <c r="AZ108" s="5">
        <f>Points[[#This Row],[22+]]-Points[[#This Row],[23+]]</f>
        <v>3.7999999999999991E-4</v>
      </c>
      <c r="BA108" s="5">
        <f>Points[[#This Row],[23+]]-Points[[#This Row],[24+]]</f>
        <v>1.3999999999999999E-4</v>
      </c>
      <c r="BB108" s="5">
        <f>Points[[#This Row],[24+]]-Points[[#This Row],[25+]]</f>
        <v>8.0000000000000007E-5</v>
      </c>
      <c r="BC108" s="5">
        <f>Points[[#This Row],[25+]]-Points[[#This Row],[26+]]</f>
        <v>0</v>
      </c>
      <c r="BD108" s="5">
        <f>Points[[#This Row],[26+]]-Points[[#This Row],[27+]]</f>
        <v>0</v>
      </c>
      <c r="BE108" s="5">
        <f>Points[[#This Row],[27+]]-Points[[#This Row],[28+]]</f>
        <v>0</v>
      </c>
      <c r="BF108" s="5">
        <f>Points[[#This Row],[28+]]-Points[[#This Row],[29+]]</f>
        <v>0</v>
      </c>
      <c r="BG108" s="5">
        <f>Points[[#This Row],[29+]]-Points[[#This Row],[30+]]</f>
        <v>0</v>
      </c>
      <c r="BH108" s="5">
        <f>Points[[#This Row],[30+]]-Points[[#This Row],[31+]]</f>
        <v>0</v>
      </c>
      <c r="BI108" s="5">
        <f>Points[[#This Row],[31+]]-Points[[#This Row],[32+]]</f>
        <v>0</v>
      </c>
      <c r="BJ108" s="5">
        <f>Points[[#This Row],[32+]]-Points[[#This Row],[33+]]</f>
        <v>0</v>
      </c>
      <c r="BK108" s="5">
        <f>Points[[#This Row],[33+]]-Points[[#This Row],[34+]]</f>
        <v>0</v>
      </c>
      <c r="BL108" s="5">
        <f>Points[[#This Row],[34+]]-Points[[#This Row],[35+]]</f>
        <v>0</v>
      </c>
      <c r="BM108" s="5">
        <f>Points[[#This Row],[35+]]-Points[[#This Row],[40+]]</f>
        <v>0</v>
      </c>
      <c r="BN108" s="5">
        <f>Points[[#This Row],[40+]]-Points[[#This Row],[45+]]</f>
        <v>0</v>
      </c>
    </row>
    <row r="109" spans="1:66" x14ac:dyDescent="0.25">
      <c r="A109" s="10">
        <v>22400628</v>
      </c>
      <c r="B109" s="4" t="s">
        <v>89</v>
      </c>
      <c r="C109" s="4" t="s">
        <v>79</v>
      </c>
      <c r="D109" s="11">
        <v>0.91666666666666663</v>
      </c>
      <c r="E109" s="6" t="str">
        <f>HYPERLINK("https://www.nba.com/stats/player/1629632/boxscores-traditional", "Coby White")</f>
        <v>Coby White</v>
      </c>
      <c r="F109">
        <v>16</v>
      </c>
      <c r="G109" s="4">
        <v>4.2430000000000003</v>
      </c>
      <c r="H109" s="3">
        <v>0.97062000000000004</v>
      </c>
      <c r="I109" s="3">
        <v>0.95052999999999999</v>
      </c>
      <c r="J109" s="3">
        <v>0.92073000000000005</v>
      </c>
      <c r="K109" s="3">
        <v>0.88100000000000001</v>
      </c>
      <c r="L109" s="3">
        <v>0.82638999999999996</v>
      </c>
      <c r="M109" s="3">
        <v>0.76114999999999999</v>
      </c>
      <c r="N109" s="3">
        <v>0.68081999999999998</v>
      </c>
      <c r="O109" s="3">
        <v>0.59482999999999997</v>
      </c>
      <c r="P109" s="3">
        <v>0.5</v>
      </c>
      <c r="Q109" s="3">
        <v>0.40516999999999997</v>
      </c>
      <c r="R109" s="3">
        <v>0.31918000000000002</v>
      </c>
      <c r="S109" s="3">
        <v>0.23885000000000001</v>
      </c>
      <c r="T109" s="3">
        <v>0.17360999999999999</v>
      </c>
      <c r="U109" s="3">
        <v>0.11899999999999999</v>
      </c>
      <c r="V109" s="3">
        <v>7.9269999999999993E-2</v>
      </c>
      <c r="W109" s="3">
        <v>4.947E-2</v>
      </c>
      <c r="X109" s="3">
        <v>2.938E-2</v>
      </c>
      <c r="Y109" s="3">
        <v>1.7000000000000001E-2</v>
      </c>
      <c r="Z109" s="3">
        <v>9.1400000000000006E-3</v>
      </c>
      <c r="AA109" s="3">
        <v>4.7999999999999996E-3</v>
      </c>
      <c r="AB109" s="3">
        <v>2.33E-3</v>
      </c>
      <c r="AC109" s="3">
        <v>1.1100000000000001E-3</v>
      </c>
      <c r="AD109" s="3">
        <v>4.8000000000000001E-4</v>
      </c>
      <c r="AE109" s="3">
        <v>2.0000000000000001E-4</v>
      </c>
      <c r="AF109" s="3">
        <v>8.0000000000000007E-5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5">
        <f>Points[[#This Row],[8+]]-Points[[#This Row],[9+]]</f>
        <v>2.0090000000000052E-2</v>
      </c>
      <c r="AM109" s="5">
        <f>Points[[#This Row],[9+]]-Points[[#This Row],[10+]]</f>
        <v>2.9799999999999938E-2</v>
      </c>
      <c r="AN109" s="5">
        <f>Points[[#This Row],[10+]]-Points[[#This Row],[11+]]</f>
        <v>3.9730000000000043E-2</v>
      </c>
      <c r="AO109" s="5">
        <f>Points[[#This Row],[11+]]-Points[[#This Row],[12+]]</f>
        <v>5.4610000000000047E-2</v>
      </c>
      <c r="AP109" s="5">
        <f>Points[[#This Row],[12+]]-Points[[#This Row],[13+]]</f>
        <v>6.5239999999999965E-2</v>
      </c>
      <c r="AQ109" s="5">
        <f>Points[[#This Row],[13+]]-Points[[#This Row],[14+]]</f>
        <v>8.0330000000000013E-2</v>
      </c>
      <c r="AR109" s="5">
        <f>Points[[#This Row],[14+]]-Points[[#This Row],[15+]]</f>
        <v>8.5990000000000011E-2</v>
      </c>
      <c r="AS109" s="5">
        <f>Points[[#This Row],[15+]]-Points[[#This Row],[16+]]</f>
        <v>9.482999999999997E-2</v>
      </c>
      <c r="AT109" s="5">
        <f>Points[[#This Row],[16+]]-Points[[#This Row],[17+]]</f>
        <v>9.4830000000000025E-2</v>
      </c>
      <c r="AU109" s="5">
        <f>Points[[#This Row],[17+]]-Points[[#This Row],[18+]]</f>
        <v>8.5989999999999955E-2</v>
      </c>
      <c r="AV109" s="5">
        <f>Points[[#This Row],[18+]]-Points[[#This Row],[19+]]</f>
        <v>8.0330000000000013E-2</v>
      </c>
      <c r="AW109" s="5">
        <f>Points[[#This Row],[19+]]-Points[[#This Row],[20+]]</f>
        <v>6.524000000000002E-2</v>
      </c>
      <c r="AX109" s="5">
        <f>Points[[#This Row],[20+]]-Points[[#This Row],[21+]]</f>
        <v>5.4609999999999992E-2</v>
      </c>
      <c r="AY109" s="5">
        <f>Points[[#This Row],[21+]]-Points[[#This Row],[22+]]</f>
        <v>3.9730000000000001E-2</v>
      </c>
      <c r="AZ109" s="5">
        <f>Points[[#This Row],[22+]]-Points[[#This Row],[23+]]</f>
        <v>2.9799999999999993E-2</v>
      </c>
      <c r="BA109" s="5">
        <f>Points[[#This Row],[23+]]-Points[[#This Row],[24+]]</f>
        <v>2.009E-2</v>
      </c>
      <c r="BB109" s="5">
        <f>Points[[#This Row],[24+]]-Points[[#This Row],[25+]]</f>
        <v>1.2379999999999999E-2</v>
      </c>
      <c r="BC109" s="5">
        <f>Points[[#This Row],[25+]]-Points[[#This Row],[26+]]</f>
        <v>7.8600000000000007E-3</v>
      </c>
      <c r="BD109" s="5">
        <f>Points[[#This Row],[26+]]-Points[[#This Row],[27+]]</f>
        <v>4.340000000000001E-3</v>
      </c>
      <c r="BE109" s="5">
        <f>Points[[#This Row],[27+]]-Points[[#This Row],[28+]]</f>
        <v>2.4699999999999995E-3</v>
      </c>
      <c r="BF109" s="5">
        <f>Points[[#This Row],[28+]]-Points[[#This Row],[29+]]</f>
        <v>1.2199999999999999E-3</v>
      </c>
      <c r="BG109" s="5">
        <f>Points[[#This Row],[29+]]-Points[[#This Row],[30+]]</f>
        <v>6.3000000000000013E-4</v>
      </c>
      <c r="BH109" s="5">
        <f>Points[[#This Row],[30+]]-Points[[#This Row],[31+]]</f>
        <v>2.7999999999999998E-4</v>
      </c>
      <c r="BI109" s="5">
        <f>Points[[#This Row],[31+]]-Points[[#This Row],[32+]]</f>
        <v>1.2E-4</v>
      </c>
      <c r="BJ109" s="5">
        <f>Points[[#This Row],[32+]]-Points[[#This Row],[33+]]</f>
        <v>8.0000000000000007E-5</v>
      </c>
      <c r="BK109" s="5">
        <f>Points[[#This Row],[33+]]-Points[[#This Row],[34+]]</f>
        <v>0</v>
      </c>
      <c r="BL109" s="5">
        <f>Points[[#This Row],[34+]]-Points[[#This Row],[35+]]</f>
        <v>0</v>
      </c>
      <c r="BM109" s="5">
        <f>Points[[#This Row],[35+]]-Points[[#This Row],[40+]]</f>
        <v>0</v>
      </c>
      <c r="BN109" s="5">
        <f>Points[[#This Row],[40+]]-Points[[#This Row],[45+]]</f>
        <v>0</v>
      </c>
    </row>
    <row r="110" spans="1:66" x14ac:dyDescent="0.25">
      <c r="A110" s="10">
        <v>22400629</v>
      </c>
      <c r="B110" s="4" t="s">
        <v>80</v>
      </c>
      <c r="C110" s="4" t="s">
        <v>90</v>
      </c>
      <c r="D110" s="11">
        <v>0.91666666666666663</v>
      </c>
      <c r="E110" s="6" t="str">
        <f>HYPERLINK("https://www.nba.com/stats/player/1628369/boxscores-traditional", "Jayson Tatum")</f>
        <v>Jayson Tatum</v>
      </c>
      <c r="F110">
        <v>23</v>
      </c>
      <c r="G110" s="4">
        <v>4.4719999999999995</v>
      </c>
      <c r="H110" s="3">
        <v>0.99960000000000004</v>
      </c>
      <c r="I110" s="3">
        <v>0.99912999999999996</v>
      </c>
      <c r="J110" s="3">
        <v>0.99819000000000002</v>
      </c>
      <c r="K110" s="3">
        <v>0.99631999999999998</v>
      </c>
      <c r="L110" s="3">
        <v>0.99304999999999999</v>
      </c>
      <c r="M110" s="3">
        <v>0.98745000000000005</v>
      </c>
      <c r="N110" s="3">
        <v>0.97777999999999998</v>
      </c>
      <c r="O110" s="3">
        <v>0.96326999999999996</v>
      </c>
      <c r="P110" s="3">
        <v>0.94179000000000002</v>
      </c>
      <c r="Q110" s="3">
        <v>0.90988000000000002</v>
      </c>
      <c r="R110" s="3">
        <v>0.86863999999999997</v>
      </c>
      <c r="S110" s="3">
        <v>0.81327000000000005</v>
      </c>
      <c r="T110" s="3">
        <v>0.74856999999999996</v>
      </c>
      <c r="U110" s="3">
        <v>0.67364000000000002</v>
      </c>
      <c r="V110" s="3">
        <v>0.58706000000000003</v>
      </c>
      <c r="W110" s="3">
        <v>0.5</v>
      </c>
      <c r="X110" s="3">
        <v>0.41293999999999997</v>
      </c>
      <c r="Y110" s="3">
        <v>0.32635999999999998</v>
      </c>
      <c r="Z110" s="3">
        <v>0.25142999999999999</v>
      </c>
      <c r="AA110" s="3">
        <v>0.18673000000000001</v>
      </c>
      <c r="AB110" s="3">
        <v>0.13136</v>
      </c>
      <c r="AC110" s="3">
        <v>9.0120000000000006E-2</v>
      </c>
      <c r="AD110" s="3">
        <v>5.8209999999999998E-2</v>
      </c>
      <c r="AE110" s="3">
        <v>3.6729999999999999E-2</v>
      </c>
      <c r="AF110" s="3">
        <v>2.222E-2</v>
      </c>
      <c r="AG110" s="3">
        <v>1.255E-2</v>
      </c>
      <c r="AH110" s="3">
        <v>6.9499999999999996E-3</v>
      </c>
      <c r="AI110" s="3">
        <v>3.6800000000000001E-3</v>
      </c>
      <c r="AJ110" s="3">
        <v>6.9999999999999994E-5</v>
      </c>
      <c r="AK110" s="3">
        <v>0</v>
      </c>
      <c r="AL110" s="5">
        <f>Points[[#This Row],[8+]]-Points[[#This Row],[9+]]</f>
        <v>4.7000000000008146E-4</v>
      </c>
      <c r="AM110" s="5">
        <f>Points[[#This Row],[9+]]-Points[[#This Row],[10+]]</f>
        <v>9.3999999999994088E-4</v>
      </c>
      <c r="AN110" s="5">
        <f>Points[[#This Row],[10+]]-Points[[#This Row],[11+]]</f>
        <v>1.8700000000000383E-3</v>
      </c>
      <c r="AO110" s="5">
        <f>Points[[#This Row],[11+]]-Points[[#This Row],[12+]]</f>
        <v>3.2699999999999951E-3</v>
      </c>
      <c r="AP110" s="5">
        <f>Points[[#This Row],[12+]]-Points[[#This Row],[13+]]</f>
        <v>5.5999999999999384E-3</v>
      </c>
      <c r="AQ110" s="5">
        <f>Points[[#This Row],[13+]]-Points[[#This Row],[14+]]</f>
        <v>9.6700000000000674E-3</v>
      </c>
      <c r="AR110" s="5">
        <f>Points[[#This Row],[14+]]-Points[[#This Row],[15+]]</f>
        <v>1.4510000000000023E-2</v>
      </c>
      <c r="AS110" s="5">
        <f>Points[[#This Row],[15+]]-Points[[#This Row],[16+]]</f>
        <v>2.1479999999999944E-2</v>
      </c>
      <c r="AT110" s="5">
        <f>Points[[#This Row],[16+]]-Points[[#This Row],[17+]]</f>
        <v>3.1909999999999994E-2</v>
      </c>
      <c r="AU110" s="5">
        <f>Points[[#This Row],[17+]]-Points[[#This Row],[18+]]</f>
        <v>4.1240000000000054E-2</v>
      </c>
      <c r="AV110" s="5">
        <f>Points[[#This Row],[18+]]-Points[[#This Row],[19+]]</f>
        <v>5.5369999999999919E-2</v>
      </c>
      <c r="AW110" s="5">
        <f>Points[[#This Row],[19+]]-Points[[#This Row],[20+]]</f>
        <v>6.4700000000000091E-2</v>
      </c>
      <c r="AX110" s="5">
        <f>Points[[#This Row],[20+]]-Points[[#This Row],[21+]]</f>
        <v>7.4929999999999941E-2</v>
      </c>
      <c r="AY110" s="5">
        <f>Points[[#This Row],[21+]]-Points[[#This Row],[22+]]</f>
        <v>8.657999999999999E-2</v>
      </c>
      <c r="AZ110" s="5">
        <f>Points[[#This Row],[22+]]-Points[[#This Row],[23+]]</f>
        <v>8.7060000000000026E-2</v>
      </c>
      <c r="BA110" s="5">
        <f>Points[[#This Row],[23+]]-Points[[#This Row],[24+]]</f>
        <v>8.7060000000000026E-2</v>
      </c>
      <c r="BB110" s="5">
        <f>Points[[#This Row],[24+]]-Points[[#This Row],[25+]]</f>
        <v>8.657999999999999E-2</v>
      </c>
      <c r="BC110" s="5">
        <f>Points[[#This Row],[25+]]-Points[[#This Row],[26+]]</f>
        <v>7.4929999999999997E-2</v>
      </c>
      <c r="BD110" s="5">
        <f>Points[[#This Row],[26+]]-Points[[#This Row],[27+]]</f>
        <v>6.469999999999998E-2</v>
      </c>
      <c r="BE110" s="5">
        <f>Points[[#This Row],[27+]]-Points[[#This Row],[28+]]</f>
        <v>5.5370000000000003E-2</v>
      </c>
      <c r="BF110" s="5">
        <f>Points[[#This Row],[28+]]-Points[[#This Row],[29+]]</f>
        <v>4.1239999999999999E-2</v>
      </c>
      <c r="BG110" s="5">
        <f>Points[[#This Row],[29+]]-Points[[#This Row],[30+]]</f>
        <v>3.1910000000000008E-2</v>
      </c>
      <c r="BH110" s="5">
        <f>Points[[#This Row],[30+]]-Points[[#This Row],[31+]]</f>
        <v>2.1479999999999999E-2</v>
      </c>
      <c r="BI110" s="5">
        <f>Points[[#This Row],[31+]]-Points[[#This Row],[32+]]</f>
        <v>1.4509999999999999E-2</v>
      </c>
      <c r="BJ110" s="5">
        <f>Points[[#This Row],[32+]]-Points[[#This Row],[33+]]</f>
        <v>9.6699999999999998E-3</v>
      </c>
      <c r="BK110" s="5">
        <f>Points[[#This Row],[33+]]-Points[[#This Row],[34+]]</f>
        <v>5.6000000000000008E-3</v>
      </c>
      <c r="BL110" s="5">
        <f>Points[[#This Row],[34+]]-Points[[#This Row],[35+]]</f>
        <v>3.2699999999999995E-3</v>
      </c>
      <c r="BM110" s="5">
        <f>Points[[#This Row],[35+]]-Points[[#This Row],[40+]]</f>
        <v>3.6099999999999999E-3</v>
      </c>
      <c r="BN110" s="5">
        <f>Points[[#This Row],[40+]]-Points[[#This Row],[45+]]</f>
        <v>6.9999999999999994E-5</v>
      </c>
    </row>
    <row r="111" spans="1:66" x14ac:dyDescent="0.25">
      <c r="A111" s="10">
        <v>22400628</v>
      </c>
      <c r="B111" s="4" t="s">
        <v>79</v>
      </c>
      <c r="C111" s="4" t="s">
        <v>89</v>
      </c>
      <c r="D111" s="11">
        <v>0.91666666666666663</v>
      </c>
      <c r="E111" s="6" t="str">
        <f>HYPERLINK("https://www.nba.com/stats/player/1630541/boxscores-traditional", "Moses Moody")</f>
        <v>Moses Moody</v>
      </c>
      <c r="F111">
        <v>9.8000000000000007</v>
      </c>
      <c r="G111" s="4">
        <v>4.49</v>
      </c>
      <c r="H111" s="3">
        <v>0.65542</v>
      </c>
      <c r="I111" s="3">
        <v>0.57142000000000004</v>
      </c>
      <c r="J111" s="3">
        <v>0.48404999999999998</v>
      </c>
      <c r="K111" s="3">
        <v>0.39357999999999999</v>
      </c>
      <c r="L111" s="3">
        <v>0.31207000000000001</v>
      </c>
      <c r="M111" s="3">
        <v>0.23885000000000001</v>
      </c>
      <c r="N111" s="3">
        <v>0.17360999999999999</v>
      </c>
      <c r="O111" s="3">
        <v>0.12302</v>
      </c>
      <c r="P111" s="3">
        <v>8.3790000000000003E-2</v>
      </c>
      <c r="Q111" s="3">
        <v>5.4800000000000001E-2</v>
      </c>
      <c r="R111" s="3">
        <v>3.3619999999999997E-2</v>
      </c>
      <c r="S111" s="3">
        <v>2.018E-2</v>
      </c>
      <c r="T111" s="3">
        <v>1.1599999999999999E-2</v>
      </c>
      <c r="U111" s="3">
        <v>6.3899999999999998E-3</v>
      </c>
      <c r="V111" s="3">
        <v>3.2599999999999999E-3</v>
      </c>
      <c r="W111" s="3">
        <v>1.64E-3</v>
      </c>
      <c r="X111" s="3">
        <v>7.9000000000000001E-4</v>
      </c>
      <c r="Y111" s="3">
        <v>3.5E-4</v>
      </c>
      <c r="Z111" s="3">
        <v>1.4999999999999999E-4</v>
      </c>
      <c r="AA111" s="3">
        <v>6.0000000000000002E-5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5">
        <f>Points[[#This Row],[8+]]-Points[[#This Row],[9+]]</f>
        <v>8.3999999999999964E-2</v>
      </c>
      <c r="AM111" s="5">
        <f>Points[[#This Row],[9+]]-Points[[#This Row],[10+]]</f>
        <v>8.7370000000000059E-2</v>
      </c>
      <c r="AN111" s="5">
        <f>Points[[#This Row],[10+]]-Points[[#This Row],[11+]]</f>
        <v>9.0469999999999995E-2</v>
      </c>
      <c r="AO111" s="5">
        <f>Points[[#This Row],[11+]]-Points[[#This Row],[12+]]</f>
        <v>8.1509999999999971E-2</v>
      </c>
      <c r="AP111" s="5">
        <f>Points[[#This Row],[12+]]-Points[[#This Row],[13+]]</f>
        <v>7.3220000000000007E-2</v>
      </c>
      <c r="AQ111" s="5">
        <f>Points[[#This Row],[13+]]-Points[[#This Row],[14+]]</f>
        <v>6.524000000000002E-2</v>
      </c>
      <c r="AR111" s="5">
        <f>Points[[#This Row],[14+]]-Points[[#This Row],[15+]]</f>
        <v>5.0589999999999982E-2</v>
      </c>
      <c r="AS111" s="5">
        <f>Points[[#This Row],[15+]]-Points[[#This Row],[16+]]</f>
        <v>3.9230000000000001E-2</v>
      </c>
      <c r="AT111" s="5">
        <f>Points[[#This Row],[16+]]-Points[[#This Row],[17+]]</f>
        <v>2.8990000000000002E-2</v>
      </c>
      <c r="AU111" s="5">
        <f>Points[[#This Row],[17+]]-Points[[#This Row],[18+]]</f>
        <v>2.1180000000000004E-2</v>
      </c>
      <c r="AV111" s="5">
        <f>Points[[#This Row],[18+]]-Points[[#This Row],[19+]]</f>
        <v>1.3439999999999997E-2</v>
      </c>
      <c r="AW111" s="5">
        <f>Points[[#This Row],[19+]]-Points[[#This Row],[20+]]</f>
        <v>8.5800000000000008E-3</v>
      </c>
      <c r="AX111" s="5">
        <f>Points[[#This Row],[20+]]-Points[[#This Row],[21+]]</f>
        <v>5.2099999999999994E-3</v>
      </c>
      <c r="AY111" s="5">
        <f>Points[[#This Row],[21+]]-Points[[#This Row],[22+]]</f>
        <v>3.13E-3</v>
      </c>
      <c r="AZ111" s="5">
        <f>Points[[#This Row],[22+]]-Points[[#This Row],[23+]]</f>
        <v>1.6199999999999999E-3</v>
      </c>
      <c r="BA111" s="5">
        <f>Points[[#This Row],[23+]]-Points[[#This Row],[24+]]</f>
        <v>8.4999999999999995E-4</v>
      </c>
      <c r="BB111" s="5">
        <f>Points[[#This Row],[24+]]-Points[[#This Row],[25+]]</f>
        <v>4.4000000000000002E-4</v>
      </c>
      <c r="BC111" s="5">
        <f>Points[[#This Row],[25+]]-Points[[#This Row],[26+]]</f>
        <v>2.0000000000000001E-4</v>
      </c>
      <c r="BD111" s="5">
        <f>Points[[#This Row],[26+]]-Points[[#This Row],[27+]]</f>
        <v>8.9999999999999992E-5</v>
      </c>
      <c r="BE111" s="5">
        <f>Points[[#This Row],[27+]]-Points[[#This Row],[28+]]</f>
        <v>6.0000000000000002E-5</v>
      </c>
      <c r="BF111" s="5">
        <f>Points[[#This Row],[28+]]-Points[[#This Row],[29+]]</f>
        <v>0</v>
      </c>
      <c r="BG111" s="5">
        <f>Points[[#This Row],[29+]]-Points[[#This Row],[30+]]</f>
        <v>0</v>
      </c>
      <c r="BH111" s="5">
        <f>Points[[#This Row],[30+]]-Points[[#This Row],[31+]]</f>
        <v>0</v>
      </c>
      <c r="BI111" s="5">
        <f>Points[[#This Row],[31+]]-Points[[#This Row],[32+]]</f>
        <v>0</v>
      </c>
      <c r="BJ111" s="5">
        <f>Points[[#This Row],[32+]]-Points[[#This Row],[33+]]</f>
        <v>0</v>
      </c>
      <c r="BK111" s="5">
        <f>Points[[#This Row],[33+]]-Points[[#This Row],[34+]]</f>
        <v>0</v>
      </c>
      <c r="BL111" s="5">
        <f>Points[[#This Row],[34+]]-Points[[#This Row],[35+]]</f>
        <v>0</v>
      </c>
      <c r="BM111" s="5">
        <f>Points[[#This Row],[35+]]-Points[[#This Row],[40+]]</f>
        <v>0</v>
      </c>
      <c r="BN111" s="5">
        <f>Points[[#This Row],[40+]]-Points[[#This Row],[45+]]</f>
        <v>0</v>
      </c>
    </row>
    <row r="112" spans="1:66" x14ac:dyDescent="0.25">
      <c r="A112" s="10">
        <v>22400628</v>
      </c>
      <c r="B112" s="4" t="s">
        <v>79</v>
      </c>
      <c r="C112" s="4" t="s">
        <v>89</v>
      </c>
      <c r="D112" s="11">
        <v>0.91666666666666663</v>
      </c>
      <c r="E112" s="6" t="str">
        <f>HYPERLINK("https://www.nba.com/stats/player/203471/boxscores-traditional", "Dennis Schröder")</f>
        <v>Dennis Schröder</v>
      </c>
      <c r="F112">
        <v>11.6</v>
      </c>
      <c r="G112" s="4">
        <v>4.758</v>
      </c>
      <c r="H112" s="3">
        <v>0.77637</v>
      </c>
      <c r="I112" s="3">
        <v>0.70884000000000003</v>
      </c>
      <c r="J112" s="3">
        <v>0.63307000000000002</v>
      </c>
      <c r="K112" s="3">
        <v>0.55171999999999999</v>
      </c>
      <c r="L112" s="3">
        <v>0.46811999999999998</v>
      </c>
      <c r="M112" s="3">
        <v>0.38590999999999998</v>
      </c>
      <c r="N112" s="3">
        <v>0.30853999999999998</v>
      </c>
      <c r="O112" s="3">
        <v>0.23885000000000001</v>
      </c>
      <c r="P112" s="3">
        <v>0.17879</v>
      </c>
      <c r="Q112" s="3">
        <v>0.12923999999999999</v>
      </c>
      <c r="R112" s="3">
        <v>8.8510000000000005E-2</v>
      </c>
      <c r="S112" s="3">
        <v>5.9380000000000002E-2</v>
      </c>
      <c r="T112" s="3">
        <v>3.8359999999999998E-2</v>
      </c>
      <c r="U112" s="3">
        <v>2.385E-2</v>
      </c>
      <c r="V112" s="3">
        <v>1.426E-2</v>
      </c>
      <c r="W112" s="3">
        <v>8.2000000000000007E-3</v>
      </c>
      <c r="X112" s="3">
        <v>4.5300000000000002E-3</v>
      </c>
      <c r="Y112" s="3">
        <v>2.3999999999999998E-3</v>
      </c>
      <c r="Z112" s="3">
        <v>1.2199999999999999E-3</v>
      </c>
      <c r="AA112" s="3">
        <v>5.9999999999999995E-4</v>
      </c>
      <c r="AB112" s="3">
        <v>2.7999999999999998E-4</v>
      </c>
      <c r="AC112" s="3">
        <v>1.2999999999999999E-4</v>
      </c>
      <c r="AD112" s="3">
        <v>5.0000000000000002E-5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5">
        <f>Points[[#This Row],[8+]]-Points[[#This Row],[9+]]</f>
        <v>6.7529999999999979E-2</v>
      </c>
      <c r="AM112" s="5">
        <f>Points[[#This Row],[9+]]-Points[[#This Row],[10+]]</f>
        <v>7.5770000000000004E-2</v>
      </c>
      <c r="AN112" s="5">
        <f>Points[[#This Row],[10+]]-Points[[#This Row],[11+]]</f>
        <v>8.1350000000000033E-2</v>
      </c>
      <c r="AO112" s="5">
        <f>Points[[#This Row],[11+]]-Points[[#This Row],[12+]]</f>
        <v>8.3600000000000008E-2</v>
      </c>
      <c r="AP112" s="5">
        <f>Points[[#This Row],[12+]]-Points[[#This Row],[13+]]</f>
        <v>8.2210000000000005E-2</v>
      </c>
      <c r="AQ112" s="5">
        <f>Points[[#This Row],[13+]]-Points[[#This Row],[14+]]</f>
        <v>7.7369999999999994E-2</v>
      </c>
      <c r="AR112" s="5">
        <f>Points[[#This Row],[14+]]-Points[[#This Row],[15+]]</f>
        <v>6.9689999999999974E-2</v>
      </c>
      <c r="AS112" s="5">
        <f>Points[[#This Row],[15+]]-Points[[#This Row],[16+]]</f>
        <v>6.0060000000000002E-2</v>
      </c>
      <c r="AT112" s="5">
        <f>Points[[#This Row],[16+]]-Points[[#This Row],[17+]]</f>
        <v>4.9550000000000011E-2</v>
      </c>
      <c r="AU112" s="5">
        <f>Points[[#This Row],[17+]]-Points[[#This Row],[18+]]</f>
        <v>4.0729999999999988E-2</v>
      </c>
      <c r="AV112" s="5">
        <f>Points[[#This Row],[18+]]-Points[[#This Row],[19+]]</f>
        <v>2.9130000000000003E-2</v>
      </c>
      <c r="AW112" s="5">
        <f>Points[[#This Row],[19+]]-Points[[#This Row],[20+]]</f>
        <v>2.1020000000000004E-2</v>
      </c>
      <c r="AX112" s="5">
        <f>Points[[#This Row],[20+]]-Points[[#This Row],[21+]]</f>
        <v>1.4509999999999999E-2</v>
      </c>
      <c r="AY112" s="5">
        <f>Points[[#This Row],[21+]]-Points[[#This Row],[22+]]</f>
        <v>9.5899999999999996E-3</v>
      </c>
      <c r="AZ112" s="5">
        <f>Points[[#This Row],[22+]]-Points[[#This Row],[23+]]</f>
        <v>6.0599999999999994E-3</v>
      </c>
      <c r="BA112" s="5">
        <f>Points[[#This Row],[23+]]-Points[[#This Row],[24+]]</f>
        <v>3.6700000000000005E-3</v>
      </c>
      <c r="BB112" s="5">
        <f>Points[[#This Row],[24+]]-Points[[#This Row],[25+]]</f>
        <v>2.1300000000000004E-3</v>
      </c>
      <c r="BC112" s="5">
        <f>Points[[#This Row],[25+]]-Points[[#This Row],[26+]]</f>
        <v>1.1799999999999998E-3</v>
      </c>
      <c r="BD112" s="5">
        <f>Points[[#This Row],[26+]]-Points[[#This Row],[27+]]</f>
        <v>6.2E-4</v>
      </c>
      <c r="BE112" s="5">
        <f>Points[[#This Row],[27+]]-Points[[#This Row],[28+]]</f>
        <v>3.1999999999999997E-4</v>
      </c>
      <c r="BF112" s="5">
        <f>Points[[#This Row],[28+]]-Points[[#This Row],[29+]]</f>
        <v>1.4999999999999999E-4</v>
      </c>
      <c r="BG112" s="5">
        <f>Points[[#This Row],[29+]]-Points[[#This Row],[30+]]</f>
        <v>7.9999999999999993E-5</v>
      </c>
      <c r="BH112" s="5">
        <f>Points[[#This Row],[30+]]-Points[[#This Row],[31+]]</f>
        <v>5.0000000000000002E-5</v>
      </c>
      <c r="BI112" s="5">
        <f>Points[[#This Row],[31+]]-Points[[#This Row],[32+]]</f>
        <v>0</v>
      </c>
      <c r="BJ112" s="5">
        <f>Points[[#This Row],[32+]]-Points[[#This Row],[33+]]</f>
        <v>0</v>
      </c>
      <c r="BK112" s="5">
        <f>Points[[#This Row],[33+]]-Points[[#This Row],[34+]]</f>
        <v>0</v>
      </c>
      <c r="BL112" s="5">
        <f>Points[[#This Row],[34+]]-Points[[#This Row],[35+]]</f>
        <v>0</v>
      </c>
      <c r="BM112" s="5">
        <f>Points[[#This Row],[35+]]-Points[[#This Row],[40+]]</f>
        <v>0</v>
      </c>
      <c r="BN112" s="5">
        <f>Points[[#This Row],[40+]]-Points[[#This Row],[45+]]</f>
        <v>0</v>
      </c>
    </row>
    <row r="113" spans="1:66" x14ac:dyDescent="0.25">
      <c r="A113" s="10">
        <v>22400629</v>
      </c>
      <c r="B113" s="4" t="s">
        <v>90</v>
      </c>
      <c r="C113" s="4" t="s">
        <v>80</v>
      </c>
      <c r="D113" s="11">
        <v>0.91666666666666663</v>
      </c>
      <c r="E113" s="6" t="str">
        <f>HYPERLINK("https://www.nba.com/stats/player/203076/boxscores-traditional", "Anthony Davis")</f>
        <v>Anthony Davis</v>
      </c>
      <c r="F113">
        <v>23.6</v>
      </c>
      <c r="G113" s="4">
        <v>5.2379999999999995</v>
      </c>
      <c r="H113" s="3">
        <v>0.99856</v>
      </c>
      <c r="I113" s="3">
        <v>0.99736000000000002</v>
      </c>
      <c r="J113" s="3">
        <v>0.99534</v>
      </c>
      <c r="K113" s="3">
        <v>0.99202000000000001</v>
      </c>
      <c r="L113" s="3">
        <v>0.98645000000000005</v>
      </c>
      <c r="M113" s="3">
        <v>0.97831000000000001</v>
      </c>
      <c r="N113" s="3">
        <v>0.96638000000000002</v>
      </c>
      <c r="O113" s="3">
        <v>0.94950000000000001</v>
      </c>
      <c r="P113" s="3">
        <v>0.92647000000000002</v>
      </c>
      <c r="Q113" s="3">
        <v>0.89617000000000002</v>
      </c>
      <c r="R113" s="3">
        <v>0.85768999999999995</v>
      </c>
      <c r="S113" s="3">
        <v>0.81057000000000001</v>
      </c>
      <c r="T113" s="3">
        <v>0.75490000000000002</v>
      </c>
      <c r="U113" s="3">
        <v>0.69145999999999996</v>
      </c>
      <c r="V113" s="3">
        <v>0.62172000000000005</v>
      </c>
      <c r="W113" s="3">
        <v>0.54379999999999995</v>
      </c>
      <c r="X113" s="3">
        <v>0.46811999999999998</v>
      </c>
      <c r="Y113" s="3">
        <v>0.39357999999999999</v>
      </c>
      <c r="Z113" s="3">
        <v>0.32275999999999999</v>
      </c>
      <c r="AA113" s="3">
        <v>0.25785000000000002</v>
      </c>
      <c r="AB113" s="3">
        <v>0.20044999999999999</v>
      </c>
      <c r="AC113" s="3">
        <v>0.15151000000000001</v>
      </c>
      <c r="AD113" s="3">
        <v>0.11123</v>
      </c>
      <c r="AE113" s="3">
        <v>7.9269999999999993E-2</v>
      </c>
      <c r="AF113" s="3">
        <v>5.4800000000000001E-2</v>
      </c>
      <c r="AG113" s="3">
        <v>3.6729999999999999E-2</v>
      </c>
      <c r="AH113" s="3">
        <v>2.3300000000000001E-2</v>
      </c>
      <c r="AI113" s="3">
        <v>1.4630000000000001E-2</v>
      </c>
      <c r="AJ113" s="3">
        <v>8.7000000000000001E-4</v>
      </c>
      <c r="AK113" s="3">
        <v>0</v>
      </c>
      <c r="AL113" s="5">
        <f>Points[[#This Row],[8+]]-Points[[#This Row],[9+]]</f>
        <v>1.1999999999999789E-3</v>
      </c>
      <c r="AM113" s="5">
        <f>Points[[#This Row],[9+]]-Points[[#This Row],[10+]]</f>
        <v>2.0200000000000218E-3</v>
      </c>
      <c r="AN113" s="5">
        <f>Points[[#This Row],[10+]]-Points[[#This Row],[11+]]</f>
        <v>3.3199999999999896E-3</v>
      </c>
      <c r="AO113" s="5">
        <f>Points[[#This Row],[11+]]-Points[[#This Row],[12+]]</f>
        <v>5.5699999999999639E-3</v>
      </c>
      <c r="AP113" s="5">
        <f>Points[[#This Row],[12+]]-Points[[#This Row],[13+]]</f>
        <v>8.1400000000000361E-3</v>
      </c>
      <c r="AQ113" s="5">
        <f>Points[[#This Row],[13+]]-Points[[#This Row],[14+]]</f>
        <v>1.1929999999999996E-2</v>
      </c>
      <c r="AR113" s="5">
        <f>Points[[#This Row],[14+]]-Points[[#This Row],[15+]]</f>
        <v>1.6880000000000006E-2</v>
      </c>
      <c r="AS113" s="5">
        <f>Points[[#This Row],[15+]]-Points[[#This Row],[16+]]</f>
        <v>2.3029999999999995E-2</v>
      </c>
      <c r="AT113" s="5">
        <f>Points[[#This Row],[16+]]-Points[[#This Row],[17+]]</f>
        <v>3.0299999999999994E-2</v>
      </c>
      <c r="AU113" s="5">
        <f>Points[[#This Row],[17+]]-Points[[#This Row],[18+]]</f>
        <v>3.848000000000007E-2</v>
      </c>
      <c r="AV113" s="5">
        <f>Points[[#This Row],[18+]]-Points[[#This Row],[19+]]</f>
        <v>4.711999999999994E-2</v>
      </c>
      <c r="AW113" s="5">
        <f>Points[[#This Row],[19+]]-Points[[#This Row],[20+]]</f>
        <v>5.5669999999999997E-2</v>
      </c>
      <c r="AX113" s="5">
        <f>Points[[#This Row],[20+]]-Points[[#This Row],[21+]]</f>
        <v>6.3440000000000052E-2</v>
      </c>
      <c r="AY113" s="5">
        <f>Points[[#This Row],[21+]]-Points[[#This Row],[22+]]</f>
        <v>6.9739999999999913E-2</v>
      </c>
      <c r="AZ113" s="5">
        <f>Points[[#This Row],[22+]]-Points[[#This Row],[23+]]</f>
        <v>7.79200000000001E-2</v>
      </c>
      <c r="BA113" s="5">
        <f>Points[[#This Row],[23+]]-Points[[#This Row],[24+]]</f>
        <v>7.567999999999997E-2</v>
      </c>
      <c r="BB113" s="5">
        <f>Points[[#This Row],[24+]]-Points[[#This Row],[25+]]</f>
        <v>7.4539999999999995E-2</v>
      </c>
      <c r="BC113" s="5">
        <f>Points[[#This Row],[25+]]-Points[[#This Row],[26+]]</f>
        <v>7.0819999999999994E-2</v>
      </c>
      <c r="BD113" s="5">
        <f>Points[[#This Row],[26+]]-Points[[#This Row],[27+]]</f>
        <v>6.4909999999999968E-2</v>
      </c>
      <c r="BE113" s="5">
        <f>Points[[#This Row],[27+]]-Points[[#This Row],[28+]]</f>
        <v>5.7400000000000034E-2</v>
      </c>
      <c r="BF113" s="5">
        <f>Points[[#This Row],[28+]]-Points[[#This Row],[29+]]</f>
        <v>4.8939999999999984E-2</v>
      </c>
      <c r="BG113" s="5">
        <f>Points[[#This Row],[29+]]-Points[[#This Row],[30+]]</f>
        <v>4.028000000000001E-2</v>
      </c>
      <c r="BH113" s="5">
        <f>Points[[#This Row],[30+]]-Points[[#This Row],[31+]]</f>
        <v>3.1960000000000002E-2</v>
      </c>
      <c r="BI113" s="5">
        <f>Points[[#This Row],[31+]]-Points[[#This Row],[32+]]</f>
        <v>2.4469999999999992E-2</v>
      </c>
      <c r="BJ113" s="5">
        <f>Points[[#This Row],[32+]]-Points[[#This Row],[33+]]</f>
        <v>1.8070000000000003E-2</v>
      </c>
      <c r="BK113" s="5">
        <f>Points[[#This Row],[33+]]-Points[[#This Row],[34+]]</f>
        <v>1.3429999999999997E-2</v>
      </c>
      <c r="BL113" s="5">
        <f>Points[[#This Row],[34+]]-Points[[#This Row],[35+]]</f>
        <v>8.6700000000000006E-3</v>
      </c>
      <c r="BM113" s="5">
        <f>Points[[#This Row],[35+]]-Points[[#This Row],[40+]]</f>
        <v>1.3760000000000001E-2</v>
      </c>
      <c r="BN113" s="5">
        <f>Points[[#This Row],[40+]]-Points[[#This Row],[45+]]</f>
        <v>8.7000000000000001E-4</v>
      </c>
    </row>
    <row r="114" spans="1:66" x14ac:dyDescent="0.25">
      <c r="A114" s="10">
        <v>22400628</v>
      </c>
      <c r="B114" s="4" t="s">
        <v>79</v>
      </c>
      <c r="C114" s="4" t="s">
        <v>89</v>
      </c>
      <c r="D114" s="11">
        <v>0.91666666666666663</v>
      </c>
      <c r="E114" s="6" t="str">
        <f>HYPERLINK("https://www.nba.com/stats/player/1627741/boxscores-traditional", "Buddy Hield")</f>
        <v>Buddy Hield</v>
      </c>
      <c r="F114">
        <v>11</v>
      </c>
      <c r="G114" s="4">
        <v>5.367</v>
      </c>
      <c r="H114" s="3">
        <v>0.71226</v>
      </c>
      <c r="I114" s="3">
        <v>0.64431000000000005</v>
      </c>
      <c r="J114" s="3">
        <v>0.57535000000000003</v>
      </c>
      <c r="K114" s="3">
        <v>0.5</v>
      </c>
      <c r="L114" s="3">
        <v>0.42465000000000003</v>
      </c>
      <c r="M114" s="3">
        <v>0.35569000000000001</v>
      </c>
      <c r="N114" s="3">
        <v>0.28774</v>
      </c>
      <c r="O114" s="3">
        <v>0.22663</v>
      </c>
      <c r="P114" s="3">
        <v>0.17619000000000001</v>
      </c>
      <c r="Q114" s="3">
        <v>0.13136</v>
      </c>
      <c r="R114" s="3">
        <v>9.6799999999999997E-2</v>
      </c>
      <c r="S114" s="3">
        <v>6.8110000000000004E-2</v>
      </c>
      <c r="T114" s="3">
        <v>4.648E-2</v>
      </c>
      <c r="U114" s="3">
        <v>3.1440000000000003E-2</v>
      </c>
      <c r="V114" s="3">
        <v>2.018E-2</v>
      </c>
      <c r="W114" s="3">
        <v>1.255E-2</v>
      </c>
      <c r="X114" s="3">
        <v>7.7600000000000004E-3</v>
      </c>
      <c r="Y114" s="3">
        <v>4.5300000000000002E-3</v>
      </c>
      <c r="Z114" s="3">
        <v>2.64E-3</v>
      </c>
      <c r="AA114" s="3">
        <v>1.4400000000000001E-3</v>
      </c>
      <c r="AB114" s="3">
        <v>7.6000000000000004E-4</v>
      </c>
      <c r="AC114" s="3">
        <v>4.0000000000000002E-4</v>
      </c>
      <c r="AD114" s="3">
        <v>2.0000000000000001E-4</v>
      </c>
      <c r="AE114" s="3">
        <v>1E-4</v>
      </c>
      <c r="AF114" s="3">
        <v>5.0000000000000002E-5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5">
        <f>Points[[#This Row],[8+]]-Points[[#This Row],[9+]]</f>
        <v>6.7949999999999955E-2</v>
      </c>
      <c r="AM114" s="5">
        <f>Points[[#This Row],[9+]]-Points[[#This Row],[10+]]</f>
        <v>6.8960000000000021E-2</v>
      </c>
      <c r="AN114" s="5">
        <f>Points[[#This Row],[10+]]-Points[[#This Row],[11+]]</f>
        <v>7.5350000000000028E-2</v>
      </c>
      <c r="AO114" s="5">
        <f>Points[[#This Row],[11+]]-Points[[#This Row],[12+]]</f>
        <v>7.5349999999999973E-2</v>
      </c>
      <c r="AP114" s="5">
        <f>Points[[#This Row],[12+]]-Points[[#This Row],[13+]]</f>
        <v>6.8960000000000021E-2</v>
      </c>
      <c r="AQ114" s="5">
        <f>Points[[#This Row],[13+]]-Points[[#This Row],[14+]]</f>
        <v>6.795000000000001E-2</v>
      </c>
      <c r="AR114" s="5">
        <f>Points[[#This Row],[14+]]-Points[[#This Row],[15+]]</f>
        <v>6.1109999999999998E-2</v>
      </c>
      <c r="AS114" s="5">
        <f>Points[[#This Row],[15+]]-Points[[#This Row],[16+]]</f>
        <v>5.0439999999999985E-2</v>
      </c>
      <c r="AT114" s="5">
        <f>Points[[#This Row],[16+]]-Points[[#This Row],[17+]]</f>
        <v>4.4830000000000009E-2</v>
      </c>
      <c r="AU114" s="5">
        <f>Points[[#This Row],[17+]]-Points[[#This Row],[18+]]</f>
        <v>3.4560000000000007E-2</v>
      </c>
      <c r="AV114" s="5">
        <f>Points[[#This Row],[18+]]-Points[[#This Row],[19+]]</f>
        <v>2.8689999999999993E-2</v>
      </c>
      <c r="AW114" s="5">
        <f>Points[[#This Row],[19+]]-Points[[#This Row],[20+]]</f>
        <v>2.1630000000000003E-2</v>
      </c>
      <c r="AX114" s="5">
        <f>Points[[#This Row],[20+]]-Points[[#This Row],[21+]]</f>
        <v>1.5039999999999998E-2</v>
      </c>
      <c r="AY114" s="5">
        <f>Points[[#This Row],[21+]]-Points[[#This Row],[22+]]</f>
        <v>1.1260000000000003E-2</v>
      </c>
      <c r="AZ114" s="5">
        <f>Points[[#This Row],[22+]]-Points[[#This Row],[23+]]</f>
        <v>7.6299999999999996E-3</v>
      </c>
      <c r="BA114" s="5">
        <f>Points[[#This Row],[23+]]-Points[[#This Row],[24+]]</f>
        <v>4.79E-3</v>
      </c>
      <c r="BB114" s="5">
        <f>Points[[#This Row],[24+]]-Points[[#This Row],[25+]]</f>
        <v>3.2300000000000002E-3</v>
      </c>
      <c r="BC114" s="5">
        <f>Points[[#This Row],[25+]]-Points[[#This Row],[26+]]</f>
        <v>1.8900000000000002E-3</v>
      </c>
      <c r="BD114" s="5">
        <f>Points[[#This Row],[26+]]-Points[[#This Row],[27+]]</f>
        <v>1.1999999999999999E-3</v>
      </c>
      <c r="BE114" s="5">
        <f>Points[[#This Row],[27+]]-Points[[#This Row],[28+]]</f>
        <v>6.8000000000000005E-4</v>
      </c>
      <c r="BF114" s="5">
        <f>Points[[#This Row],[28+]]-Points[[#This Row],[29+]]</f>
        <v>3.6000000000000002E-4</v>
      </c>
      <c r="BG114" s="5">
        <f>Points[[#This Row],[29+]]-Points[[#This Row],[30+]]</f>
        <v>2.0000000000000001E-4</v>
      </c>
      <c r="BH114" s="5">
        <f>Points[[#This Row],[30+]]-Points[[#This Row],[31+]]</f>
        <v>1E-4</v>
      </c>
      <c r="BI114" s="5">
        <f>Points[[#This Row],[31+]]-Points[[#This Row],[32+]]</f>
        <v>5.0000000000000002E-5</v>
      </c>
      <c r="BJ114" s="5">
        <f>Points[[#This Row],[32+]]-Points[[#This Row],[33+]]</f>
        <v>5.0000000000000002E-5</v>
      </c>
      <c r="BK114" s="5">
        <f>Points[[#This Row],[33+]]-Points[[#This Row],[34+]]</f>
        <v>0</v>
      </c>
      <c r="BL114" s="5">
        <f>Points[[#This Row],[34+]]-Points[[#This Row],[35+]]</f>
        <v>0</v>
      </c>
      <c r="BM114" s="5">
        <f>Points[[#This Row],[35+]]-Points[[#This Row],[40+]]</f>
        <v>0</v>
      </c>
      <c r="BN114" s="5">
        <f>Points[[#This Row],[40+]]-Points[[#This Row],[45+]]</f>
        <v>0</v>
      </c>
    </row>
    <row r="115" spans="1:66" x14ac:dyDescent="0.25">
      <c r="A115" s="10">
        <v>22400629</v>
      </c>
      <c r="B115" s="4" t="s">
        <v>80</v>
      </c>
      <c r="C115" s="4" t="s">
        <v>90</v>
      </c>
      <c r="D115" s="11">
        <v>0.91666666666666663</v>
      </c>
      <c r="E115" s="6" t="str">
        <f>HYPERLINK("https://www.nba.com/stats/player/1627759/boxscores-traditional", "Jaylen Brown")</f>
        <v>Jaylen Brown</v>
      </c>
      <c r="F115">
        <v>19.2</v>
      </c>
      <c r="G115" s="4">
        <v>5.4180000000000001</v>
      </c>
      <c r="H115" s="3">
        <v>0.98077000000000003</v>
      </c>
      <c r="I115" s="3">
        <v>0.96994999999999998</v>
      </c>
      <c r="J115" s="3">
        <v>0.95543</v>
      </c>
      <c r="K115" s="3">
        <v>0.93447999999999998</v>
      </c>
      <c r="L115" s="3">
        <v>0.90824000000000005</v>
      </c>
      <c r="M115" s="3">
        <v>0.87285999999999997</v>
      </c>
      <c r="N115" s="3">
        <v>0.83147000000000004</v>
      </c>
      <c r="O115" s="3">
        <v>0.7823</v>
      </c>
      <c r="P115" s="3">
        <v>0.72240000000000004</v>
      </c>
      <c r="Q115" s="3">
        <v>0.65910000000000002</v>
      </c>
      <c r="R115" s="3">
        <v>0.58706000000000003</v>
      </c>
      <c r="S115" s="3">
        <v>0.51595000000000002</v>
      </c>
      <c r="T115" s="3">
        <v>0.44037999999999999</v>
      </c>
      <c r="U115" s="3">
        <v>0.37069999999999997</v>
      </c>
      <c r="V115" s="3">
        <v>0.30153000000000002</v>
      </c>
      <c r="W115" s="3">
        <v>0.24196000000000001</v>
      </c>
      <c r="X115" s="3">
        <v>0.18673000000000001</v>
      </c>
      <c r="Y115" s="3">
        <v>0.14230999999999999</v>
      </c>
      <c r="Z115" s="3">
        <v>0.10383000000000001</v>
      </c>
      <c r="AA115" s="3">
        <v>7.4929999999999997E-2</v>
      </c>
      <c r="AB115" s="3">
        <v>5.262E-2</v>
      </c>
      <c r="AC115" s="3">
        <v>3.5150000000000001E-2</v>
      </c>
      <c r="AD115" s="3">
        <v>2.3300000000000001E-2</v>
      </c>
      <c r="AE115" s="3">
        <v>1.4630000000000001E-2</v>
      </c>
      <c r="AF115" s="3">
        <v>9.1400000000000006E-3</v>
      </c>
      <c r="AG115" s="3">
        <v>5.3899999999999998E-3</v>
      </c>
      <c r="AH115" s="3">
        <v>3.1700000000000001E-3</v>
      </c>
      <c r="AI115" s="3">
        <v>1.75E-3</v>
      </c>
      <c r="AJ115" s="3">
        <v>6.0000000000000002E-5</v>
      </c>
      <c r="AK115" s="3">
        <v>0</v>
      </c>
      <c r="AL115" s="5">
        <f>Points[[#This Row],[8+]]-Points[[#This Row],[9+]]</f>
        <v>1.0820000000000052E-2</v>
      </c>
      <c r="AM115" s="5">
        <f>Points[[#This Row],[9+]]-Points[[#This Row],[10+]]</f>
        <v>1.4519999999999977E-2</v>
      </c>
      <c r="AN115" s="5">
        <f>Points[[#This Row],[10+]]-Points[[#This Row],[11+]]</f>
        <v>2.0950000000000024E-2</v>
      </c>
      <c r="AO115" s="5">
        <f>Points[[#This Row],[11+]]-Points[[#This Row],[12+]]</f>
        <v>2.623999999999993E-2</v>
      </c>
      <c r="AP115" s="5">
        <f>Points[[#This Row],[12+]]-Points[[#This Row],[13+]]</f>
        <v>3.5380000000000078E-2</v>
      </c>
      <c r="AQ115" s="5">
        <f>Points[[#This Row],[13+]]-Points[[#This Row],[14+]]</f>
        <v>4.1389999999999927E-2</v>
      </c>
      <c r="AR115" s="5">
        <f>Points[[#This Row],[14+]]-Points[[#This Row],[15+]]</f>
        <v>4.9170000000000047E-2</v>
      </c>
      <c r="AS115" s="5">
        <f>Points[[#This Row],[15+]]-Points[[#This Row],[16+]]</f>
        <v>5.9899999999999953E-2</v>
      </c>
      <c r="AT115" s="5">
        <f>Points[[#This Row],[16+]]-Points[[#This Row],[17+]]</f>
        <v>6.3300000000000023E-2</v>
      </c>
      <c r="AU115" s="5">
        <f>Points[[#This Row],[17+]]-Points[[#This Row],[18+]]</f>
        <v>7.2039999999999993E-2</v>
      </c>
      <c r="AV115" s="5">
        <f>Points[[#This Row],[18+]]-Points[[#This Row],[19+]]</f>
        <v>7.1110000000000007E-2</v>
      </c>
      <c r="AW115" s="5">
        <f>Points[[#This Row],[19+]]-Points[[#This Row],[20+]]</f>
        <v>7.5570000000000026E-2</v>
      </c>
      <c r="AX115" s="5">
        <f>Points[[#This Row],[20+]]-Points[[#This Row],[21+]]</f>
        <v>6.968000000000002E-2</v>
      </c>
      <c r="AY115" s="5">
        <f>Points[[#This Row],[21+]]-Points[[#This Row],[22+]]</f>
        <v>6.9169999999999954E-2</v>
      </c>
      <c r="AZ115" s="5">
        <f>Points[[#This Row],[22+]]-Points[[#This Row],[23+]]</f>
        <v>5.9570000000000012E-2</v>
      </c>
      <c r="BA115" s="5">
        <f>Points[[#This Row],[23+]]-Points[[#This Row],[24+]]</f>
        <v>5.5230000000000001E-2</v>
      </c>
      <c r="BB115" s="5">
        <f>Points[[#This Row],[24+]]-Points[[#This Row],[25+]]</f>
        <v>4.4420000000000015E-2</v>
      </c>
      <c r="BC115" s="5">
        <f>Points[[#This Row],[25+]]-Points[[#This Row],[26+]]</f>
        <v>3.8479999999999986E-2</v>
      </c>
      <c r="BD115" s="5">
        <f>Points[[#This Row],[26+]]-Points[[#This Row],[27+]]</f>
        <v>2.8900000000000009E-2</v>
      </c>
      <c r="BE115" s="5">
        <f>Points[[#This Row],[27+]]-Points[[#This Row],[28+]]</f>
        <v>2.2309999999999997E-2</v>
      </c>
      <c r="BF115" s="5">
        <f>Points[[#This Row],[28+]]-Points[[#This Row],[29+]]</f>
        <v>1.7469999999999999E-2</v>
      </c>
      <c r="BG115" s="5">
        <f>Points[[#This Row],[29+]]-Points[[#This Row],[30+]]</f>
        <v>1.1849999999999999E-2</v>
      </c>
      <c r="BH115" s="5">
        <f>Points[[#This Row],[30+]]-Points[[#This Row],[31+]]</f>
        <v>8.6700000000000006E-3</v>
      </c>
      <c r="BI115" s="5">
        <f>Points[[#This Row],[31+]]-Points[[#This Row],[32+]]</f>
        <v>5.4900000000000001E-3</v>
      </c>
      <c r="BJ115" s="5">
        <f>Points[[#This Row],[32+]]-Points[[#This Row],[33+]]</f>
        <v>3.7500000000000007E-3</v>
      </c>
      <c r="BK115" s="5">
        <f>Points[[#This Row],[33+]]-Points[[#This Row],[34+]]</f>
        <v>2.2199999999999998E-3</v>
      </c>
      <c r="BL115" s="5">
        <f>Points[[#This Row],[34+]]-Points[[#This Row],[35+]]</f>
        <v>1.42E-3</v>
      </c>
      <c r="BM115" s="5">
        <f>Points[[#This Row],[35+]]-Points[[#This Row],[40+]]</f>
        <v>1.6900000000000001E-3</v>
      </c>
      <c r="BN115" s="5">
        <f>Points[[#This Row],[40+]]-Points[[#This Row],[45+]]</f>
        <v>6.0000000000000002E-5</v>
      </c>
    </row>
    <row r="116" spans="1:66" x14ac:dyDescent="0.25">
      <c r="A116" s="10">
        <v>22400628</v>
      </c>
      <c r="B116" s="4" t="s">
        <v>79</v>
      </c>
      <c r="C116" s="4" t="s">
        <v>89</v>
      </c>
      <c r="D116" s="11">
        <v>0.91666666666666663</v>
      </c>
      <c r="E116" s="6" t="str">
        <f>HYPERLINK("https://www.nba.com/stats/player/1641764/boxscores-traditional", "Brandin Podziemski")</f>
        <v>Brandin Podziemski</v>
      </c>
      <c r="F116">
        <v>10.8</v>
      </c>
      <c r="G116" s="4">
        <v>5.7059999999999995</v>
      </c>
      <c r="H116" s="3">
        <v>0.68793000000000004</v>
      </c>
      <c r="I116" s="3">
        <v>0.62551999999999996</v>
      </c>
      <c r="J116" s="3">
        <v>0.55567</v>
      </c>
      <c r="K116" s="3">
        <v>0.48404999999999998</v>
      </c>
      <c r="L116" s="3">
        <v>0.41682999999999998</v>
      </c>
      <c r="M116" s="3">
        <v>0.34827000000000002</v>
      </c>
      <c r="N116" s="3">
        <v>0.28774</v>
      </c>
      <c r="O116" s="3">
        <v>0.22964999999999999</v>
      </c>
      <c r="P116" s="3">
        <v>0.18140999999999999</v>
      </c>
      <c r="Q116" s="3">
        <v>0.13786000000000001</v>
      </c>
      <c r="R116" s="3">
        <v>0.10383000000000001</v>
      </c>
      <c r="S116" s="3">
        <v>7.4929999999999997E-2</v>
      </c>
      <c r="T116" s="3">
        <v>5.3699999999999998E-2</v>
      </c>
      <c r="U116" s="3">
        <v>3.6729999999999999E-2</v>
      </c>
      <c r="V116" s="3">
        <v>2.5000000000000001E-2</v>
      </c>
      <c r="W116" s="3">
        <v>1.618E-2</v>
      </c>
      <c r="X116" s="3">
        <v>1.044E-2</v>
      </c>
      <c r="Y116" s="3">
        <v>6.3899999999999998E-3</v>
      </c>
      <c r="Z116" s="3">
        <v>3.9100000000000003E-3</v>
      </c>
      <c r="AA116" s="3">
        <v>2.2599999999999999E-3</v>
      </c>
      <c r="AB116" s="3">
        <v>1.31E-3</v>
      </c>
      <c r="AC116" s="3">
        <v>7.1000000000000002E-4</v>
      </c>
      <c r="AD116" s="3">
        <v>3.8999999999999999E-4</v>
      </c>
      <c r="AE116" s="3">
        <v>2.0000000000000001E-4</v>
      </c>
      <c r="AF116" s="3">
        <v>1E-4</v>
      </c>
      <c r="AG116" s="3">
        <v>5.0000000000000002E-5</v>
      </c>
      <c r="AH116" s="3">
        <v>0</v>
      </c>
      <c r="AI116" s="3">
        <v>0</v>
      </c>
      <c r="AJ116" s="3">
        <v>0</v>
      </c>
      <c r="AK116" s="3">
        <v>0</v>
      </c>
      <c r="AL116" s="5">
        <f>Points[[#This Row],[8+]]-Points[[#This Row],[9+]]</f>
        <v>6.2410000000000077E-2</v>
      </c>
      <c r="AM116" s="5">
        <f>Points[[#This Row],[9+]]-Points[[#This Row],[10+]]</f>
        <v>6.9849999999999968E-2</v>
      </c>
      <c r="AN116" s="5">
        <f>Points[[#This Row],[10+]]-Points[[#This Row],[11+]]</f>
        <v>7.1620000000000017E-2</v>
      </c>
      <c r="AO116" s="5">
        <f>Points[[#This Row],[11+]]-Points[[#This Row],[12+]]</f>
        <v>6.7220000000000002E-2</v>
      </c>
      <c r="AP116" s="5">
        <f>Points[[#This Row],[12+]]-Points[[#This Row],[13+]]</f>
        <v>6.8559999999999954E-2</v>
      </c>
      <c r="AQ116" s="5">
        <f>Points[[#This Row],[13+]]-Points[[#This Row],[14+]]</f>
        <v>6.0530000000000028E-2</v>
      </c>
      <c r="AR116" s="5">
        <f>Points[[#This Row],[14+]]-Points[[#This Row],[15+]]</f>
        <v>5.8090000000000003E-2</v>
      </c>
      <c r="AS116" s="5">
        <f>Points[[#This Row],[15+]]-Points[[#This Row],[16+]]</f>
        <v>4.8240000000000005E-2</v>
      </c>
      <c r="AT116" s="5">
        <f>Points[[#This Row],[16+]]-Points[[#This Row],[17+]]</f>
        <v>4.3549999999999978E-2</v>
      </c>
      <c r="AU116" s="5">
        <f>Points[[#This Row],[17+]]-Points[[#This Row],[18+]]</f>
        <v>3.4030000000000005E-2</v>
      </c>
      <c r="AV116" s="5">
        <f>Points[[#This Row],[18+]]-Points[[#This Row],[19+]]</f>
        <v>2.8900000000000009E-2</v>
      </c>
      <c r="AW116" s="5">
        <f>Points[[#This Row],[19+]]-Points[[#This Row],[20+]]</f>
        <v>2.1229999999999999E-2</v>
      </c>
      <c r="AX116" s="5">
        <f>Points[[#This Row],[20+]]-Points[[#This Row],[21+]]</f>
        <v>1.6969999999999999E-2</v>
      </c>
      <c r="AY116" s="5">
        <f>Points[[#This Row],[21+]]-Points[[#This Row],[22+]]</f>
        <v>1.1729999999999997E-2</v>
      </c>
      <c r="AZ116" s="5">
        <f>Points[[#This Row],[22+]]-Points[[#This Row],[23+]]</f>
        <v>8.8200000000000014E-3</v>
      </c>
      <c r="BA116" s="5">
        <f>Points[[#This Row],[23+]]-Points[[#This Row],[24+]]</f>
        <v>5.7400000000000003E-3</v>
      </c>
      <c r="BB116" s="5">
        <f>Points[[#This Row],[24+]]-Points[[#This Row],[25+]]</f>
        <v>4.0499999999999998E-3</v>
      </c>
      <c r="BC116" s="5">
        <f>Points[[#This Row],[25+]]-Points[[#This Row],[26+]]</f>
        <v>2.4799999999999996E-3</v>
      </c>
      <c r="BD116" s="5">
        <f>Points[[#This Row],[26+]]-Points[[#This Row],[27+]]</f>
        <v>1.6500000000000004E-3</v>
      </c>
      <c r="BE116" s="5">
        <f>Points[[#This Row],[27+]]-Points[[#This Row],[28+]]</f>
        <v>9.4999999999999989E-4</v>
      </c>
      <c r="BF116" s="5">
        <f>Points[[#This Row],[28+]]-Points[[#This Row],[29+]]</f>
        <v>5.9999999999999995E-4</v>
      </c>
      <c r="BG116" s="5">
        <f>Points[[#This Row],[29+]]-Points[[#This Row],[30+]]</f>
        <v>3.2000000000000003E-4</v>
      </c>
      <c r="BH116" s="5">
        <f>Points[[#This Row],[30+]]-Points[[#This Row],[31+]]</f>
        <v>1.8999999999999998E-4</v>
      </c>
      <c r="BI116" s="5">
        <f>Points[[#This Row],[31+]]-Points[[#This Row],[32+]]</f>
        <v>1E-4</v>
      </c>
      <c r="BJ116" s="5">
        <f>Points[[#This Row],[32+]]-Points[[#This Row],[33+]]</f>
        <v>5.0000000000000002E-5</v>
      </c>
      <c r="BK116" s="5">
        <f>Points[[#This Row],[33+]]-Points[[#This Row],[34+]]</f>
        <v>5.0000000000000002E-5</v>
      </c>
      <c r="BL116" s="5">
        <f>Points[[#This Row],[34+]]-Points[[#This Row],[35+]]</f>
        <v>0</v>
      </c>
      <c r="BM116" s="5">
        <f>Points[[#This Row],[35+]]-Points[[#This Row],[40+]]</f>
        <v>0</v>
      </c>
      <c r="BN116" s="5">
        <f>Points[[#This Row],[40+]]-Points[[#This Row],[45+]]</f>
        <v>0</v>
      </c>
    </row>
    <row r="117" spans="1:66" x14ac:dyDescent="0.25">
      <c r="A117" s="10">
        <v>22400629</v>
      </c>
      <c r="B117" s="4" t="s">
        <v>90</v>
      </c>
      <c r="C117" s="4" t="s">
        <v>80</v>
      </c>
      <c r="D117" s="11">
        <v>0.91666666666666663</v>
      </c>
      <c r="E117" s="6" t="str">
        <f>HYPERLINK("https://www.nba.com/stats/player/1629060/boxscores-traditional", "Rui Hachimura")</f>
        <v>Rui Hachimura</v>
      </c>
      <c r="F117">
        <v>14</v>
      </c>
      <c r="G117" s="4">
        <v>5.8650000000000002</v>
      </c>
      <c r="H117" s="3">
        <v>0.84614</v>
      </c>
      <c r="I117" s="3">
        <v>0.80234000000000005</v>
      </c>
      <c r="J117" s="3">
        <v>0.75175000000000003</v>
      </c>
      <c r="K117" s="3">
        <v>0.69496999999999998</v>
      </c>
      <c r="L117" s="3">
        <v>0.63307000000000002</v>
      </c>
      <c r="M117" s="3">
        <v>0.56749000000000005</v>
      </c>
      <c r="N117" s="3">
        <v>0.5</v>
      </c>
      <c r="O117" s="3">
        <v>0.43251000000000001</v>
      </c>
      <c r="P117" s="3">
        <v>0.36692999999999998</v>
      </c>
      <c r="Q117" s="3">
        <v>0.30503000000000002</v>
      </c>
      <c r="R117" s="3">
        <v>0.24825</v>
      </c>
      <c r="S117" s="3">
        <v>0.19766</v>
      </c>
      <c r="T117" s="3">
        <v>0.15386</v>
      </c>
      <c r="U117" s="3">
        <v>0.11702</v>
      </c>
      <c r="V117" s="3">
        <v>8.6910000000000001E-2</v>
      </c>
      <c r="W117" s="3">
        <v>6.3009999999999997E-2</v>
      </c>
      <c r="X117" s="3">
        <v>4.3630000000000002E-2</v>
      </c>
      <c r="Y117" s="3">
        <v>3.005E-2</v>
      </c>
      <c r="Z117" s="3">
        <v>2.018E-2</v>
      </c>
      <c r="AA117" s="3">
        <v>1.321E-2</v>
      </c>
      <c r="AB117" s="3">
        <v>8.4200000000000004E-3</v>
      </c>
      <c r="AC117" s="3">
        <v>5.2300000000000003E-3</v>
      </c>
      <c r="AD117" s="3">
        <v>3.1700000000000001E-3</v>
      </c>
      <c r="AE117" s="3">
        <v>1.8699999999999999E-3</v>
      </c>
      <c r="AF117" s="3">
        <v>1.07E-3</v>
      </c>
      <c r="AG117" s="3">
        <v>5.9999999999999995E-4</v>
      </c>
      <c r="AH117" s="3">
        <v>3.2000000000000003E-4</v>
      </c>
      <c r="AI117" s="3">
        <v>1.7000000000000001E-4</v>
      </c>
      <c r="AJ117" s="3">
        <v>0</v>
      </c>
      <c r="AK117" s="3">
        <v>0</v>
      </c>
      <c r="AL117" s="5">
        <f>Points[[#This Row],[8+]]-Points[[#This Row],[9+]]</f>
        <v>4.379999999999995E-2</v>
      </c>
      <c r="AM117" s="5">
        <f>Points[[#This Row],[9+]]-Points[[#This Row],[10+]]</f>
        <v>5.0590000000000024E-2</v>
      </c>
      <c r="AN117" s="5">
        <f>Points[[#This Row],[10+]]-Points[[#This Row],[11+]]</f>
        <v>5.6780000000000053E-2</v>
      </c>
      <c r="AO117" s="5">
        <f>Points[[#This Row],[11+]]-Points[[#This Row],[12+]]</f>
        <v>6.1899999999999955E-2</v>
      </c>
      <c r="AP117" s="5">
        <f>Points[[#This Row],[12+]]-Points[[#This Row],[13+]]</f>
        <v>6.5579999999999972E-2</v>
      </c>
      <c r="AQ117" s="5">
        <f>Points[[#This Row],[13+]]-Points[[#This Row],[14+]]</f>
        <v>6.749000000000005E-2</v>
      </c>
      <c r="AR117" s="5">
        <f>Points[[#This Row],[14+]]-Points[[#This Row],[15+]]</f>
        <v>6.7489999999999994E-2</v>
      </c>
      <c r="AS117" s="5">
        <f>Points[[#This Row],[15+]]-Points[[#This Row],[16+]]</f>
        <v>6.5580000000000027E-2</v>
      </c>
      <c r="AT117" s="5">
        <f>Points[[#This Row],[16+]]-Points[[#This Row],[17+]]</f>
        <v>6.1899999999999955E-2</v>
      </c>
      <c r="AU117" s="5">
        <f>Points[[#This Row],[17+]]-Points[[#This Row],[18+]]</f>
        <v>5.6780000000000025E-2</v>
      </c>
      <c r="AV117" s="5">
        <f>Points[[#This Row],[18+]]-Points[[#This Row],[19+]]</f>
        <v>5.0589999999999996E-2</v>
      </c>
      <c r="AW117" s="5">
        <f>Points[[#This Row],[19+]]-Points[[#This Row],[20+]]</f>
        <v>4.3800000000000006E-2</v>
      </c>
      <c r="AX117" s="5">
        <f>Points[[#This Row],[20+]]-Points[[#This Row],[21+]]</f>
        <v>3.6839999999999998E-2</v>
      </c>
      <c r="AY117" s="5">
        <f>Points[[#This Row],[21+]]-Points[[#This Row],[22+]]</f>
        <v>3.0109999999999998E-2</v>
      </c>
      <c r="AZ117" s="5">
        <f>Points[[#This Row],[22+]]-Points[[#This Row],[23+]]</f>
        <v>2.3900000000000005E-2</v>
      </c>
      <c r="BA117" s="5">
        <f>Points[[#This Row],[23+]]-Points[[#This Row],[24+]]</f>
        <v>1.9379999999999994E-2</v>
      </c>
      <c r="BB117" s="5">
        <f>Points[[#This Row],[24+]]-Points[[#This Row],[25+]]</f>
        <v>1.3580000000000002E-2</v>
      </c>
      <c r="BC117" s="5">
        <f>Points[[#This Row],[25+]]-Points[[#This Row],[26+]]</f>
        <v>9.8700000000000003E-3</v>
      </c>
      <c r="BD117" s="5">
        <f>Points[[#This Row],[26+]]-Points[[#This Row],[27+]]</f>
        <v>6.9700000000000005E-3</v>
      </c>
      <c r="BE117" s="5">
        <f>Points[[#This Row],[27+]]-Points[[#This Row],[28+]]</f>
        <v>4.7899999999999991E-3</v>
      </c>
      <c r="BF117" s="5">
        <f>Points[[#This Row],[28+]]-Points[[#This Row],[29+]]</f>
        <v>3.1900000000000001E-3</v>
      </c>
      <c r="BG117" s="5">
        <f>Points[[#This Row],[29+]]-Points[[#This Row],[30+]]</f>
        <v>2.0600000000000002E-3</v>
      </c>
      <c r="BH117" s="5">
        <f>Points[[#This Row],[30+]]-Points[[#This Row],[31+]]</f>
        <v>1.3000000000000002E-3</v>
      </c>
      <c r="BI117" s="5">
        <f>Points[[#This Row],[31+]]-Points[[#This Row],[32+]]</f>
        <v>7.9999999999999993E-4</v>
      </c>
      <c r="BJ117" s="5">
        <f>Points[[#This Row],[32+]]-Points[[#This Row],[33+]]</f>
        <v>4.7000000000000004E-4</v>
      </c>
      <c r="BK117" s="5">
        <f>Points[[#This Row],[33+]]-Points[[#This Row],[34+]]</f>
        <v>2.7999999999999992E-4</v>
      </c>
      <c r="BL117" s="5">
        <f>Points[[#This Row],[34+]]-Points[[#This Row],[35+]]</f>
        <v>1.5000000000000001E-4</v>
      </c>
      <c r="BM117" s="5">
        <f>Points[[#This Row],[35+]]-Points[[#This Row],[40+]]</f>
        <v>1.7000000000000001E-4</v>
      </c>
      <c r="BN117" s="5">
        <f>Points[[#This Row],[40+]]-Points[[#This Row],[45+]]</f>
        <v>0</v>
      </c>
    </row>
    <row r="118" spans="1:66" x14ac:dyDescent="0.25">
      <c r="A118" s="10">
        <v>22400629</v>
      </c>
      <c r="B118" s="4" t="s">
        <v>90</v>
      </c>
      <c r="C118" s="4" t="s">
        <v>80</v>
      </c>
      <c r="D118" s="11">
        <v>0.91666666666666663</v>
      </c>
      <c r="E118" s="6" t="str">
        <f>HYPERLINK("https://www.nba.com/stats/player/1627827/boxscores-traditional", "Dorian Finney-Smith")</f>
        <v>Dorian Finney-Smith</v>
      </c>
      <c r="F118">
        <v>8.8000000000000007</v>
      </c>
      <c r="G118" s="4">
        <v>5.9130000000000003</v>
      </c>
      <c r="H118" s="3">
        <v>0.55567</v>
      </c>
      <c r="I118" s="3">
        <v>0.48803000000000002</v>
      </c>
      <c r="J118" s="3">
        <v>0.42074</v>
      </c>
      <c r="K118" s="3">
        <v>0.35569000000000001</v>
      </c>
      <c r="L118" s="3">
        <v>0.29459999999999997</v>
      </c>
      <c r="M118" s="3">
        <v>0.23885000000000001</v>
      </c>
      <c r="N118" s="3">
        <v>0.18942999999999999</v>
      </c>
      <c r="O118" s="3">
        <v>0.14685999999999999</v>
      </c>
      <c r="P118" s="3">
        <v>0.11123</v>
      </c>
      <c r="Q118" s="3">
        <v>8.226E-2</v>
      </c>
      <c r="R118" s="3">
        <v>5.9380000000000002E-2</v>
      </c>
      <c r="S118" s="3">
        <v>4.1820000000000003E-2</v>
      </c>
      <c r="T118" s="3">
        <v>2.938E-2</v>
      </c>
      <c r="U118" s="3">
        <v>1.9699999999999999E-2</v>
      </c>
      <c r="V118" s="3">
        <v>1.2869999999999999E-2</v>
      </c>
      <c r="W118" s="3">
        <v>8.2000000000000007E-3</v>
      </c>
      <c r="X118" s="3">
        <v>5.0800000000000003E-3</v>
      </c>
      <c r="Y118" s="3">
        <v>3.0699999999999998E-3</v>
      </c>
      <c r="Z118" s="3">
        <v>1.81E-3</v>
      </c>
      <c r="AA118" s="3">
        <v>1.0399999999999999E-3</v>
      </c>
      <c r="AB118" s="3">
        <v>5.8E-4</v>
      </c>
      <c r="AC118" s="3">
        <v>3.1E-4</v>
      </c>
      <c r="AD118" s="3">
        <v>1.7000000000000001E-4</v>
      </c>
      <c r="AE118" s="3">
        <v>9.0000000000000006E-5</v>
      </c>
      <c r="AF118" s="3">
        <v>4.0000000000000003E-5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5">
        <f>Points[[#This Row],[8+]]-Points[[#This Row],[9+]]</f>
        <v>6.7639999999999978E-2</v>
      </c>
      <c r="AM118" s="5">
        <f>Points[[#This Row],[9+]]-Points[[#This Row],[10+]]</f>
        <v>6.7290000000000016E-2</v>
      </c>
      <c r="AN118" s="5">
        <f>Points[[#This Row],[10+]]-Points[[#This Row],[11+]]</f>
        <v>6.5049999999999997E-2</v>
      </c>
      <c r="AO118" s="5">
        <f>Points[[#This Row],[11+]]-Points[[#This Row],[12+]]</f>
        <v>6.1090000000000033E-2</v>
      </c>
      <c r="AP118" s="5">
        <f>Points[[#This Row],[12+]]-Points[[#This Row],[13+]]</f>
        <v>5.5749999999999966E-2</v>
      </c>
      <c r="AQ118" s="5">
        <f>Points[[#This Row],[13+]]-Points[[#This Row],[14+]]</f>
        <v>4.9420000000000019E-2</v>
      </c>
      <c r="AR118" s="5">
        <f>Points[[#This Row],[14+]]-Points[[#This Row],[15+]]</f>
        <v>4.2569999999999997E-2</v>
      </c>
      <c r="AS118" s="5">
        <f>Points[[#This Row],[15+]]-Points[[#This Row],[16+]]</f>
        <v>3.5629999999999995E-2</v>
      </c>
      <c r="AT118" s="5">
        <f>Points[[#This Row],[16+]]-Points[[#This Row],[17+]]</f>
        <v>2.8969999999999996E-2</v>
      </c>
      <c r="AU118" s="5">
        <f>Points[[#This Row],[17+]]-Points[[#This Row],[18+]]</f>
        <v>2.2879999999999998E-2</v>
      </c>
      <c r="AV118" s="5">
        <f>Points[[#This Row],[18+]]-Points[[#This Row],[19+]]</f>
        <v>1.7559999999999999E-2</v>
      </c>
      <c r="AW118" s="5">
        <f>Points[[#This Row],[19+]]-Points[[#This Row],[20+]]</f>
        <v>1.2440000000000003E-2</v>
      </c>
      <c r="AX118" s="5">
        <f>Points[[#This Row],[20+]]-Points[[#This Row],[21+]]</f>
        <v>9.6800000000000011E-3</v>
      </c>
      <c r="AY118" s="5">
        <f>Points[[#This Row],[21+]]-Points[[#This Row],[22+]]</f>
        <v>6.8299999999999993E-3</v>
      </c>
      <c r="AZ118" s="5">
        <f>Points[[#This Row],[22+]]-Points[[#This Row],[23+]]</f>
        <v>4.6699999999999988E-3</v>
      </c>
      <c r="BA118" s="5">
        <f>Points[[#This Row],[23+]]-Points[[#This Row],[24+]]</f>
        <v>3.1200000000000004E-3</v>
      </c>
      <c r="BB118" s="5">
        <f>Points[[#This Row],[24+]]-Points[[#This Row],[25+]]</f>
        <v>2.0100000000000005E-3</v>
      </c>
      <c r="BC118" s="5">
        <f>Points[[#This Row],[25+]]-Points[[#This Row],[26+]]</f>
        <v>1.2599999999999998E-3</v>
      </c>
      <c r="BD118" s="5">
        <f>Points[[#This Row],[26+]]-Points[[#This Row],[27+]]</f>
        <v>7.7000000000000007E-4</v>
      </c>
      <c r="BE118" s="5">
        <f>Points[[#This Row],[27+]]-Points[[#This Row],[28+]]</f>
        <v>4.5999999999999991E-4</v>
      </c>
      <c r="BF118" s="5">
        <f>Points[[#This Row],[28+]]-Points[[#This Row],[29+]]</f>
        <v>2.7E-4</v>
      </c>
      <c r="BG118" s="5">
        <f>Points[[#This Row],[29+]]-Points[[#This Row],[30+]]</f>
        <v>1.3999999999999999E-4</v>
      </c>
      <c r="BH118" s="5">
        <f>Points[[#This Row],[30+]]-Points[[#This Row],[31+]]</f>
        <v>8.0000000000000007E-5</v>
      </c>
      <c r="BI118" s="5">
        <f>Points[[#This Row],[31+]]-Points[[#This Row],[32+]]</f>
        <v>5.0000000000000002E-5</v>
      </c>
      <c r="BJ118" s="5">
        <f>Points[[#This Row],[32+]]-Points[[#This Row],[33+]]</f>
        <v>4.0000000000000003E-5</v>
      </c>
      <c r="BK118" s="5">
        <f>Points[[#This Row],[33+]]-Points[[#This Row],[34+]]</f>
        <v>0</v>
      </c>
      <c r="BL118" s="5">
        <f>Points[[#This Row],[34+]]-Points[[#This Row],[35+]]</f>
        <v>0</v>
      </c>
      <c r="BM118" s="5">
        <f>Points[[#This Row],[35+]]-Points[[#This Row],[40+]]</f>
        <v>0</v>
      </c>
      <c r="BN118" s="5">
        <f>Points[[#This Row],[40+]]-Points[[#This Row],[45+]]</f>
        <v>0</v>
      </c>
    </row>
    <row r="119" spans="1:66" x14ac:dyDescent="0.25">
      <c r="A119" s="10">
        <v>22400629</v>
      </c>
      <c r="B119" s="4" t="s">
        <v>80</v>
      </c>
      <c r="C119" s="4" t="s">
        <v>90</v>
      </c>
      <c r="D119" s="11">
        <v>0.91666666666666663</v>
      </c>
      <c r="E119" s="6" t="str">
        <f>HYPERLINK("https://www.nba.com/stats/player/1628401/boxscores-traditional", "Derrick White")</f>
        <v>Derrick White</v>
      </c>
      <c r="F119">
        <v>13.4</v>
      </c>
      <c r="G119" s="4">
        <v>6.1189999999999998</v>
      </c>
      <c r="H119" s="3">
        <v>0.81057000000000001</v>
      </c>
      <c r="I119" s="3">
        <v>0.76424000000000003</v>
      </c>
      <c r="J119" s="3">
        <v>0.71226</v>
      </c>
      <c r="K119" s="3">
        <v>0.65173000000000003</v>
      </c>
      <c r="L119" s="3">
        <v>0.59094999999999998</v>
      </c>
      <c r="M119" s="3">
        <v>0.52790000000000004</v>
      </c>
      <c r="N119" s="3">
        <v>0.46017000000000002</v>
      </c>
      <c r="O119" s="3">
        <v>0.39743000000000001</v>
      </c>
      <c r="P119" s="3">
        <v>0.33723999999999998</v>
      </c>
      <c r="Q119" s="3">
        <v>0.27760000000000001</v>
      </c>
      <c r="R119" s="3">
        <v>0.22663</v>
      </c>
      <c r="S119" s="3">
        <v>0.17879</v>
      </c>
      <c r="T119" s="3">
        <v>0.14007</v>
      </c>
      <c r="U119" s="3">
        <v>0.10749</v>
      </c>
      <c r="V119" s="3">
        <v>7.9269999999999993E-2</v>
      </c>
      <c r="W119" s="3">
        <v>5.8209999999999998E-2</v>
      </c>
      <c r="X119" s="3">
        <v>4.1820000000000003E-2</v>
      </c>
      <c r="Y119" s="3">
        <v>2.8719999999999999E-2</v>
      </c>
      <c r="Z119" s="3">
        <v>1.9699999999999999E-2</v>
      </c>
      <c r="AA119" s="3">
        <v>1.321E-2</v>
      </c>
      <c r="AB119" s="3">
        <v>8.4200000000000004E-3</v>
      </c>
      <c r="AC119" s="3">
        <v>5.3899999999999998E-3</v>
      </c>
      <c r="AD119" s="3">
        <v>3.3600000000000001E-3</v>
      </c>
      <c r="AE119" s="3">
        <v>1.99E-3</v>
      </c>
      <c r="AF119" s="3">
        <v>1.1800000000000001E-3</v>
      </c>
      <c r="AG119" s="3">
        <v>6.8999999999999997E-4</v>
      </c>
      <c r="AH119" s="3">
        <v>3.8000000000000002E-4</v>
      </c>
      <c r="AI119" s="3">
        <v>2.1000000000000001E-4</v>
      </c>
      <c r="AJ119" s="3">
        <v>0</v>
      </c>
      <c r="AK119" s="3">
        <v>0</v>
      </c>
      <c r="AL119" s="5">
        <f>Points[[#This Row],[8+]]-Points[[#This Row],[9+]]</f>
        <v>4.6329999999999982E-2</v>
      </c>
      <c r="AM119" s="5">
        <f>Points[[#This Row],[9+]]-Points[[#This Row],[10+]]</f>
        <v>5.1980000000000026E-2</v>
      </c>
      <c r="AN119" s="5">
        <f>Points[[#This Row],[10+]]-Points[[#This Row],[11+]]</f>
        <v>6.0529999999999973E-2</v>
      </c>
      <c r="AO119" s="5">
        <f>Points[[#This Row],[11+]]-Points[[#This Row],[12+]]</f>
        <v>6.0780000000000056E-2</v>
      </c>
      <c r="AP119" s="5">
        <f>Points[[#This Row],[12+]]-Points[[#This Row],[13+]]</f>
        <v>6.3049999999999939E-2</v>
      </c>
      <c r="AQ119" s="5">
        <f>Points[[#This Row],[13+]]-Points[[#This Row],[14+]]</f>
        <v>6.7730000000000012E-2</v>
      </c>
      <c r="AR119" s="5">
        <f>Points[[#This Row],[14+]]-Points[[#This Row],[15+]]</f>
        <v>6.2740000000000018E-2</v>
      </c>
      <c r="AS119" s="5">
        <f>Points[[#This Row],[15+]]-Points[[#This Row],[16+]]</f>
        <v>6.0190000000000021E-2</v>
      </c>
      <c r="AT119" s="5">
        <f>Points[[#This Row],[16+]]-Points[[#This Row],[17+]]</f>
        <v>5.9639999999999971E-2</v>
      </c>
      <c r="AU119" s="5">
        <f>Points[[#This Row],[17+]]-Points[[#This Row],[18+]]</f>
        <v>5.0970000000000015E-2</v>
      </c>
      <c r="AV119" s="5">
        <f>Points[[#This Row],[18+]]-Points[[#This Row],[19+]]</f>
        <v>4.7839999999999994E-2</v>
      </c>
      <c r="AW119" s="5">
        <f>Points[[#This Row],[19+]]-Points[[#This Row],[20+]]</f>
        <v>3.8720000000000004E-2</v>
      </c>
      <c r="AX119" s="5">
        <f>Points[[#This Row],[20+]]-Points[[#This Row],[21+]]</f>
        <v>3.2579999999999998E-2</v>
      </c>
      <c r="AY119" s="5">
        <f>Points[[#This Row],[21+]]-Points[[#This Row],[22+]]</f>
        <v>2.8220000000000009E-2</v>
      </c>
      <c r="AZ119" s="5">
        <f>Points[[#This Row],[22+]]-Points[[#This Row],[23+]]</f>
        <v>2.1059999999999995E-2</v>
      </c>
      <c r="BA119" s="5">
        <f>Points[[#This Row],[23+]]-Points[[#This Row],[24+]]</f>
        <v>1.6389999999999995E-2</v>
      </c>
      <c r="BB119" s="5">
        <f>Points[[#This Row],[24+]]-Points[[#This Row],[25+]]</f>
        <v>1.3100000000000004E-2</v>
      </c>
      <c r="BC119" s="5">
        <f>Points[[#This Row],[25+]]-Points[[#This Row],[26+]]</f>
        <v>9.0200000000000002E-3</v>
      </c>
      <c r="BD119" s="5">
        <f>Points[[#This Row],[26+]]-Points[[#This Row],[27+]]</f>
        <v>6.4899999999999992E-3</v>
      </c>
      <c r="BE119" s="5">
        <f>Points[[#This Row],[27+]]-Points[[#This Row],[28+]]</f>
        <v>4.7899999999999991E-3</v>
      </c>
      <c r="BF119" s="5">
        <f>Points[[#This Row],[28+]]-Points[[#This Row],[29+]]</f>
        <v>3.0300000000000006E-3</v>
      </c>
      <c r="BG119" s="5">
        <f>Points[[#This Row],[29+]]-Points[[#This Row],[30+]]</f>
        <v>2.0299999999999997E-3</v>
      </c>
      <c r="BH119" s="5">
        <f>Points[[#This Row],[30+]]-Points[[#This Row],[31+]]</f>
        <v>1.3700000000000001E-3</v>
      </c>
      <c r="BI119" s="5">
        <f>Points[[#This Row],[31+]]-Points[[#This Row],[32+]]</f>
        <v>8.0999999999999996E-4</v>
      </c>
      <c r="BJ119" s="5">
        <f>Points[[#This Row],[32+]]-Points[[#This Row],[33+]]</f>
        <v>4.9000000000000009E-4</v>
      </c>
      <c r="BK119" s="5">
        <f>Points[[#This Row],[33+]]-Points[[#This Row],[34+]]</f>
        <v>3.0999999999999995E-4</v>
      </c>
      <c r="BL119" s="5">
        <f>Points[[#This Row],[34+]]-Points[[#This Row],[35+]]</f>
        <v>1.7000000000000001E-4</v>
      </c>
      <c r="BM119" s="5">
        <f>Points[[#This Row],[35+]]-Points[[#This Row],[40+]]</f>
        <v>2.1000000000000001E-4</v>
      </c>
      <c r="BN119" s="5">
        <f>Points[[#This Row],[40+]]-Points[[#This Row],[45+]]</f>
        <v>0</v>
      </c>
    </row>
    <row r="120" spans="1:66" x14ac:dyDescent="0.25">
      <c r="A120" s="10">
        <v>22400628</v>
      </c>
      <c r="B120" s="4" t="s">
        <v>79</v>
      </c>
      <c r="C120" s="4" t="s">
        <v>89</v>
      </c>
      <c r="D120" s="11">
        <v>0.91666666666666663</v>
      </c>
      <c r="E120" s="6" t="str">
        <f>HYPERLINK("https://www.nba.com/stats/player/201939/boxscores-traditional", "Stephen Curry")</f>
        <v>Stephen Curry</v>
      </c>
      <c r="F120">
        <v>23</v>
      </c>
      <c r="G120" s="4">
        <v>6.1319999999999997</v>
      </c>
      <c r="H120" s="3">
        <v>0.99285999999999996</v>
      </c>
      <c r="I120" s="3">
        <v>0.98870000000000002</v>
      </c>
      <c r="J120" s="3">
        <v>0.98299999999999998</v>
      </c>
      <c r="K120" s="3">
        <v>0.97499999999999998</v>
      </c>
      <c r="L120" s="3">
        <v>0.96326999999999996</v>
      </c>
      <c r="M120" s="3">
        <v>0.94845000000000002</v>
      </c>
      <c r="N120" s="3">
        <v>0.92922000000000005</v>
      </c>
      <c r="O120" s="3">
        <v>0.9032</v>
      </c>
      <c r="P120" s="3">
        <v>0.87285999999999997</v>
      </c>
      <c r="Q120" s="3">
        <v>0.83645999999999998</v>
      </c>
      <c r="R120" s="3">
        <v>0.79388999999999998</v>
      </c>
      <c r="S120" s="3">
        <v>0.74214999999999998</v>
      </c>
      <c r="T120" s="3">
        <v>0.68793000000000004</v>
      </c>
      <c r="U120" s="3">
        <v>0.62929999999999997</v>
      </c>
      <c r="V120" s="3">
        <v>0.56355999999999995</v>
      </c>
      <c r="W120" s="3">
        <v>0.5</v>
      </c>
      <c r="X120" s="3">
        <v>0.43643999999999999</v>
      </c>
      <c r="Y120" s="3">
        <v>0.37069999999999997</v>
      </c>
      <c r="Z120" s="3">
        <v>0.31207000000000001</v>
      </c>
      <c r="AA120" s="3">
        <v>0.25785000000000002</v>
      </c>
      <c r="AB120" s="3">
        <v>0.20610999999999999</v>
      </c>
      <c r="AC120" s="3">
        <v>0.16353999999999999</v>
      </c>
      <c r="AD120" s="3">
        <v>0.12714</v>
      </c>
      <c r="AE120" s="3">
        <v>9.6799999999999997E-2</v>
      </c>
      <c r="AF120" s="3">
        <v>7.0779999999999996E-2</v>
      </c>
      <c r="AG120" s="3">
        <v>5.1549999999999999E-2</v>
      </c>
      <c r="AH120" s="3">
        <v>3.6729999999999999E-2</v>
      </c>
      <c r="AI120" s="3">
        <v>2.5000000000000001E-2</v>
      </c>
      <c r="AJ120" s="3">
        <v>2.8E-3</v>
      </c>
      <c r="AK120" s="3">
        <v>1.7000000000000001E-4</v>
      </c>
      <c r="AL120" s="5">
        <f>Points[[#This Row],[8+]]-Points[[#This Row],[9+]]</f>
        <v>4.1599999999999415E-3</v>
      </c>
      <c r="AM120" s="5">
        <f>Points[[#This Row],[9+]]-Points[[#This Row],[10+]]</f>
        <v>5.7000000000000384E-3</v>
      </c>
      <c r="AN120" s="5">
        <f>Points[[#This Row],[10+]]-Points[[#This Row],[11+]]</f>
        <v>8.0000000000000071E-3</v>
      </c>
      <c r="AO120" s="5">
        <f>Points[[#This Row],[11+]]-Points[[#This Row],[12+]]</f>
        <v>1.1730000000000018E-2</v>
      </c>
      <c r="AP120" s="5">
        <f>Points[[#This Row],[12+]]-Points[[#This Row],[13+]]</f>
        <v>1.4819999999999944E-2</v>
      </c>
      <c r="AQ120" s="5">
        <f>Points[[#This Row],[13+]]-Points[[#This Row],[14+]]</f>
        <v>1.9229999999999969E-2</v>
      </c>
      <c r="AR120" s="5">
        <f>Points[[#This Row],[14+]]-Points[[#This Row],[15+]]</f>
        <v>2.6020000000000043E-2</v>
      </c>
      <c r="AS120" s="5">
        <f>Points[[#This Row],[15+]]-Points[[#This Row],[16+]]</f>
        <v>3.0340000000000034E-2</v>
      </c>
      <c r="AT120" s="5">
        <f>Points[[#This Row],[16+]]-Points[[#This Row],[17+]]</f>
        <v>3.6399999999999988E-2</v>
      </c>
      <c r="AU120" s="5">
        <f>Points[[#This Row],[17+]]-Points[[#This Row],[18+]]</f>
        <v>4.2569999999999997E-2</v>
      </c>
      <c r="AV120" s="5">
        <f>Points[[#This Row],[18+]]-Points[[#This Row],[19+]]</f>
        <v>5.1740000000000008E-2</v>
      </c>
      <c r="AW120" s="5">
        <f>Points[[#This Row],[19+]]-Points[[#This Row],[20+]]</f>
        <v>5.4219999999999935E-2</v>
      </c>
      <c r="AX120" s="5">
        <f>Points[[#This Row],[20+]]-Points[[#This Row],[21+]]</f>
        <v>5.8630000000000071E-2</v>
      </c>
      <c r="AY120" s="5">
        <f>Points[[#This Row],[21+]]-Points[[#This Row],[22+]]</f>
        <v>6.5740000000000021E-2</v>
      </c>
      <c r="AZ120" s="5">
        <f>Points[[#This Row],[22+]]-Points[[#This Row],[23+]]</f>
        <v>6.355999999999995E-2</v>
      </c>
      <c r="BA120" s="5">
        <f>Points[[#This Row],[23+]]-Points[[#This Row],[24+]]</f>
        <v>6.3560000000000005E-2</v>
      </c>
      <c r="BB120" s="5">
        <f>Points[[#This Row],[24+]]-Points[[#This Row],[25+]]</f>
        <v>6.5740000000000021E-2</v>
      </c>
      <c r="BC120" s="5">
        <f>Points[[#This Row],[25+]]-Points[[#This Row],[26+]]</f>
        <v>5.862999999999996E-2</v>
      </c>
      <c r="BD120" s="5">
        <f>Points[[#This Row],[26+]]-Points[[#This Row],[27+]]</f>
        <v>5.421999999999999E-2</v>
      </c>
      <c r="BE120" s="5">
        <f>Points[[#This Row],[27+]]-Points[[#This Row],[28+]]</f>
        <v>5.1740000000000036E-2</v>
      </c>
      <c r="BF120" s="5">
        <f>Points[[#This Row],[28+]]-Points[[#This Row],[29+]]</f>
        <v>4.2569999999999997E-2</v>
      </c>
      <c r="BG120" s="5">
        <f>Points[[#This Row],[29+]]-Points[[#This Row],[30+]]</f>
        <v>3.6399999999999988E-2</v>
      </c>
      <c r="BH120" s="5">
        <f>Points[[#This Row],[30+]]-Points[[#This Row],[31+]]</f>
        <v>3.0340000000000006E-2</v>
      </c>
      <c r="BI120" s="5">
        <f>Points[[#This Row],[31+]]-Points[[#This Row],[32+]]</f>
        <v>2.6020000000000001E-2</v>
      </c>
      <c r="BJ120" s="5">
        <f>Points[[#This Row],[32+]]-Points[[#This Row],[33+]]</f>
        <v>1.9229999999999997E-2</v>
      </c>
      <c r="BK120" s="5">
        <f>Points[[#This Row],[33+]]-Points[[#This Row],[34+]]</f>
        <v>1.482E-2</v>
      </c>
      <c r="BL120" s="5">
        <f>Points[[#This Row],[34+]]-Points[[#This Row],[35+]]</f>
        <v>1.1729999999999997E-2</v>
      </c>
      <c r="BM120" s="5">
        <f>Points[[#This Row],[35+]]-Points[[#This Row],[40+]]</f>
        <v>2.2200000000000001E-2</v>
      </c>
      <c r="BN120" s="5">
        <f>Points[[#This Row],[40+]]-Points[[#This Row],[45+]]</f>
        <v>2.63E-3</v>
      </c>
    </row>
    <row r="121" spans="1:66" x14ac:dyDescent="0.25">
      <c r="A121" s="10">
        <v>22400629</v>
      </c>
      <c r="B121" s="4" t="s">
        <v>80</v>
      </c>
      <c r="C121" s="4" t="s">
        <v>90</v>
      </c>
      <c r="D121" s="11">
        <v>0.91666666666666663</v>
      </c>
      <c r="E121" s="6" t="str">
        <f>HYPERLINK("https://www.nba.com/stats/player/1630202/boxscores-traditional", "Payton Pritchard")</f>
        <v>Payton Pritchard</v>
      </c>
      <c r="F121">
        <v>13.4</v>
      </c>
      <c r="G121" s="4">
        <v>6.2480000000000002</v>
      </c>
      <c r="H121" s="3">
        <v>0.80510999999999999</v>
      </c>
      <c r="I121" s="3">
        <v>0.75804000000000005</v>
      </c>
      <c r="J121" s="3">
        <v>0.70540000000000003</v>
      </c>
      <c r="K121" s="3">
        <v>0.64802999999999999</v>
      </c>
      <c r="L121" s="3">
        <v>0.58706000000000003</v>
      </c>
      <c r="M121" s="3">
        <v>0.52392000000000005</v>
      </c>
      <c r="N121" s="3">
        <v>0.46017000000000002</v>
      </c>
      <c r="O121" s="3">
        <v>0.39743000000000001</v>
      </c>
      <c r="P121" s="3">
        <v>0.33723999999999998</v>
      </c>
      <c r="Q121" s="3">
        <v>0.28095999999999999</v>
      </c>
      <c r="R121" s="3">
        <v>0.22964999999999999</v>
      </c>
      <c r="S121" s="3">
        <v>0.18406</v>
      </c>
      <c r="T121" s="3">
        <v>0.14457</v>
      </c>
      <c r="U121" s="3">
        <v>0.11123</v>
      </c>
      <c r="V121" s="3">
        <v>8.3790000000000003E-2</v>
      </c>
      <c r="W121" s="3">
        <v>6.1780000000000002E-2</v>
      </c>
      <c r="X121" s="3">
        <v>4.4569999999999999E-2</v>
      </c>
      <c r="Y121" s="3">
        <v>3.1440000000000003E-2</v>
      </c>
      <c r="Z121" s="3">
        <v>2.1690000000000001E-2</v>
      </c>
      <c r="AA121" s="3">
        <v>1.4630000000000001E-2</v>
      </c>
      <c r="AB121" s="3">
        <v>9.6399999999999993E-3</v>
      </c>
      <c r="AC121" s="3">
        <v>6.2100000000000002E-3</v>
      </c>
      <c r="AD121" s="3">
        <v>3.9100000000000003E-3</v>
      </c>
      <c r="AE121" s="3">
        <v>2.3999999999999998E-3</v>
      </c>
      <c r="AF121" s="3">
        <v>1.4400000000000001E-3</v>
      </c>
      <c r="AG121" s="3">
        <v>8.4000000000000003E-4</v>
      </c>
      <c r="AH121" s="3">
        <v>4.8000000000000001E-4</v>
      </c>
      <c r="AI121" s="3">
        <v>2.7E-4</v>
      </c>
      <c r="AJ121" s="3">
        <v>0</v>
      </c>
      <c r="AK121" s="3">
        <v>0</v>
      </c>
      <c r="AL121" s="5">
        <f>Points[[#This Row],[8+]]-Points[[#This Row],[9+]]</f>
        <v>4.7069999999999945E-2</v>
      </c>
      <c r="AM121" s="5">
        <f>Points[[#This Row],[9+]]-Points[[#This Row],[10+]]</f>
        <v>5.264000000000002E-2</v>
      </c>
      <c r="AN121" s="5">
        <f>Points[[#This Row],[10+]]-Points[[#This Row],[11+]]</f>
        <v>5.7370000000000032E-2</v>
      </c>
      <c r="AO121" s="5">
        <f>Points[[#This Row],[11+]]-Points[[#This Row],[12+]]</f>
        <v>6.0969999999999969E-2</v>
      </c>
      <c r="AP121" s="5">
        <f>Points[[#This Row],[12+]]-Points[[#This Row],[13+]]</f>
        <v>6.3139999999999974E-2</v>
      </c>
      <c r="AQ121" s="5">
        <f>Points[[#This Row],[13+]]-Points[[#This Row],[14+]]</f>
        <v>6.3750000000000029E-2</v>
      </c>
      <c r="AR121" s="5">
        <f>Points[[#This Row],[14+]]-Points[[#This Row],[15+]]</f>
        <v>6.2740000000000018E-2</v>
      </c>
      <c r="AS121" s="5">
        <f>Points[[#This Row],[15+]]-Points[[#This Row],[16+]]</f>
        <v>6.0190000000000021E-2</v>
      </c>
      <c r="AT121" s="5">
        <f>Points[[#This Row],[16+]]-Points[[#This Row],[17+]]</f>
        <v>5.6279999999999997E-2</v>
      </c>
      <c r="AU121" s="5">
        <f>Points[[#This Row],[17+]]-Points[[#This Row],[18+]]</f>
        <v>5.1309999999999995E-2</v>
      </c>
      <c r="AV121" s="5">
        <f>Points[[#This Row],[18+]]-Points[[#This Row],[19+]]</f>
        <v>4.5589999999999992E-2</v>
      </c>
      <c r="AW121" s="5">
        <f>Points[[#This Row],[19+]]-Points[[#This Row],[20+]]</f>
        <v>3.9489999999999997E-2</v>
      </c>
      <c r="AX121" s="5">
        <f>Points[[#This Row],[20+]]-Points[[#This Row],[21+]]</f>
        <v>3.3340000000000009E-2</v>
      </c>
      <c r="AY121" s="5">
        <f>Points[[#This Row],[21+]]-Points[[#This Row],[22+]]</f>
        <v>2.7439999999999992E-2</v>
      </c>
      <c r="AZ121" s="5">
        <f>Points[[#This Row],[22+]]-Points[[#This Row],[23+]]</f>
        <v>2.2010000000000002E-2</v>
      </c>
      <c r="BA121" s="5">
        <f>Points[[#This Row],[23+]]-Points[[#This Row],[24+]]</f>
        <v>1.7210000000000003E-2</v>
      </c>
      <c r="BB121" s="5">
        <f>Points[[#This Row],[24+]]-Points[[#This Row],[25+]]</f>
        <v>1.3129999999999996E-2</v>
      </c>
      <c r="BC121" s="5">
        <f>Points[[#This Row],[25+]]-Points[[#This Row],[26+]]</f>
        <v>9.7500000000000017E-3</v>
      </c>
      <c r="BD121" s="5">
        <f>Points[[#This Row],[26+]]-Points[[#This Row],[27+]]</f>
        <v>7.0600000000000003E-3</v>
      </c>
      <c r="BE121" s="5">
        <f>Points[[#This Row],[27+]]-Points[[#This Row],[28+]]</f>
        <v>4.9900000000000014E-3</v>
      </c>
      <c r="BF121" s="5">
        <f>Points[[#This Row],[28+]]-Points[[#This Row],[29+]]</f>
        <v>3.429999999999999E-3</v>
      </c>
      <c r="BG121" s="5">
        <f>Points[[#This Row],[29+]]-Points[[#This Row],[30+]]</f>
        <v>2.3E-3</v>
      </c>
      <c r="BH121" s="5">
        <f>Points[[#This Row],[30+]]-Points[[#This Row],[31+]]</f>
        <v>1.5100000000000005E-3</v>
      </c>
      <c r="BI121" s="5">
        <f>Points[[#This Row],[31+]]-Points[[#This Row],[32+]]</f>
        <v>9.599999999999997E-4</v>
      </c>
      <c r="BJ121" s="5">
        <f>Points[[#This Row],[32+]]-Points[[#This Row],[33+]]</f>
        <v>6.0000000000000006E-4</v>
      </c>
      <c r="BK121" s="5">
        <f>Points[[#This Row],[33+]]-Points[[#This Row],[34+]]</f>
        <v>3.6000000000000002E-4</v>
      </c>
      <c r="BL121" s="5">
        <f>Points[[#This Row],[34+]]-Points[[#This Row],[35+]]</f>
        <v>2.1000000000000001E-4</v>
      </c>
      <c r="BM121" s="5">
        <f>Points[[#This Row],[35+]]-Points[[#This Row],[40+]]</f>
        <v>2.7E-4</v>
      </c>
      <c r="BN121" s="5">
        <f>Points[[#This Row],[40+]]-Points[[#This Row],[45+]]</f>
        <v>0</v>
      </c>
    </row>
    <row r="122" spans="1:66" x14ac:dyDescent="0.25">
      <c r="A122" s="10">
        <v>22400628</v>
      </c>
      <c r="B122" s="4" t="s">
        <v>79</v>
      </c>
      <c r="C122" s="4" t="s">
        <v>89</v>
      </c>
      <c r="D122" s="11">
        <v>0.91666666666666663</v>
      </c>
      <c r="E122" s="6" t="str">
        <f>HYPERLINK("https://www.nba.com/stats/player/1629001/boxscores-traditional", "De'Anthony Melton")</f>
        <v>De'Anthony Melton</v>
      </c>
      <c r="F122">
        <v>10.199999999999999</v>
      </c>
      <c r="G122" s="4">
        <v>6.3369999999999997</v>
      </c>
      <c r="H122" s="3">
        <v>0.63683000000000001</v>
      </c>
      <c r="I122" s="3">
        <v>0.57535000000000003</v>
      </c>
      <c r="J122" s="3">
        <v>0.51197000000000004</v>
      </c>
      <c r="K122" s="3">
        <v>0.44828000000000001</v>
      </c>
      <c r="L122" s="3">
        <v>0.38973999999999998</v>
      </c>
      <c r="M122" s="3">
        <v>0.32996999999999999</v>
      </c>
      <c r="N122" s="3">
        <v>0.27424999999999999</v>
      </c>
      <c r="O122" s="3">
        <v>0.22363</v>
      </c>
      <c r="P122" s="3">
        <v>0.17879</v>
      </c>
      <c r="Q122" s="3">
        <v>0.14230999999999999</v>
      </c>
      <c r="R122" s="3">
        <v>0.10935</v>
      </c>
      <c r="S122" s="3">
        <v>8.226E-2</v>
      </c>
      <c r="T122" s="3">
        <v>6.0569999999999999E-2</v>
      </c>
      <c r="U122" s="3">
        <v>4.4569999999999999E-2</v>
      </c>
      <c r="V122" s="3">
        <v>3.1440000000000003E-2</v>
      </c>
      <c r="W122" s="3">
        <v>2.1690000000000001E-2</v>
      </c>
      <c r="X122" s="3">
        <v>1.4630000000000001E-2</v>
      </c>
      <c r="Y122" s="3">
        <v>9.6399999999999993E-3</v>
      </c>
      <c r="Z122" s="3">
        <v>6.3899999999999998E-3</v>
      </c>
      <c r="AA122" s="3">
        <v>4.0200000000000001E-3</v>
      </c>
      <c r="AB122" s="3">
        <v>2.48E-3</v>
      </c>
      <c r="AC122" s="3">
        <v>1.49E-3</v>
      </c>
      <c r="AD122" s="3">
        <v>8.9999999999999998E-4</v>
      </c>
      <c r="AE122" s="3">
        <v>5.1999999999999995E-4</v>
      </c>
      <c r="AF122" s="3">
        <v>2.9E-4</v>
      </c>
      <c r="AG122" s="3">
        <v>1.6000000000000001E-4</v>
      </c>
      <c r="AH122" s="3">
        <v>8.0000000000000007E-5</v>
      </c>
      <c r="AI122" s="3">
        <v>5.0000000000000002E-5</v>
      </c>
      <c r="AJ122" s="3">
        <v>0</v>
      </c>
      <c r="AK122" s="3">
        <v>0</v>
      </c>
      <c r="AL122" s="5">
        <f>Points[[#This Row],[8+]]-Points[[#This Row],[9+]]</f>
        <v>6.1479999999999979E-2</v>
      </c>
      <c r="AM122" s="5">
        <f>Points[[#This Row],[9+]]-Points[[#This Row],[10+]]</f>
        <v>6.3379999999999992E-2</v>
      </c>
      <c r="AN122" s="5">
        <f>Points[[#This Row],[10+]]-Points[[#This Row],[11+]]</f>
        <v>6.3690000000000024E-2</v>
      </c>
      <c r="AO122" s="5">
        <f>Points[[#This Row],[11+]]-Points[[#This Row],[12+]]</f>
        <v>5.8540000000000036E-2</v>
      </c>
      <c r="AP122" s="5">
        <f>Points[[#This Row],[12+]]-Points[[#This Row],[13+]]</f>
        <v>5.976999999999999E-2</v>
      </c>
      <c r="AQ122" s="5">
        <f>Points[[#This Row],[13+]]-Points[[#This Row],[14+]]</f>
        <v>5.5719999999999992E-2</v>
      </c>
      <c r="AR122" s="5">
        <f>Points[[#This Row],[14+]]-Points[[#This Row],[15+]]</f>
        <v>5.0619999999999998E-2</v>
      </c>
      <c r="AS122" s="5">
        <f>Points[[#This Row],[15+]]-Points[[#This Row],[16+]]</f>
        <v>4.4839999999999991E-2</v>
      </c>
      <c r="AT122" s="5">
        <f>Points[[#This Row],[16+]]-Points[[#This Row],[17+]]</f>
        <v>3.6480000000000012E-2</v>
      </c>
      <c r="AU122" s="5">
        <f>Points[[#This Row],[17+]]-Points[[#This Row],[18+]]</f>
        <v>3.2959999999999989E-2</v>
      </c>
      <c r="AV122" s="5">
        <f>Points[[#This Row],[18+]]-Points[[#This Row],[19+]]</f>
        <v>2.7090000000000003E-2</v>
      </c>
      <c r="AW122" s="5">
        <f>Points[[#This Row],[19+]]-Points[[#This Row],[20+]]</f>
        <v>2.1690000000000001E-2</v>
      </c>
      <c r="AX122" s="5">
        <f>Points[[#This Row],[20+]]-Points[[#This Row],[21+]]</f>
        <v>1.6E-2</v>
      </c>
      <c r="AY122" s="5">
        <f>Points[[#This Row],[21+]]-Points[[#This Row],[22+]]</f>
        <v>1.3129999999999996E-2</v>
      </c>
      <c r="AZ122" s="5">
        <f>Points[[#This Row],[22+]]-Points[[#This Row],[23+]]</f>
        <v>9.7500000000000017E-3</v>
      </c>
      <c r="BA122" s="5">
        <f>Points[[#This Row],[23+]]-Points[[#This Row],[24+]]</f>
        <v>7.0600000000000003E-3</v>
      </c>
      <c r="BB122" s="5">
        <f>Points[[#This Row],[24+]]-Points[[#This Row],[25+]]</f>
        <v>4.9900000000000014E-3</v>
      </c>
      <c r="BC122" s="5">
        <f>Points[[#This Row],[25+]]-Points[[#This Row],[26+]]</f>
        <v>3.2499999999999994E-3</v>
      </c>
      <c r="BD122" s="5">
        <f>Points[[#This Row],[26+]]-Points[[#This Row],[27+]]</f>
        <v>2.3699999999999997E-3</v>
      </c>
      <c r="BE122" s="5">
        <f>Points[[#This Row],[27+]]-Points[[#This Row],[28+]]</f>
        <v>1.5400000000000001E-3</v>
      </c>
      <c r="BF122" s="5">
        <f>Points[[#This Row],[28+]]-Points[[#This Row],[29+]]</f>
        <v>9.8999999999999999E-4</v>
      </c>
      <c r="BG122" s="5">
        <f>Points[[#This Row],[29+]]-Points[[#This Row],[30+]]</f>
        <v>5.9000000000000003E-4</v>
      </c>
      <c r="BH122" s="5">
        <f>Points[[#This Row],[30+]]-Points[[#This Row],[31+]]</f>
        <v>3.8000000000000002E-4</v>
      </c>
      <c r="BI122" s="5">
        <f>Points[[#This Row],[31+]]-Points[[#This Row],[32+]]</f>
        <v>2.2999999999999995E-4</v>
      </c>
      <c r="BJ122" s="5">
        <f>Points[[#This Row],[32+]]-Points[[#This Row],[33+]]</f>
        <v>1.2999999999999999E-4</v>
      </c>
      <c r="BK122" s="5">
        <f>Points[[#This Row],[33+]]-Points[[#This Row],[34+]]</f>
        <v>8.0000000000000007E-5</v>
      </c>
      <c r="BL122" s="5">
        <f>Points[[#This Row],[34+]]-Points[[#This Row],[35+]]</f>
        <v>3.0000000000000004E-5</v>
      </c>
      <c r="BM122" s="5">
        <f>Points[[#This Row],[35+]]-Points[[#This Row],[40+]]</f>
        <v>5.0000000000000002E-5</v>
      </c>
      <c r="BN122" s="5">
        <f>Points[[#This Row],[40+]]-Points[[#This Row],[45+]]</f>
        <v>0</v>
      </c>
    </row>
    <row r="123" spans="1:66" hidden="1" x14ac:dyDescent="0.25">
      <c r="A123" s="10">
        <v>22400621</v>
      </c>
      <c r="B123" s="4" t="s">
        <v>82</v>
      </c>
      <c r="C123" s="4" t="s">
        <v>83</v>
      </c>
      <c r="D123" s="11">
        <v>0.58333333333333337</v>
      </c>
      <c r="E123" s="6" t="str">
        <f>HYPERLINK("https://www.nba.com/stats/player/1630169/boxscores-traditional", "Tyrese Haliburton")</f>
        <v>Tyrese Haliburton</v>
      </c>
      <c r="F123">
        <v>13.8</v>
      </c>
      <c r="G123" s="4">
        <v>7.782</v>
      </c>
      <c r="H123" s="3">
        <v>0.77337</v>
      </c>
      <c r="I123" s="3">
        <v>0.73236999999999997</v>
      </c>
      <c r="J123" s="3">
        <v>0.68793000000000004</v>
      </c>
      <c r="K123" s="3">
        <v>0.64058000000000004</v>
      </c>
      <c r="L123" s="3">
        <v>0.59094999999999998</v>
      </c>
      <c r="M123" s="3">
        <v>0.53983000000000003</v>
      </c>
      <c r="N123" s="3">
        <v>0.48803000000000002</v>
      </c>
      <c r="O123" s="3">
        <v>0.44037999999999999</v>
      </c>
      <c r="P123" s="3">
        <v>0.38973999999999998</v>
      </c>
      <c r="Q123" s="3">
        <v>0.34089999999999998</v>
      </c>
      <c r="R123" s="3">
        <v>0.29459999999999997</v>
      </c>
      <c r="S123" s="3">
        <v>0.25142999999999999</v>
      </c>
      <c r="T123" s="3">
        <v>0.21185999999999999</v>
      </c>
      <c r="U123" s="3">
        <v>0.17619000000000001</v>
      </c>
      <c r="V123" s="3">
        <v>0.14685999999999999</v>
      </c>
      <c r="W123" s="3">
        <v>0.11899999999999999</v>
      </c>
      <c r="X123" s="3">
        <v>9.5100000000000004E-2</v>
      </c>
      <c r="Y123" s="3">
        <v>7.4929999999999997E-2</v>
      </c>
      <c r="Z123" s="3">
        <v>5.8209999999999998E-2</v>
      </c>
      <c r="AA123" s="3">
        <v>4.4569999999999999E-2</v>
      </c>
      <c r="AB123" s="3">
        <v>3.4380000000000001E-2</v>
      </c>
      <c r="AC123" s="3">
        <v>2.5590000000000002E-2</v>
      </c>
      <c r="AD123" s="3">
        <v>1.8759999999999999E-2</v>
      </c>
      <c r="AE123" s="3">
        <v>1.355E-2</v>
      </c>
      <c r="AF123" s="3">
        <v>9.6399999999999993E-3</v>
      </c>
      <c r="AG123" s="3">
        <v>6.7600000000000004E-3</v>
      </c>
      <c r="AH123" s="3">
        <v>4.6600000000000001E-3</v>
      </c>
      <c r="AI123" s="3">
        <v>3.2599999999999999E-3</v>
      </c>
      <c r="AJ123" s="3">
        <v>3.8000000000000002E-4</v>
      </c>
      <c r="AK123" s="3">
        <v>0</v>
      </c>
      <c r="AL123" s="5">
        <f>Points[[#This Row],[8+]]-Points[[#This Row],[9+]]</f>
        <v>4.1000000000000036E-2</v>
      </c>
      <c r="AM123" s="5">
        <f>Points[[#This Row],[9+]]-Points[[#This Row],[10+]]</f>
        <v>4.4439999999999924E-2</v>
      </c>
      <c r="AN123" s="5">
        <f>Points[[#This Row],[10+]]-Points[[#This Row],[11+]]</f>
        <v>4.7350000000000003E-2</v>
      </c>
      <c r="AO123" s="5">
        <f>Points[[#This Row],[11+]]-Points[[#This Row],[12+]]</f>
        <v>4.9630000000000063E-2</v>
      </c>
      <c r="AP123" s="5">
        <f>Points[[#This Row],[12+]]-Points[[#This Row],[13+]]</f>
        <v>5.1119999999999943E-2</v>
      </c>
      <c r="AQ123" s="5">
        <f>Points[[#This Row],[13+]]-Points[[#This Row],[14+]]</f>
        <v>5.1800000000000013E-2</v>
      </c>
      <c r="AR123" s="5">
        <f>Points[[#This Row],[14+]]-Points[[#This Row],[15+]]</f>
        <v>4.7650000000000026E-2</v>
      </c>
      <c r="AS123" s="5">
        <f>Points[[#This Row],[15+]]-Points[[#This Row],[16+]]</f>
        <v>5.0640000000000018E-2</v>
      </c>
      <c r="AT123" s="5">
        <f>Points[[#This Row],[16+]]-Points[[#This Row],[17+]]</f>
        <v>4.8839999999999995E-2</v>
      </c>
      <c r="AU123" s="5">
        <f>Points[[#This Row],[17+]]-Points[[#This Row],[18+]]</f>
        <v>4.6300000000000008E-2</v>
      </c>
      <c r="AV123" s="5">
        <f>Points[[#This Row],[18+]]-Points[[#This Row],[19+]]</f>
        <v>4.3169999999999986E-2</v>
      </c>
      <c r="AW123" s="5">
        <f>Points[[#This Row],[19+]]-Points[[#This Row],[20+]]</f>
        <v>3.9569999999999994E-2</v>
      </c>
      <c r="AX123" s="5">
        <f>Points[[#This Row],[20+]]-Points[[#This Row],[21+]]</f>
        <v>3.566999999999998E-2</v>
      </c>
      <c r="AY123" s="5">
        <f>Points[[#This Row],[21+]]-Points[[#This Row],[22+]]</f>
        <v>2.9330000000000023E-2</v>
      </c>
      <c r="AZ123" s="5">
        <f>Points[[#This Row],[22+]]-Points[[#This Row],[23+]]</f>
        <v>2.7859999999999996E-2</v>
      </c>
      <c r="BA123" s="5">
        <f>Points[[#This Row],[23+]]-Points[[#This Row],[24+]]</f>
        <v>2.3899999999999991E-2</v>
      </c>
      <c r="BB123" s="5">
        <f>Points[[#This Row],[24+]]-Points[[#This Row],[25+]]</f>
        <v>2.0170000000000007E-2</v>
      </c>
      <c r="BC123" s="5">
        <f>Points[[#This Row],[25+]]-Points[[#This Row],[26+]]</f>
        <v>1.6719999999999999E-2</v>
      </c>
      <c r="BD123" s="5">
        <f>Points[[#This Row],[26+]]-Points[[#This Row],[27+]]</f>
        <v>1.3639999999999999E-2</v>
      </c>
      <c r="BE123" s="5">
        <f>Points[[#This Row],[27+]]-Points[[#This Row],[28+]]</f>
        <v>1.0189999999999998E-2</v>
      </c>
      <c r="BF123" s="5">
        <f>Points[[#This Row],[28+]]-Points[[#This Row],[29+]]</f>
        <v>8.7899999999999992E-3</v>
      </c>
      <c r="BG123" s="5">
        <f>Points[[#This Row],[29+]]-Points[[#This Row],[30+]]</f>
        <v>6.8300000000000027E-3</v>
      </c>
      <c r="BH123" s="5">
        <f>Points[[#This Row],[30+]]-Points[[#This Row],[31+]]</f>
        <v>5.2099999999999994E-3</v>
      </c>
      <c r="BI123" s="5">
        <f>Points[[#This Row],[31+]]-Points[[#This Row],[32+]]</f>
        <v>3.9100000000000003E-3</v>
      </c>
      <c r="BJ123" s="5">
        <f>Points[[#This Row],[32+]]-Points[[#This Row],[33+]]</f>
        <v>2.8799999999999989E-3</v>
      </c>
      <c r="BK123" s="5">
        <f>Points[[#This Row],[33+]]-Points[[#This Row],[34+]]</f>
        <v>2.1000000000000003E-3</v>
      </c>
      <c r="BL123" s="5">
        <f>Points[[#This Row],[34+]]-Points[[#This Row],[35+]]</f>
        <v>1.4000000000000002E-3</v>
      </c>
      <c r="BM123" s="5">
        <f>Points[[#This Row],[35+]]-Points[[#This Row],[40+]]</f>
        <v>2.8799999999999997E-3</v>
      </c>
      <c r="BN123" s="5">
        <f>Points[[#This Row],[40+]]-Points[[#This Row],[45+]]</f>
        <v>3.8000000000000002E-4</v>
      </c>
    </row>
    <row r="124" spans="1:66" x14ac:dyDescent="0.25">
      <c r="A124" s="10">
        <v>22400628</v>
      </c>
      <c r="B124" s="4" t="s">
        <v>89</v>
      </c>
      <c r="C124" s="4" t="s">
        <v>79</v>
      </c>
      <c r="D124" s="11">
        <v>0.91666666666666663</v>
      </c>
      <c r="E124" s="6" t="str">
        <f>HYPERLINK("https://www.nba.com/stats/player/203897/boxscores-traditional", "Zach LaVine")</f>
        <v>Zach LaVine</v>
      </c>
      <c r="F124">
        <v>24.2</v>
      </c>
      <c r="G124" s="4">
        <v>6.8819999999999997</v>
      </c>
      <c r="H124" s="3">
        <v>0.99060999999999999</v>
      </c>
      <c r="I124" s="3">
        <v>0.98645000000000005</v>
      </c>
      <c r="J124" s="3">
        <v>0.98029999999999995</v>
      </c>
      <c r="K124" s="3">
        <v>0.97257000000000005</v>
      </c>
      <c r="L124" s="3">
        <v>0.96164000000000005</v>
      </c>
      <c r="M124" s="3">
        <v>0.94845000000000002</v>
      </c>
      <c r="N124" s="3">
        <v>0.93056000000000005</v>
      </c>
      <c r="O124" s="3">
        <v>0.90988000000000002</v>
      </c>
      <c r="P124" s="3">
        <v>0.88297999999999999</v>
      </c>
      <c r="Q124" s="3">
        <v>0.85314000000000001</v>
      </c>
      <c r="R124" s="3">
        <v>0.81594</v>
      </c>
      <c r="S124" s="3">
        <v>0.77637</v>
      </c>
      <c r="T124" s="3">
        <v>0.72907</v>
      </c>
      <c r="U124" s="3">
        <v>0.67723999999999995</v>
      </c>
      <c r="V124" s="3">
        <v>0.62551999999999996</v>
      </c>
      <c r="W124" s="3">
        <v>0.56749000000000005</v>
      </c>
      <c r="X124" s="3">
        <v>0.51197000000000004</v>
      </c>
      <c r="Y124" s="3">
        <v>0.45223999999999998</v>
      </c>
      <c r="Z124" s="3">
        <v>0.39743000000000001</v>
      </c>
      <c r="AA124" s="3">
        <v>0.34089999999999998</v>
      </c>
      <c r="AB124" s="3">
        <v>0.29115999999999997</v>
      </c>
      <c r="AC124" s="3">
        <v>0.24196000000000001</v>
      </c>
      <c r="AD124" s="3">
        <v>0.20044999999999999</v>
      </c>
      <c r="AE124" s="3">
        <v>0.16109000000000001</v>
      </c>
      <c r="AF124" s="3">
        <v>0.12923999999999999</v>
      </c>
      <c r="AG124" s="3">
        <v>0.10027</v>
      </c>
      <c r="AH124" s="3">
        <v>7.7799999999999994E-2</v>
      </c>
      <c r="AI124" s="3">
        <v>5.8209999999999998E-2</v>
      </c>
      <c r="AJ124" s="3">
        <v>1.072E-2</v>
      </c>
      <c r="AK124" s="3">
        <v>1.2600000000000001E-3</v>
      </c>
      <c r="AL124" s="5">
        <f>Points[[#This Row],[8+]]-Points[[#This Row],[9+]]</f>
        <v>4.1599999999999415E-3</v>
      </c>
      <c r="AM124" s="5">
        <f>Points[[#This Row],[9+]]-Points[[#This Row],[10+]]</f>
        <v>6.1500000000000998E-3</v>
      </c>
      <c r="AN124" s="5">
        <f>Points[[#This Row],[10+]]-Points[[#This Row],[11+]]</f>
        <v>7.7299999999999036E-3</v>
      </c>
      <c r="AO124" s="5">
        <f>Points[[#This Row],[11+]]-Points[[#This Row],[12+]]</f>
        <v>1.0929999999999995E-2</v>
      </c>
      <c r="AP124" s="5">
        <f>Points[[#This Row],[12+]]-Points[[#This Row],[13+]]</f>
        <v>1.3190000000000035E-2</v>
      </c>
      <c r="AQ124" s="5">
        <f>Points[[#This Row],[13+]]-Points[[#This Row],[14+]]</f>
        <v>1.7889999999999961E-2</v>
      </c>
      <c r="AR124" s="5">
        <f>Points[[#This Row],[14+]]-Points[[#This Row],[15+]]</f>
        <v>2.0680000000000032E-2</v>
      </c>
      <c r="AS124" s="5">
        <f>Points[[#This Row],[15+]]-Points[[#This Row],[16+]]</f>
        <v>2.6900000000000035E-2</v>
      </c>
      <c r="AT124" s="5">
        <f>Points[[#This Row],[16+]]-Points[[#This Row],[17+]]</f>
        <v>2.9839999999999978E-2</v>
      </c>
      <c r="AU124" s="5">
        <f>Points[[#This Row],[17+]]-Points[[#This Row],[18+]]</f>
        <v>3.7200000000000011E-2</v>
      </c>
      <c r="AV124" s="5">
        <f>Points[[#This Row],[18+]]-Points[[#This Row],[19+]]</f>
        <v>3.9569999999999994E-2</v>
      </c>
      <c r="AW124" s="5">
        <f>Points[[#This Row],[19+]]-Points[[#This Row],[20+]]</f>
        <v>4.7300000000000009E-2</v>
      </c>
      <c r="AX124" s="5">
        <f>Points[[#This Row],[20+]]-Points[[#This Row],[21+]]</f>
        <v>5.1830000000000043E-2</v>
      </c>
      <c r="AY124" s="5">
        <f>Points[[#This Row],[21+]]-Points[[#This Row],[22+]]</f>
        <v>5.1719999999999988E-2</v>
      </c>
      <c r="AZ124" s="5">
        <f>Points[[#This Row],[22+]]-Points[[#This Row],[23+]]</f>
        <v>5.8029999999999915E-2</v>
      </c>
      <c r="BA124" s="5">
        <f>Points[[#This Row],[23+]]-Points[[#This Row],[24+]]</f>
        <v>5.5520000000000014E-2</v>
      </c>
      <c r="BB124" s="5">
        <f>Points[[#This Row],[24+]]-Points[[#This Row],[25+]]</f>
        <v>5.9730000000000061E-2</v>
      </c>
      <c r="BC124" s="5">
        <f>Points[[#This Row],[25+]]-Points[[#This Row],[26+]]</f>
        <v>5.480999999999997E-2</v>
      </c>
      <c r="BD124" s="5">
        <f>Points[[#This Row],[26+]]-Points[[#This Row],[27+]]</f>
        <v>5.6530000000000025E-2</v>
      </c>
      <c r="BE124" s="5">
        <f>Points[[#This Row],[27+]]-Points[[#This Row],[28+]]</f>
        <v>4.9740000000000006E-2</v>
      </c>
      <c r="BF124" s="5">
        <f>Points[[#This Row],[28+]]-Points[[#This Row],[29+]]</f>
        <v>4.9199999999999966E-2</v>
      </c>
      <c r="BG124" s="5">
        <f>Points[[#This Row],[29+]]-Points[[#This Row],[30+]]</f>
        <v>4.1510000000000019E-2</v>
      </c>
      <c r="BH124" s="5">
        <f>Points[[#This Row],[30+]]-Points[[#This Row],[31+]]</f>
        <v>3.9359999999999978E-2</v>
      </c>
      <c r="BI124" s="5">
        <f>Points[[#This Row],[31+]]-Points[[#This Row],[32+]]</f>
        <v>3.1850000000000017E-2</v>
      </c>
      <c r="BJ124" s="5">
        <f>Points[[#This Row],[32+]]-Points[[#This Row],[33+]]</f>
        <v>2.8969999999999996E-2</v>
      </c>
      <c r="BK124" s="5">
        <f>Points[[#This Row],[33+]]-Points[[#This Row],[34+]]</f>
        <v>2.2470000000000004E-2</v>
      </c>
      <c r="BL124" s="5">
        <f>Points[[#This Row],[34+]]-Points[[#This Row],[35+]]</f>
        <v>1.9589999999999996E-2</v>
      </c>
      <c r="BM124" s="5">
        <f>Points[[#This Row],[35+]]-Points[[#This Row],[40+]]</f>
        <v>4.7489999999999997E-2</v>
      </c>
      <c r="BN124" s="5">
        <f>Points[[#This Row],[40+]]-Points[[#This Row],[45+]]</f>
        <v>9.4599999999999997E-3</v>
      </c>
    </row>
    <row r="125" spans="1:66" x14ac:dyDescent="0.25">
      <c r="A125" s="10">
        <v>22400628</v>
      </c>
      <c r="B125" s="4" t="s">
        <v>79</v>
      </c>
      <c r="C125" s="4" t="s">
        <v>89</v>
      </c>
      <c r="D125" s="11">
        <v>0.91666666666666663</v>
      </c>
      <c r="E125" s="6" t="str">
        <f>HYPERLINK("https://www.nba.com/stats/player/1630228/boxscores-traditional", "Jonathan Kuminga")</f>
        <v>Jonathan Kuminga</v>
      </c>
      <c r="F125">
        <v>23.8</v>
      </c>
      <c r="G125" s="4">
        <v>8.6349999999999998</v>
      </c>
      <c r="H125" s="3">
        <v>0.96638000000000002</v>
      </c>
      <c r="I125" s="3">
        <v>0.95637000000000005</v>
      </c>
      <c r="J125" s="3">
        <v>0.94520000000000004</v>
      </c>
      <c r="K125" s="3">
        <v>0.93056000000000005</v>
      </c>
      <c r="L125" s="3">
        <v>0.91466000000000003</v>
      </c>
      <c r="M125" s="3">
        <v>0.89434999999999998</v>
      </c>
      <c r="N125" s="3">
        <v>0.87075999999999998</v>
      </c>
      <c r="O125" s="3">
        <v>0.84614</v>
      </c>
      <c r="P125" s="3">
        <v>0.81594</v>
      </c>
      <c r="Q125" s="3">
        <v>0.78524000000000005</v>
      </c>
      <c r="R125" s="3">
        <v>0.74856999999999996</v>
      </c>
      <c r="S125" s="3">
        <v>0.71226</v>
      </c>
      <c r="T125" s="3">
        <v>0.67003000000000001</v>
      </c>
      <c r="U125" s="3">
        <v>0.62551999999999996</v>
      </c>
      <c r="V125" s="3">
        <v>0.58316999999999997</v>
      </c>
      <c r="W125" s="3">
        <v>0.53586</v>
      </c>
      <c r="X125" s="3">
        <v>0.49202000000000001</v>
      </c>
      <c r="Y125" s="3">
        <v>0.44433</v>
      </c>
      <c r="Z125" s="3">
        <v>0.40128999999999998</v>
      </c>
      <c r="AA125" s="3">
        <v>0.35569000000000001</v>
      </c>
      <c r="AB125" s="3">
        <v>0.31207000000000001</v>
      </c>
      <c r="AC125" s="3">
        <v>0.27424999999999999</v>
      </c>
      <c r="AD125" s="3">
        <v>0.23576</v>
      </c>
      <c r="AE125" s="3">
        <v>0.20327000000000001</v>
      </c>
      <c r="AF125" s="3">
        <v>0.17105999999999999</v>
      </c>
      <c r="AG125" s="3">
        <v>0.14230999999999999</v>
      </c>
      <c r="AH125" s="3">
        <v>0.11899999999999999</v>
      </c>
      <c r="AI125" s="3">
        <v>9.6799999999999997E-2</v>
      </c>
      <c r="AJ125" s="3">
        <v>3.005E-2</v>
      </c>
      <c r="AK125" s="3">
        <v>6.9499999999999996E-3</v>
      </c>
      <c r="AL125" s="5">
        <f>Points[[#This Row],[8+]]-Points[[#This Row],[9+]]</f>
        <v>1.0009999999999963E-2</v>
      </c>
      <c r="AM125" s="5">
        <f>Points[[#This Row],[9+]]-Points[[#This Row],[10+]]</f>
        <v>1.1170000000000013E-2</v>
      </c>
      <c r="AN125" s="5">
        <f>Points[[#This Row],[10+]]-Points[[#This Row],[11+]]</f>
        <v>1.4639999999999986E-2</v>
      </c>
      <c r="AO125" s="5">
        <f>Points[[#This Row],[11+]]-Points[[#This Row],[12+]]</f>
        <v>1.5900000000000025E-2</v>
      </c>
      <c r="AP125" s="5">
        <f>Points[[#This Row],[12+]]-Points[[#This Row],[13+]]</f>
        <v>2.031000000000005E-2</v>
      </c>
      <c r="AQ125" s="5">
        <f>Points[[#This Row],[13+]]-Points[[#This Row],[14+]]</f>
        <v>2.359E-2</v>
      </c>
      <c r="AR125" s="5">
        <f>Points[[#This Row],[14+]]-Points[[#This Row],[15+]]</f>
        <v>2.4619999999999975E-2</v>
      </c>
      <c r="AS125" s="5">
        <f>Points[[#This Row],[15+]]-Points[[#This Row],[16+]]</f>
        <v>3.0200000000000005E-2</v>
      </c>
      <c r="AT125" s="5">
        <f>Points[[#This Row],[16+]]-Points[[#This Row],[17+]]</f>
        <v>3.069999999999995E-2</v>
      </c>
      <c r="AU125" s="5">
        <f>Points[[#This Row],[17+]]-Points[[#This Row],[18+]]</f>
        <v>3.6670000000000091E-2</v>
      </c>
      <c r="AV125" s="5">
        <f>Points[[#This Row],[18+]]-Points[[#This Row],[19+]]</f>
        <v>3.6309999999999953E-2</v>
      </c>
      <c r="AW125" s="5">
        <f>Points[[#This Row],[19+]]-Points[[#This Row],[20+]]</f>
        <v>4.222999999999999E-2</v>
      </c>
      <c r="AX125" s="5">
        <f>Points[[#This Row],[20+]]-Points[[#This Row],[21+]]</f>
        <v>4.451000000000005E-2</v>
      </c>
      <c r="AY125" s="5">
        <f>Points[[#This Row],[21+]]-Points[[#This Row],[22+]]</f>
        <v>4.2349999999999999E-2</v>
      </c>
      <c r="AZ125" s="5">
        <f>Points[[#This Row],[22+]]-Points[[#This Row],[23+]]</f>
        <v>4.7309999999999963E-2</v>
      </c>
      <c r="BA125" s="5">
        <f>Points[[#This Row],[23+]]-Points[[#This Row],[24+]]</f>
        <v>4.383999999999999E-2</v>
      </c>
      <c r="BB125" s="5">
        <f>Points[[#This Row],[24+]]-Points[[#This Row],[25+]]</f>
        <v>4.769000000000001E-2</v>
      </c>
      <c r="BC125" s="5">
        <f>Points[[#This Row],[25+]]-Points[[#This Row],[26+]]</f>
        <v>4.3040000000000023E-2</v>
      </c>
      <c r="BD125" s="5">
        <f>Points[[#This Row],[26+]]-Points[[#This Row],[27+]]</f>
        <v>4.5599999999999974E-2</v>
      </c>
      <c r="BE125" s="5">
        <f>Points[[#This Row],[27+]]-Points[[#This Row],[28+]]</f>
        <v>4.3619999999999992E-2</v>
      </c>
      <c r="BF125" s="5">
        <f>Points[[#This Row],[28+]]-Points[[#This Row],[29+]]</f>
        <v>3.782000000000002E-2</v>
      </c>
      <c r="BG125" s="5">
        <f>Points[[#This Row],[29+]]-Points[[#This Row],[30+]]</f>
        <v>3.8489999999999996E-2</v>
      </c>
      <c r="BH125" s="5">
        <f>Points[[#This Row],[30+]]-Points[[#This Row],[31+]]</f>
        <v>3.2489999999999991E-2</v>
      </c>
      <c r="BI125" s="5">
        <f>Points[[#This Row],[31+]]-Points[[#This Row],[32+]]</f>
        <v>3.2210000000000016E-2</v>
      </c>
      <c r="BJ125" s="5">
        <f>Points[[#This Row],[32+]]-Points[[#This Row],[33+]]</f>
        <v>2.8749999999999998E-2</v>
      </c>
      <c r="BK125" s="5">
        <f>Points[[#This Row],[33+]]-Points[[#This Row],[34+]]</f>
        <v>2.3309999999999997E-2</v>
      </c>
      <c r="BL125" s="5">
        <f>Points[[#This Row],[34+]]-Points[[#This Row],[35+]]</f>
        <v>2.2199999999999998E-2</v>
      </c>
      <c r="BM125" s="5">
        <f>Points[[#This Row],[35+]]-Points[[#This Row],[40+]]</f>
        <v>6.6750000000000004E-2</v>
      </c>
      <c r="BN125" s="5">
        <f>Points[[#This Row],[40+]]-Points[[#This Row],[45+]]</f>
        <v>2.3100000000000002E-2</v>
      </c>
    </row>
    <row r="126" spans="1:66" hidden="1" x14ac:dyDescent="0.25">
      <c r="A126" s="10">
        <v>22400621</v>
      </c>
      <c r="B126" s="4" t="s">
        <v>83</v>
      </c>
      <c r="C126" s="4" t="s">
        <v>82</v>
      </c>
      <c r="D126" s="11">
        <v>0.58333333333333337</v>
      </c>
      <c r="E126" s="6" t="str">
        <f>HYPERLINK("https://www.nba.com/stats/player/1642264/boxscores-traditional", "Stephon Castle")</f>
        <v>Stephon Castle</v>
      </c>
      <c r="F126">
        <v>17</v>
      </c>
      <c r="G126" s="4">
        <v>7.8230000000000004</v>
      </c>
      <c r="H126" s="3">
        <v>0.87492999999999999</v>
      </c>
      <c r="I126" s="3">
        <v>0.84614</v>
      </c>
      <c r="J126" s="3">
        <v>0.81327000000000005</v>
      </c>
      <c r="K126" s="3">
        <v>0.77934999999999999</v>
      </c>
      <c r="L126" s="3">
        <v>0.73890999999999996</v>
      </c>
      <c r="M126" s="3">
        <v>0.69496999999999998</v>
      </c>
      <c r="N126" s="3">
        <v>0.64802999999999999</v>
      </c>
      <c r="O126" s="3">
        <v>0.60257000000000005</v>
      </c>
      <c r="P126" s="3">
        <v>0.55171999999999999</v>
      </c>
      <c r="Q126" s="3">
        <v>0.5</v>
      </c>
      <c r="R126" s="3">
        <v>0.44828000000000001</v>
      </c>
      <c r="S126" s="3">
        <v>0.39743000000000001</v>
      </c>
      <c r="T126" s="3">
        <v>0.35197000000000001</v>
      </c>
      <c r="U126" s="3">
        <v>0.30503000000000002</v>
      </c>
      <c r="V126" s="3">
        <v>0.26108999999999999</v>
      </c>
      <c r="W126" s="3">
        <v>0.22065000000000001</v>
      </c>
      <c r="X126" s="3">
        <v>0.18673000000000001</v>
      </c>
      <c r="Y126" s="3">
        <v>0.15386</v>
      </c>
      <c r="Z126" s="3">
        <v>0.12506999999999999</v>
      </c>
      <c r="AA126" s="3">
        <v>0.10027</v>
      </c>
      <c r="AB126" s="3">
        <v>7.9269999999999993E-2</v>
      </c>
      <c r="AC126" s="3">
        <v>6.3009999999999997E-2</v>
      </c>
      <c r="AD126" s="3">
        <v>4.8460000000000003E-2</v>
      </c>
      <c r="AE126" s="3">
        <v>3.6729999999999999E-2</v>
      </c>
      <c r="AF126" s="3">
        <v>2.743E-2</v>
      </c>
      <c r="AG126" s="3">
        <v>2.018E-2</v>
      </c>
      <c r="AH126" s="3">
        <v>1.4999999999999999E-2</v>
      </c>
      <c r="AI126" s="3">
        <v>1.072E-2</v>
      </c>
      <c r="AJ126" s="3">
        <v>1.64E-3</v>
      </c>
      <c r="AK126" s="3">
        <v>1.7000000000000001E-4</v>
      </c>
      <c r="AL126" s="5">
        <f>Points[[#This Row],[8+]]-Points[[#This Row],[9+]]</f>
        <v>2.8789999999999982E-2</v>
      </c>
      <c r="AM126" s="5">
        <f>Points[[#This Row],[9+]]-Points[[#This Row],[10+]]</f>
        <v>3.2869999999999955E-2</v>
      </c>
      <c r="AN126" s="5">
        <f>Points[[#This Row],[10+]]-Points[[#This Row],[11+]]</f>
        <v>3.3920000000000061E-2</v>
      </c>
      <c r="AO126" s="5">
        <f>Points[[#This Row],[11+]]-Points[[#This Row],[12+]]</f>
        <v>4.0440000000000031E-2</v>
      </c>
      <c r="AP126" s="5">
        <f>Points[[#This Row],[12+]]-Points[[#This Row],[13+]]</f>
        <v>4.3939999999999979E-2</v>
      </c>
      <c r="AQ126" s="5">
        <f>Points[[#This Row],[13+]]-Points[[#This Row],[14+]]</f>
        <v>4.6939999999999982E-2</v>
      </c>
      <c r="AR126" s="5">
        <f>Points[[#This Row],[14+]]-Points[[#This Row],[15+]]</f>
        <v>4.5459999999999945E-2</v>
      </c>
      <c r="AS126" s="5">
        <f>Points[[#This Row],[15+]]-Points[[#This Row],[16+]]</f>
        <v>5.0850000000000062E-2</v>
      </c>
      <c r="AT126" s="5">
        <f>Points[[#This Row],[16+]]-Points[[#This Row],[17+]]</f>
        <v>5.1719999999999988E-2</v>
      </c>
      <c r="AU126" s="5">
        <f>Points[[#This Row],[17+]]-Points[[#This Row],[18+]]</f>
        <v>5.1719999999999988E-2</v>
      </c>
      <c r="AV126" s="5">
        <f>Points[[#This Row],[18+]]-Points[[#This Row],[19+]]</f>
        <v>5.0850000000000006E-2</v>
      </c>
      <c r="AW126" s="5">
        <f>Points[[#This Row],[19+]]-Points[[#This Row],[20+]]</f>
        <v>4.546E-2</v>
      </c>
      <c r="AX126" s="5">
        <f>Points[[#This Row],[20+]]-Points[[#This Row],[21+]]</f>
        <v>4.6939999999999982E-2</v>
      </c>
      <c r="AY126" s="5">
        <f>Points[[#This Row],[21+]]-Points[[#This Row],[22+]]</f>
        <v>4.3940000000000035E-2</v>
      </c>
      <c r="AZ126" s="5">
        <f>Points[[#This Row],[22+]]-Points[[#This Row],[23+]]</f>
        <v>4.0439999999999976E-2</v>
      </c>
      <c r="BA126" s="5">
        <f>Points[[#This Row],[23+]]-Points[[#This Row],[24+]]</f>
        <v>3.3920000000000006E-2</v>
      </c>
      <c r="BB126" s="5">
        <f>Points[[#This Row],[24+]]-Points[[#This Row],[25+]]</f>
        <v>3.287000000000001E-2</v>
      </c>
      <c r="BC126" s="5">
        <f>Points[[#This Row],[25+]]-Points[[#This Row],[26+]]</f>
        <v>2.879000000000001E-2</v>
      </c>
      <c r="BD126" s="5">
        <f>Points[[#This Row],[26+]]-Points[[#This Row],[27+]]</f>
        <v>2.4799999999999989E-2</v>
      </c>
      <c r="BE126" s="5">
        <f>Points[[#This Row],[27+]]-Points[[#This Row],[28+]]</f>
        <v>2.1000000000000005E-2</v>
      </c>
      <c r="BF126" s="5">
        <f>Points[[#This Row],[28+]]-Points[[#This Row],[29+]]</f>
        <v>1.6259999999999997E-2</v>
      </c>
      <c r="BG126" s="5">
        <f>Points[[#This Row],[29+]]-Points[[#This Row],[30+]]</f>
        <v>1.4549999999999993E-2</v>
      </c>
      <c r="BH126" s="5">
        <f>Points[[#This Row],[30+]]-Points[[#This Row],[31+]]</f>
        <v>1.1730000000000004E-2</v>
      </c>
      <c r="BI126" s="5">
        <f>Points[[#This Row],[31+]]-Points[[#This Row],[32+]]</f>
        <v>9.2999999999999992E-3</v>
      </c>
      <c r="BJ126" s="5">
        <f>Points[[#This Row],[32+]]-Points[[#This Row],[33+]]</f>
        <v>7.2499999999999995E-3</v>
      </c>
      <c r="BK126" s="5">
        <f>Points[[#This Row],[33+]]-Points[[#This Row],[34+]]</f>
        <v>5.1800000000000006E-3</v>
      </c>
      <c r="BL126" s="5">
        <f>Points[[#This Row],[34+]]-Points[[#This Row],[35+]]</f>
        <v>4.2799999999999991E-3</v>
      </c>
      <c r="BM126" s="5">
        <f>Points[[#This Row],[35+]]-Points[[#This Row],[40+]]</f>
        <v>9.0800000000000013E-3</v>
      </c>
      <c r="BN126" s="5">
        <f>Points[[#This Row],[40+]]-Points[[#This Row],[45+]]</f>
        <v>1.47E-3</v>
      </c>
    </row>
    <row r="127" spans="1:66" x14ac:dyDescent="0.25">
      <c r="A127" s="10">
        <v>22400628</v>
      </c>
      <c r="B127" s="4" t="s">
        <v>79</v>
      </c>
      <c r="C127" s="4" t="s">
        <v>89</v>
      </c>
      <c r="D127" s="11">
        <v>0.91666666666666663</v>
      </c>
      <c r="E127" s="6" t="str">
        <f>HYPERLINK("https://www.nba.com/stats/player/203952/boxscores-traditional", "Andrew Wiggins")</f>
        <v>Andrew Wiggins</v>
      </c>
      <c r="F127">
        <v>20.8</v>
      </c>
      <c r="G127" s="4">
        <v>9.1080000000000005</v>
      </c>
      <c r="H127" s="3">
        <v>0.92073000000000005</v>
      </c>
      <c r="I127" s="3">
        <v>0.9032</v>
      </c>
      <c r="J127" s="3">
        <v>0.88297999999999999</v>
      </c>
      <c r="K127" s="3">
        <v>0.85992999999999997</v>
      </c>
      <c r="L127" s="3">
        <v>0.83398000000000005</v>
      </c>
      <c r="M127" s="3">
        <v>0.80510999999999999</v>
      </c>
      <c r="N127" s="3">
        <v>0.77337</v>
      </c>
      <c r="O127" s="3">
        <v>0.73890999999999996</v>
      </c>
      <c r="P127" s="3">
        <v>0.70194000000000001</v>
      </c>
      <c r="Q127" s="3">
        <v>0.66276000000000002</v>
      </c>
      <c r="R127" s="3">
        <v>0.62172000000000005</v>
      </c>
      <c r="S127" s="3">
        <v>0.57926</v>
      </c>
      <c r="T127" s="3">
        <v>0.53586</v>
      </c>
      <c r="U127" s="3">
        <v>0.49202000000000001</v>
      </c>
      <c r="V127" s="3">
        <v>0.44828000000000001</v>
      </c>
      <c r="W127" s="3">
        <v>0.40516999999999997</v>
      </c>
      <c r="X127" s="3">
        <v>0.36316999999999999</v>
      </c>
      <c r="Y127" s="3">
        <v>0.32275999999999999</v>
      </c>
      <c r="Z127" s="3">
        <v>0.28433999999999998</v>
      </c>
      <c r="AA127" s="3">
        <v>0.24825</v>
      </c>
      <c r="AB127" s="3">
        <v>0.21476000000000001</v>
      </c>
      <c r="AC127" s="3">
        <v>0.18406</v>
      </c>
      <c r="AD127" s="3">
        <v>0.15625</v>
      </c>
      <c r="AE127" s="3">
        <v>0.13136</v>
      </c>
      <c r="AF127" s="3">
        <v>0.10935</v>
      </c>
      <c r="AG127" s="3">
        <v>9.0120000000000006E-2</v>
      </c>
      <c r="AH127" s="3">
        <v>7.3529999999999998E-2</v>
      </c>
      <c r="AI127" s="3">
        <v>5.9380000000000002E-2</v>
      </c>
      <c r="AJ127" s="3">
        <v>1.7430000000000001E-2</v>
      </c>
      <c r="AK127" s="3">
        <v>3.9100000000000003E-3</v>
      </c>
      <c r="AL127" s="5">
        <f>Points[[#This Row],[8+]]-Points[[#This Row],[9+]]</f>
        <v>1.7530000000000046E-2</v>
      </c>
      <c r="AM127" s="5">
        <f>Points[[#This Row],[9+]]-Points[[#This Row],[10+]]</f>
        <v>2.0220000000000016E-2</v>
      </c>
      <c r="AN127" s="5">
        <f>Points[[#This Row],[10+]]-Points[[#This Row],[11+]]</f>
        <v>2.3050000000000015E-2</v>
      </c>
      <c r="AO127" s="5">
        <f>Points[[#This Row],[11+]]-Points[[#This Row],[12+]]</f>
        <v>2.5949999999999918E-2</v>
      </c>
      <c r="AP127" s="5">
        <f>Points[[#This Row],[12+]]-Points[[#This Row],[13+]]</f>
        <v>2.8870000000000062E-2</v>
      </c>
      <c r="AQ127" s="5">
        <f>Points[[#This Row],[13+]]-Points[[#This Row],[14+]]</f>
        <v>3.173999999999999E-2</v>
      </c>
      <c r="AR127" s="5">
        <f>Points[[#This Row],[14+]]-Points[[#This Row],[15+]]</f>
        <v>3.4460000000000046E-2</v>
      </c>
      <c r="AS127" s="5">
        <f>Points[[#This Row],[15+]]-Points[[#This Row],[16+]]</f>
        <v>3.6969999999999947E-2</v>
      </c>
      <c r="AT127" s="5">
        <f>Points[[#This Row],[16+]]-Points[[#This Row],[17+]]</f>
        <v>3.9179999999999993E-2</v>
      </c>
      <c r="AU127" s="5">
        <f>Points[[#This Row],[17+]]-Points[[#This Row],[18+]]</f>
        <v>4.1039999999999965E-2</v>
      </c>
      <c r="AV127" s="5">
        <f>Points[[#This Row],[18+]]-Points[[#This Row],[19+]]</f>
        <v>4.2460000000000053E-2</v>
      </c>
      <c r="AW127" s="5">
        <f>Points[[#This Row],[19+]]-Points[[#This Row],[20+]]</f>
        <v>4.3399999999999994E-2</v>
      </c>
      <c r="AX127" s="5">
        <f>Points[[#This Row],[20+]]-Points[[#This Row],[21+]]</f>
        <v>4.383999999999999E-2</v>
      </c>
      <c r="AY127" s="5">
        <f>Points[[#This Row],[21+]]-Points[[#This Row],[22+]]</f>
        <v>4.3740000000000001E-2</v>
      </c>
      <c r="AZ127" s="5">
        <f>Points[[#This Row],[22+]]-Points[[#This Row],[23+]]</f>
        <v>4.3110000000000037E-2</v>
      </c>
      <c r="BA127" s="5">
        <f>Points[[#This Row],[23+]]-Points[[#This Row],[24+]]</f>
        <v>4.1999999999999982E-2</v>
      </c>
      <c r="BB127" s="5">
        <f>Points[[#This Row],[24+]]-Points[[#This Row],[25+]]</f>
        <v>4.0410000000000001E-2</v>
      </c>
      <c r="BC127" s="5">
        <f>Points[[#This Row],[25+]]-Points[[#This Row],[26+]]</f>
        <v>3.842000000000001E-2</v>
      </c>
      <c r="BD127" s="5">
        <f>Points[[#This Row],[26+]]-Points[[#This Row],[27+]]</f>
        <v>3.6089999999999983E-2</v>
      </c>
      <c r="BE127" s="5">
        <f>Points[[#This Row],[27+]]-Points[[#This Row],[28+]]</f>
        <v>3.3489999999999992E-2</v>
      </c>
      <c r="BF127" s="5">
        <f>Points[[#This Row],[28+]]-Points[[#This Row],[29+]]</f>
        <v>3.0700000000000005E-2</v>
      </c>
      <c r="BG127" s="5">
        <f>Points[[#This Row],[29+]]-Points[[#This Row],[30+]]</f>
        <v>2.7810000000000001E-2</v>
      </c>
      <c r="BH127" s="5">
        <f>Points[[#This Row],[30+]]-Points[[#This Row],[31+]]</f>
        <v>2.4889999999999995E-2</v>
      </c>
      <c r="BI127" s="5">
        <f>Points[[#This Row],[31+]]-Points[[#This Row],[32+]]</f>
        <v>2.2010000000000002E-2</v>
      </c>
      <c r="BJ127" s="5">
        <f>Points[[#This Row],[32+]]-Points[[#This Row],[33+]]</f>
        <v>1.9229999999999997E-2</v>
      </c>
      <c r="BK127" s="5">
        <f>Points[[#This Row],[33+]]-Points[[#This Row],[34+]]</f>
        <v>1.6590000000000008E-2</v>
      </c>
      <c r="BL127" s="5">
        <f>Points[[#This Row],[34+]]-Points[[#This Row],[35+]]</f>
        <v>1.4149999999999996E-2</v>
      </c>
      <c r="BM127" s="5">
        <f>Points[[#This Row],[35+]]-Points[[#This Row],[40+]]</f>
        <v>4.1950000000000001E-2</v>
      </c>
      <c r="BN127" s="5">
        <f>Points[[#This Row],[40+]]-Points[[#This Row],[45+]]</f>
        <v>1.3520000000000001E-2</v>
      </c>
    </row>
    <row r="128" spans="1:66" x14ac:dyDescent="0.25">
      <c r="A128" s="10">
        <v>22400629</v>
      </c>
      <c r="B128" s="4" t="s">
        <v>90</v>
      </c>
      <c r="C128" s="4" t="s">
        <v>80</v>
      </c>
      <c r="D128" s="11">
        <v>0.91666666666666663</v>
      </c>
      <c r="E128" s="6" t="str">
        <f>HYPERLINK("https://www.nba.com/stats/player/1630559/boxscores-traditional", "Austin Reaves")</f>
        <v>Austin Reaves</v>
      </c>
      <c r="F128">
        <v>18.8</v>
      </c>
      <c r="G128" s="4">
        <v>9.6829999999999998</v>
      </c>
      <c r="H128" s="3">
        <v>0.86863999999999997</v>
      </c>
      <c r="I128" s="3">
        <v>0.84375</v>
      </c>
      <c r="J128" s="3">
        <v>0.81859000000000004</v>
      </c>
      <c r="K128" s="3">
        <v>0.79103000000000001</v>
      </c>
      <c r="L128" s="3">
        <v>0.75804000000000005</v>
      </c>
      <c r="M128" s="3">
        <v>0.72575000000000001</v>
      </c>
      <c r="N128" s="3">
        <v>0.69145999999999996</v>
      </c>
      <c r="O128" s="3">
        <v>0.65173000000000003</v>
      </c>
      <c r="P128" s="3">
        <v>0.61409000000000002</v>
      </c>
      <c r="Q128" s="3">
        <v>0.57535000000000003</v>
      </c>
      <c r="R128" s="3">
        <v>0.53188000000000002</v>
      </c>
      <c r="S128" s="3">
        <v>0.49202000000000001</v>
      </c>
      <c r="T128" s="3">
        <v>0.45223999999999998</v>
      </c>
      <c r="U128" s="3">
        <v>0.40905000000000002</v>
      </c>
      <c r="V128" s="3">
        <v>0.37069999999999997</v>
      </c>
      <c r="W128" s="3">
        <v>0.33360000000000001</v>
      </c>
      <c r="X128" s="3">
        <v>0.29459999999999997</v>
      </c>
      <c r="Y128" s="3">
        <v>0.26108999999999999</v>
      </c>
      <c r="Z128" s="3">
        <v>0.22964999999999999</v>
      </c>
      <c r="AA128" s="3">
        <v>0.19766</v>
      </c>
      <c r="AB128" s="3">
        <v>0.17105999999999999</v>
      </c>
      <c r="AC128" s="3">
        <v>0.14685999999999999</v>
      </c>
      <c r="AD128" s="3">
        <v>0.12302</v>
      </c>
      <c r="AE128" s="3">
        <v>0.10383000000000001</v>
      </c>
      <c r="AF128" s="3">
        <v>8.6910000000000001E-2</v>
      </c>
      <c r="AG128" s="3">
        <v>7.0779999999999996E-2</v>
      </c>
      <c r="AH128" s="3">
        <v>5.8209999999999998E-2</v>
      </c>
      <c r="AI128" s="3">
        <v>4.7460000000000002E-2</v>
      </c>
      <c r="AJ128" s="3">
        <v>1.426E-2</v>
      </c>
      <c r="AK128" s="3">
        <v>3.3600000000000001E-3</v>
      </c>
      <c r="AL128" s="5">
        <f>Points[[#This Row],[8+]]-Points[[#This Row],[9+]]</f>
        <v>2.4889999999999968E-2</v>
      </c>
      <c r="AM128" s="5">
        <f>Points[[#This Row],[9+]]-Points[[#This Row],[10+]]</f>
        <v>2.515999999999996E-2</v>
      </c>
      <c r="AN128" s="5">
        <f>Points[[#This Row],[10+]]-Points[[#This Row],[11+]]</f>
        <v>2.7560000000000029E-2</v>
      </c>
      <c r="AO128" s="5">
        <f>Points[[#This Row],[11+]]-Points[[#This Row],[12+]]</f>
        <v>3.2989999999999964E-2</v>
      </c>
      <c r="AP128" s="5">
        <f>Points[[#This Row],[12+]]-Points[[#This Row],[13+]]</f>
        <v>3.2290000000000041E-2</v>
      </c>
      <c r="AQ128" s="5">
        <f>Points[[#This Row],[13+]]-Points[[#This Row],[14+]]</f>
        <v>3.4290000000000043E-2</v>
      </c>
      <c r="AR128" s="5">
        <f>Points[[#This Row],[14+]]-Points[[#This Row],[15+]]</f>
        <v>3.9729999999999932E-2</v>
      </c>
      <c r="AS128" s="5">
        <f>Points[[#This Row],[15+]]-Points[[#This Row],[16+]]</f>
        <v>3.7640000000000007E-2</v>
      </c>
      <c r="AT128" s="5">
        <f>Points[[#This Row],[16+]]-Points[[#This Row],[17+]]</f>
        <v>3.8739999999999997E-2</v>
      </c>
      <c r="AU128" s="5">
        <f>Points[[#This Row],[17+]]-Points[[#This Row],[18+]]</f>
        <v>4.3470000000000009E-2</v>
      </c>
      <c r="AV128" s="5">
        <f>Points[[#This Row],[18+]]-Points[[#This Row],[19+]]</f>
        <v>3.9860000000000007E-2</v>
      </c>
      <c r="AW128" s="5">
        <f>Points[[#This Row],[19+]]-Points[[#This Row],[20+]]</f>
        <v>3.9780000000000038E-2</v>
      </c>
      <c r="AX128" s="5">
        <f>Points[[#This Row],[20+]]-Points[[#This Row],[21+]]</f>
        <v>4.3189999999999951E-2</v>
      </c>
      <c r="AY128" s="5">
        <f>Points[[#This Row],[21+]]-Points[[#This Row],[22+]]</f>
        <v>3.8350000000000051E-2</v>
      </c>
      <c r="AZ128" s="5">
        <f>Points[[#This Row],[22+]]-Points[[#This Row],[23+]]</f>
        <v>3.7099999999999966E-2</v>
      </c>
      <c r="BA128" s="5">
        <f>Points[[#This Row],[23+]]-Points[[#This Row],[24+]]</f>
        <v>3.9000000000000035E-2</v>
      </c>
      <c r="BB128" s="5">
        <f>Points[[#This Row],[24+]]-Points[[#This Row],[25+]]</f>
        <v>3.3509999999999984E-2</v>
      </c>
      <c r="BC128" s="5">
        <f>Points[[#This Row],[25+]]-Points[[#This Row],[26+]]</f>
        <v>3.1439999999999996E-2</v>
      </c>
      <c r="BD128" s="5">
        <f>Points[[#This Row],[26+]]-Points[[#This Row],[27+]]</f>
        <v>3.1989999999999991E-2</v>
      </c>
      <c r="BE128" s="5">
        <f>Points[[#This Row],[27+]]-Points[[#This Row],[28+]]</f>
        <v>2.6600000000000013E-2</v>
      </c>
      <c r="BF128" s="5">
        <f>Points[[#This Row],[28+]]-Points[[#This Row],[29+]]</f>
        <v>2.4199999999999999E-2</v>
      </c>
      <c r="BG128" s="5">
        <f>Points[[#This Row],[29+]]-Points[[#This Row],[30+]]</f>
        <v>2.3839999999999986E-2</v>
      </c>
      <c r="BH128" s="5">
        <f>Points[[#This Row],[30+]]-Points[[#This Row],[31+]]</f>
        <v>1.9189999999999999E-2</v>
      </c>
      <c r="BI128" s="5">
        <f>Points[[#This Row],[31+]]-Points[[#This Row],[32+]]</f>
        <v>1.6920000000000004E-2</v>
      </c>
      <c r="BJ128" s="5">
        <f>Points[[#This Row],[32+]]-Points[[#This Row],[33+]]</f>
        <v>1.6130000000000005E-2</v>
      </c>
      <c r="BK128" s="5">
        <f>Points[[#This Row],[33+]]-Points[[#This Row],[34+]]</f>
        <v>1.2569999999999998E-2</v>
      </c>
      <c r="BL128" s="5">
        <f>Points[[#This Row],[34+]]-Points[[#This Row],[35+]]</f>
        <v>1.0749999999999996E-2</v>
      </c>
      <c r="BM128" s="5">
        <f>Points[[#This Row],[35+]]-Points[[#This Row],[40+]]</f>
        <v>3.32E-2</v>
      </c>
      <c r="BN128" s="5">
        <f>Points[[#This Row],[40+]]-Points[[#This Row],[45+]]</f>
        <v>1.09E-2</v>
      </c>
    </row>
    <row r="129" spans="1:66" x14ac:dyDescent="0.25">
      <c r="A129" s="10">
        <v>22400628</v>
      </c>
      <c r="B129" s="4" t="s">
        <v>89</v>
      </c>
      <c r="C129" s="4" t="s">
        <v>79</v>
      </c>
      <c r="D129" s="11">
        <v>0.91666666666666663</v>
      </c>
      <c r="E129" s="6" t="str">
        <f>HYPERLINK("https://www.nba.com/stats/player/202696/boxscores-traditional", "Nikola Vucevic")</f>
        <v>Nikola Vucevic</v>
      </c>
      <c r="F129">
        <v>21.4</v>
      </c>
      <c r="G129" s="4">
        <v>9.7490000000000006</v>
      </c>
      <c r="H129" s="3">
        <v>0.91466000000000003</v>
      </c>
      <c r="I129" s="3">
        <v>0.89795999999999998</v>
      </c>
      <c r="J129" s="3">
        <v>0.879</v>
      </c>
      <c r="K129" s="3">
        <v>0.85768999999999995</v>
      </c>
      <c r="L129" s="3">
        <v>0.83147000000000004</v>
      </c>
      <c r="M129" s="3">
        <v>0.80510999999999999</v>
      </c>
      <c r="N129" s="3">
        <v>0.77637</v>
      </c>
      <c r="O129" s="3">
        <v>0.74536999999999998</v>
      </c>
      <c r="P129" s="3">
        <v>0.70884000000000003</v>
      </c>
      <c r="Q129" s="3">
        <v>0.67364000000000002</v>
      </c>
      <c r="R129" s="3">
        <v>0.63683000000000001</v>
      </c>
      <c r="S129" s="3">
        <v>0.59870999999999996</v>
      </c>
      <c r="T129" s="3">
        <v>0.55567</v>
      </c>
      <c r="U129" s="3">
        <v>0.51595000000000002</v>
      </c>
      <c r="V129" s="3">
        <v>0.47608</v>
      </c>
      <c r="W129" s="3">
        <v>0.43643999999999999</v>
      </c>
      <c r="X129" s="3">
        <v>0.39357999999999999</v>
      </c>
      <c r="Y129" s="3">
        <v>0.35569000000000001</v>
      </c>
      <c r="Z129" s="3">
        <v>0.31918000000000002</v>
      </c>
      <c r="AA129" s="3">
        <v>0.28433999999999998</v>
      </c>
      <c r="AB129" s="3">
        <v>0.24825</v>
      </c>
      <c r="AC129" s="3">
        <v>0.2177</v>
      </c>
      <c r="AD129" s="3">
        <v>0.18942999999999999</v>
      </c>
      <c r="AE129" s="3">
        <v>0.16353999999999999</v>
      </c>
      <c r="AF129" s="3">
        <v>0.13786000000000001</v>
      </c>
      <c r="AG129" s="3">
        <v>0.11702</v>
      </c>
      <c r="AH129" s="3">
        <v>9.8530000000000006E-2</v>
      </c>
      <c r="AI129" s="3">
        <v>8.0759999999999998E-2</v>
      </c>
      <c r="AJ129" s="3">
        <v>2.8070000000000001E-2</v>
      </c>
      <c r="AK129" s="3">
        <v>7.7600000000000004E-3</v>
      </c>
      <c r="AL129" s="5">
        <f>Points[[#This Row],[8+]]-Points[[#This Row],[9+]]</f>
        <v>1.6700000000000048E-2</v>
      </c>
      <c r="AM129" s="5">
        <f>Points[[#This Row],[9+]]-Points[[#This Row],[10+]]</f>
        <v>1.8959999999999977E-2</v>
      </c>
      <c r="AN129" s="5">
        <f>Points[[#This Row],[10+]]-Points[[#This Row],[11+]]</f>
        <v>2.1310000000000051E-2</v>
      </c>
      <c r="AO129" s="5">
        <f>Points[[#This Row],[11+]]-Points[[#This Row],[12+]]</f>
        <v>2.621999999999991E-2</v>
      </c>
      <c r="AP129" s="5">
        <f>Points[[#This Row],[12+]]-Points[[#This Row],[13+]]</f>
        <v>2.636000000000005E-2</v>
      </c>
      <c r="AQ129" s="5">
        <f>Points[[#This Row],[13+]]-Points[[#This Row],[14+]]</f>
        <v>2.8739999999999988E-2</v>
      </c>
      <c r="AR129" s="5">
        <f>Points[[#This Row],[14+]]-Points[[#This Row],[15+]]</f>
        <v>3.1000000000000028E-2</v>
      </c>
      <c r="AS129" s="5">
        <f>Points[[#This Row],[15+]]-Points[[#This Row],[16+]]</f>
        <v>3.6529999999999951E-2</v>
      </c>
      <c r="AT129" s="5">
        <f>Points[[#This Row],[16+]]-Points[[#This Row],[17+]]</f>
        <v>3.5200000000000009E-2</v>
      </c>
      <c r="AU129" s="5">
        <f>Points[[#This Row],[17+]]-Points[[#This Row],[18+]]</f>
        <v>3.6810000000000009E-2</v>
      </c>
      <c r="AV129" s="5">
        <f>Points[[#This Row],[18+]]-Points[[#This Row],[19+]]</f>
        <v>3.8120000000000043E-2</v>
      </c>
      <c r="AW129" s="5">
        <f>Points[[#This Row],[19+]]-Points[[#This Row],[20+]]</f>
        <v>4.3039999999999967E-2</v>
      </c>
      <c r="AX129" s="5">
        <f>Points[[#This Row],[20+]]-Points[[#This Row],[21+]]</f>
        <v>3.9719999999999978E-2</v>
      </c>
      <c r="AY129" s="5">
        <f>Points[[#This Row],[21+]]-Points[[#This Row],[22+]]</f>
        <v>3.9870000000000017E-2</v>
      </c>
      <c r="AZ129" s="5">
        <f>Points[[#This Row],[22+]]-Points[[#This Row],[23+]]</f>
        <v>3.9640000000000009E-2</v>
      </c>
      <c r="BA129" s="5">
        <f>Points[[#This Row],[23+]]-Points[[#This Row],[24+]]</f>
        <v>4.2860000000000009E-2</v>
      </c>
      <c r="BB129" s="5">
        <f>Points[[#This Row],[24+]]-Points[[#This Row],[25+]]</f>
        <v>3.7889999999999979E-2</v>
      </c>
      <c r="BC129" s="5">
        <f>Points[[#This Row],[25+]]-Points[[#This Row],[26+]]</f>
        <v>3.6509999999999987E-2</v>
      </c>
      <c r="BD129" s="5">
        <f>Points[[#This Row],[26+]]-Points[[#This Row],[27+]]</f>
        <v>3.4840000000000038E-2</v>
      </c>
      <c r="BE129" s="5">
        <f>Points[[#This Row],[27+]]-Points[[#This Row],[28+]]</f>
        <v>3.6089999999999983E-2</v>
      </c>
      <c r="BF129" s="5">
        <f>Points[[#This Row],[28+]]-Points[[#This Row],[29+]]</f>
        <v>3.0549999999999994E-2</v>
      </c>
      <c r="BG129" s="5">
        <f>Points[[#This Row],[29+]]-Points[[#This Row],[30+]]</f>
        <v>2.8270000000000017E-2</v>
      </c>
      <c r="BH129" s="5">
        <f>Points[[#This Row],[30+]]-Points[[#This Row],[31+]]</f>
        <v>2.5889999999999996E-2</v>
      </c>
      <c r="BI129" s="5">
        <f>Points[[#This Row],[31+]]-Points[[#This Row],[32+]]</f>
        <v>2.5679999999999981E-2</v>
      </c>
      <c r="BJ129" s="5">
        <f>Points[[#This Row],[32+]]-Points[[#This Row],[33+]]</f>
        <v>2.0840000000000011E-2</v>
      </c>
      <c r="BK129" s="5">
        <f>Points[[#This Row],[33+]]-Points[[#This Row],[34+]]</f>
        <v>1.8489999999999993E-2</v>
      </c>
      <c r="BL129" s="5">
        <f>Points[[#This Row],[34+]]-Points[[#This Row],[35+]]</f>
        <v>1.7770000000000008E-2</v>
      </c>
      <c r="BM129" s="5">
        <f>Points[[#This Row],[35+]]-Points[[#This Row],[40+]]</f>
        <v>5.2690000000000001E-2</v>
      </c>
      <c r="BN129" s="5">
        <f>Points[[#This Row],[40+]]-Points[[#This Row],[45+]]</f>
        <v>2.0310000000000002E-2</v>
      </c>
    </row>
    <row r="130" spans="1:66" x14ac:dyDescent="0.25">
      <c r="A130" s="10">
        <v>22400983</v>
      </c>
      <c r="B130" s="4" t="s">
        <v>81</v>
      </c>
      <c r="C130" s="4" t="s">
        <v>91</v>
      </c>
      <c r="D130" s="11">
        <v>0.9375</v>
      </c>
      <c r="E130" s="6" t="str">
        <f>HYPERLINK("https://www.nba.com/stats/player/201935/boxscores-traditional", "James Harden")</f>
        <v>James Harden</v>
      </c>
      <c r="F130">
        <v>20.8</v>
      </c>
      <c r="G130" s="4">
        <v>2.9929999999999999</v>
      </c>
      <c r="H130" s="3">
        <v>1</v>
      </c>
      <c r="I130" s="3">
        <v>0.99995999999999996</v>
      </c>
      <c r="J130" s="3">
        <v>0.99985000000000002</v>
      </c>
      <c r="K130" s="3">
        <v>0.99946000000000002</v>
      </c>
      <c r="L130" s="3">
        <v>0.99836000000000003</v>
      </c>
      <c r="M130" s="3">
        <v>0.99546999999999997</v>
      </c>
      <c r="N130" s="3">
        <v>0.98839999999999995</v>
      </c>
      <c r="O130" s="3">
        <v>0.97380999999999995</v>
      </c>
      <c r="P130" s="3">
        <v>0.94520000000000004</v>
      </c>
      <c r="Q130" s="3">
        <v>0.89795999999999998</v>
      </c>
      <c r="R130" s="3">
        <v>0.82638999999999996</v>
      </c>
      <c r="S130" s="3">
        <v>0.72575000000000001</v>
      </c>
      <c r="T130" s="3">
        <v>0.60641999999999996</v>
      </c>
      <c r="U130" s="3">
        <v>0.47210000000000002</v>
      </c>
      <c r="V130" s="3">
        <v>0.34458</v>
      </c>
      <c r="W130" s="3">
        <v>0.22964999999999999</v>
      </c>
      <c r="X130" s="3">
        <v>0.14230999999999999</v>
      </c>
      <c r="Y130" s="3">
        <v>8.0759999999999998E-2</v>
      </c>
      <c r="Z130" s="3">
        <v>4.0930000000000001E-2</v>
      </c>
      <c r="AA130" s="3">
        <v>1.9230000000000001E-2</v>
      </c>
      <c r="AB130" s="3">
        <v>7.9799999999999992E-3</v>
      </c>
      <c r="AC130" s="3">
        <v>3.0699999999999998E-3</v>
      </c>
      <c r="AD130" s="3">
        <v>1.07E-3</v>
      </c>
      <c r="AE130" s="3">
        <v>3.2000000000000003E-4</v>
      </c>
      <c r="AF130" s="3">
        <v>9.0000000000000006E-5</v>
      </c>
      <c r="AG130" s="3">
        <v>0</v>
      </c>
      <c r="AH130" s="3">
        <v>0</v>
      </c>
      <c r="AI130" s="3">
        <v>0</v>
      </c>
      <c r="AJ130" s="3">
        <v>0</v>
      </c>
      <c r="AK130" s="3">
        <v>0</v>
      </c>
      <c r="AL130" s="5">
        <f>Points[[#This Row],[8+]]-Points[[#This Row],[9+]]</f>
        <v>4.0000000000040004E-5</v>
      </c>
      <c r="AM130" s="5">
        <f>Points[[#This Row],[9+]]-Points[[#This Row],[10+]]</f>
        <v>1.0999999999994348E-4</v>
      </c>
      <c r="AN130" s="5">
        <f>Points[[#This Row],[10+]]-Points[[#This Row],[11+]]</f>
        <v>3.9000000000000146E-4</v>
      </c>
      <c r="AO130" s="5">
        <f>Points[[#This Row],[11+]]-Points[[#This Row],[12+]]</f>
        <v>1.0999999999999899E-3</v>
      </c>
      <c r="AP130" s="5">
        <f>Points[[#This Row],[12+]]-Points[[#This Row],[13+]]</f>
        <v>2.8900000000000592E-3</v>
      </c>
      <c r="AQ130" s="5">
        <f>Points[[#This Row],[13+]]-Points[[#This Row],[14+]]</f>
        <v>7.0700000000000207E-3</v>
      </c>
      <c r="AR130" s="5">
        <f>Points[[#This Row],[14+]]-Points[[#This Row],[15+]]</f>
        <v>1.4589999999999992E-2</v>
      </c>
      <c r="AS130" s="5">
        <f>Points[[#This Row],[15+]]-Points[[#This Row],[16+]]</f>
        <v>2.8609999999999913E-2</v>
      </c>
      <c r="AT130" s="5">
        <f>Points[[#This Row],[16+]]-Points[[#This Row],[17+]]</f>
        <v>4.724000000000006E-2</v>
      </c>
      <c r="AU130" s="5">
        <f>Points[[#This Row],[17+]]-Points[[#This Row],[18+]]</f>
        <v>7.1570000000000022E-2</v>
      </c>
      <c r="AV130" s="5">
        <f>Points[[#This Row],[18+]]-Points[[#This Row],[19+]]</f>
        <v>0.10063999999999995</v>
      </c>
      <c r="AW130" s="5">
        <f>Points[[#This Row],[19+]]-Points[[#This Row],[20+]]</f>
        <v>0.11933000000000005</v>
      </c>
      <c r="AX130" s="5">
        <f>Points[[#This Row],[20+]]-Points[[#This Row],[21+]]</f>
        <v>0.13431999999999994</v>
      </c>
      <c r="AY130" s="5">
        <f>Points[[#This Row],[21+]]-Points[[#This Row],[22+]]</f>
        <v>0.12752000000000002</v>
      </c>
      <c r="AZ130" s="5">
        <f>Points[[#This Row],[22+]]-Points[[#This Row],[23+]]</f>
        <v>0.11493</v>
      </c>
      <c r="BA130" s="5">
        <f>Points[[#This Row],[23+]]-Points[[#This Row],[24+]]</f>
        <v>8.7340000000000001E-2</v>
      </c>
      <c r="BB130" s="5">
        <f>Points[[#This Row],[24+]]-Points[[#This Row],[25+]]</f>
        <v>6.1549999999999994E-2</v>
      </c>
      <c r="BC130" s="5">
        <f>Points[[#This Row],[25+]]-Points[[#This Row],[26+]]</f>
        <v>3.9829999999999997E-2</v>
      </c>
      <c r="BD130" s="5">
        <f>Points[[#This Row],[26+]]-Points[[#This Row],[27+]]</f>
        <v>2.1700000000000001E-2</v>
      </c>
      <c r="BE130" s="5">
        <f>Points[[#This Row],[27+]]-Points[[#This Row],[28+]]</f>
        <v>1.1250000000000001E-2</v>
      </c>
      <c r="BF130" s="5">
        <f>Points[[#This Row],[28+]]-Points[[#This Row],[29+]]</f>
        <v>4.9099999999999994E-3</v>
      </c>
      <c r="BG130" s="5">
        <f>Points[[#This Row],[29+]]-Points[[#This Row],[30+]]</f>
        <v>2E-3</v>
      </c>
      <c r="BH130" s="5">
        <f>Points[[#This Row],[30+]]-Points[[#This Row],[31+]]</f>
        <v>7.5000000000000002E-4</v>
      </c>
      <c r="BI130" s="5">
        <f>Points[[#This Row],[31+]]-Points[[#This Row],[32+]]</f>
        <v>2.3000000000000001E-4</v>
      </c>
      <c r="BJ130" s="5">
        <f>Points[[#This Row],[32+]]-Points[[#This Row],[33+]]</f>
        <v>9.0000000000000006E-5</v>
      </c>
      <c r="BK130" s="5">
        <f>Points[[#This Row],[33+]]-Points[[#This Row],[34+]]</f>
        <v>0</v>
      </c>
      <c r="BL130" s="5">
        <f>Points[[#This Row],[34+]]-Points[[#This Row],[35+]]</f>
        <v>0</v>
      </c>
      <c r="BM130" s="5">
        <f>Points[[#This Row],[35+]]-Points[[#This Row],[40+]]</f>
        <v>0</v>
      </c>
      <c r="BN130" s="5">
        <f>Points[[#This Row],[40+]]-Points[[#This Row],[45+]]</f>
        <v>0</v>
      </c>
    </row>
    <row r="131" spans="1:66" x14ac:dyDescent="0.25">
      <c r="A131" s="10">
        <v>22400983</v>
      </c>
      <c r="B131" s="4" t="s">
        <v>91</v>
      </c>
      <c r="C131" s="4" t="s">
        <v>81</v>
      </c>
      <c r="D131" s="11">
        <v>0.9375</v>
      </c>
      <c r="E131" s="6" t="str">
        <f>HYPERLINK("https://www.nba.com/stats/player/1642259/boxscores-traditional", "Alexandre Sarr")</f>
        <v>Alexandre Sarr</v>
      </c>
      <c r="F131">
        <v>11.2</v>
      </c>
      <c r="G131" s="4">
        <v>3.3109999999999999</v>
      </c>
      <c r="H131" s="3">
        <v>0.83398000000000005</v>
      </c>
      <c r="I131" s="3">
        <v>0.74536999999999998</v>
      </c>
      <c r="J131" s="3">
        <v>0.64058000000000004</v>
      </c>
      <c r="K131" s="3">
        <v>0.52392000000000005</v>
      </c>
      <c r="L131" s="3">
        <v>0.40516999999999997</v>
      </c>
      <c r="M131" s="3">
        <v>0.29459999999999997</v>
      </c>
      <c r="N131" s="3">
        <v>0.19766</v>
      </c>
      <c r="O131" s="3">
        <v>0.12506999999999999</v>
      </c>
      <c r="P131" s="3">
        <v>7.3529999999999998E-2</v>
      </c>
      <c r="Q131" s="3">
        <v>4.0059999999999998E-2</v>
      </c>
      <c r="R131" s="3">
        <v>2.018E-2</v>
      </c>
      <c r="S131" s="3">
        <v>9.1400000000000006E-3</v>
      </c>
      <c r="T131" s="3">
        <v>3.9100000000000003E-3</v>
      </c>
      <c r="U131" s="3">
        <v>1.5399999999999999E-3</v>
      </c>
      <c r="V131" s="3">
        <v>5.5999999999999995E-4</v>
      </c>
      <c r="W131" s="3">
        <v>1.9000000000000001E-4</v>
      </c>
      <c r="X131" s="3">
        <v>5.0000000000000002E-5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0</v>
      </c>
      <c r="AK131" s="3">
        <v>0</v>
      </c>
      <c r="AL131" s="5">
        <f>Points[[#This Row],[8+]]-Points[[#This Row],[9+]]</f>
        <v>8.8610000000000078E-2</v>
      </c>
      <c r="AM131" s="5">
        <f>Points[[#This Row],[9+]]-Points[[#This Row],[10+]]</f>
        <v>0.10478999999999994</v>
      </c>
      <c r="AN131" s="5">
        <f>Points[[#This Row],[10+]]-Points[[#This Row],[11+]]</f>
        <v>0.11665999999999999</v>
      </c>
      <c r="AO131" s="5">
        <f>Points[[#This Row],[11+]]-Points[[#This Row],[12+]]</f>
        <v>0.11875000000000008</v>
      </c>
      <c r="AP131" s="5">
        <f>Points[[#This Row],[12+]]-Points[[#This Row],[13+]]</f>
        <v>0.11057</v>
      </c>
      <c r="AQ131" s="5">
        <f>Points[[#This Row],[13+]]-Points[[#This Row],[14+]]</f>
        <v>9.6939999999999971E-2</v>
      </c>
      <c r="AR131" s="5">
        <f>Points[[#This Row],[14+]]-Points[[#This Row],[15+]]</f>
        <v>7.2590000000000016E-2</v>
      </c>
      <c r="AS131" s="5">
        <f>Points[[#This Row],[15+]]-Points[[#This Row],[16+]]</f>
        <v>5.1539999999999989E-2</v>
      </c>
      <c r="AT131" s="5">
        <f>Points[[#This Row],[16+]]-Points[[#This Row],[17+]]</f>
        <v>3.347E-2</v>
      </c>
      <c r="AU131" s="5">
        <f>Points[[#This Row],[17+]]-Points[[#This Row],[18+]]</f>
        <v>1.9879999999999998E-2</v>
      </c>
      <c r="AV131" s="5">
        <f>Points[[#This Row],[18+]]-Points[[#This Row],[19+]]</f>
        <v>1.1039999999999999E-2</v>
      </c>
      <c r="AW131" s="5">
        <f>Points[[#This Row],[19+]]-Points[[#This Row],[20+]]</f>
        <v>5.2300000000000003E-3</v>
      </c>
      <c r="AX131" s="5">
        <f>Points[[#This Row],[20+]]-Points[[#This Row],[21+]]</f>
        <v>2.3700000000000006E-3</v>
      </c>
      <c r="AY131" s="5">
        <f>Points[[#This Row],[21+]]-Points[[#This Row],[22+]]</f>
        <v>9.7999999999999997E-4</v>
      </c>
      <c r="AZ131" s="5">
        <f>Points[[#This Row],[22+]]-Points[[#This Row],[23+]]</f>
        <v>3.6999999999999994E-4</v>
      </c>
      <c r="BA131" s="5">
        <f>Points[[#This Row],[23+]]-Points[[#This Row],[24+]]</f>
        <v>1.4000000000000001E-4</v>
      </c>
      <c r="BB131" s="5">
        <f>Points[[#This Row],[24+]]-Points[[#This Row],[25+]]</f>
        <v>5.0000000000000002E-5</v>
      </c>
      <c r="BC131" s="5">
        <f>Points[[#This Row],[25+]]-Points[[#This Row],[26+]]</f>
        <v>0</v>
      </c>
      <c r="BD131" s="5">
        <f>Points[[#This Row],[26+]]-Points[[#This Row],[27+]]</f>
        <v>0</v>
      </c>
      <c r="BE131" s="5">
        <f>Points[[#This Row],[27+]]-Points[[#This Row],[28+]]</f>
        <v>0</v>
      </c>
      <c r="BF131" s="5">
        <f>Points[[#This Row],[28+]]-Points[[#This Row],[29+]]</f>
        <v>0</v>
      </c>
      <c r="BG131" s="5">
        <f>Points[[#This Row],[29+]]-Points[[#This Row],[30+]]</f>
        <v>0</v>
      </c>
      <c r="BH131" s="5">
        <f>Points[[#This Row],[30+]]-Points[[#This Row],[31+]]</f>
        <v>0</v>
      </c>
      <c r="BI131" s="5">
        <f>Points[[#This Row],[31+]]-Points[[#This Row],[32+]]</f>
        <v>0</v>
      </c>
      <c r="BJ131" s="5">
        <f>Points[[#This Row],[32+]]-Points[[#This Row],[33+]]</f>
        <v>0</v>
      </c>
      <c r="BK131" s="5">
        <f>Points[[#This Row],[33+]]-Points[[#This Row],[34+]]</f>
        <v>0</v>
      </c>
      <c r="BL131" s="5">
        <f>Points[[#This Row],[34+]]-Points[[#This Row],[35+]]</f>
        <v>0</v>
      </c>
      <c r="BM131" s="5">
        <f>Points[[#This Row],[35+]]-Points[[#This Row],[40+]]</f>
        <v>0</v>
      </c>
      <c r="BN131" s="5">
        <f>Points[[#This Row],[40+]]-Points[[#This Row],[45+]]</f>
        <v>0</v>
      </c>
    </row>
    <row r="132" spans="1:66" x14ac:dyDescent="0.25">
      <c r="A132" s="10">
        <v>22400983</v>
      </c>
      <c r="B132" s="4" t="s">
        <v>81</v>
      </c>
      <c r="C132" s="4" t="s">
        <v>91</v>
      </c>
      <c r="D132" s="11">
        <v>0.9375</v>
      </c>
      <c r="E132" s="6" t="str">
        <f>HYPERLINK("https://www.nba.com/stats/player/1629611/boxscores-traditional", "Terance Mann")</f>
        <v>Terance Mann</v>
      </c>
      <c r="F132">
        <v>10.4</v>
      </c>
      <c r="G132" s="4">
        <v>3.8260000000000001</v>
      </c>
      <c r="H132" s="3">
        <v>0.73565000000000003</v>
      </c>
      <c r="I132" s="3">
        <v>0.64431000000000005</v>
      </c>
      <c r="J132" s="3">
        <v>0.53983000000000003</v>
      </c>
      <c r="K132" s="3">
        <v>0.43643999999999999</v>
      </c>
      <c r="L132" s="3">
        <v>0.33723999999999998</v>
      </c>
      <c r="M132" s="3">
        <v>0.24825</v>
      </c>
      <c r="N132" s="3">
        <v>0.17360999999999999</v>
      </c>
      <c r="O132" s="3">
        <v>0.11507000000000001</v>
      </c>
      <c r="P132" s="3">
        <v>7.2150000000000006E-2</v>
      </c>
      <c r="Q132" s="3">
        <v>4.1820000000000003E-2</v>
      </c>
      <c r="R132" s="3">
        <v>2.3300000000000001E-2</v>
      </c>
      <c r="S132" s="3">
        <v>1.222E-2</v>
      </c>
      <c r="T132" s="3">
        <v>6.0400000000000002E-3</v>
      </c>
      <c r="U132" s="3">
        <v>2.8E-3</v>
      </c>
      <c r="V132" s="3">
        <v>1.2199999999999999E-3</v>
      </c>
      <c r="W132" s="3">
        <v>5.0000000000000001E-4</v>
      </c>
      <c r="X132" s="3">
        <v>1.9000000000000001E-4</v>
      </c>
      <c r="Y132" s="3">
        <v>6.9999999999999994E-5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5">
        <f>Points[[#This Row],[8+]]-Points[[#This Row],[9+]]</f>
        <v>9.1339999999999977E-2</v>
      </c>
      <c r="AM132" s="5">
        <f>Points[[#This Row],[9+]]-Points[[#This Row],[10+]]</f>
        <v>0.10448000000000002</v>
      </c>
      <c r="AN132" s="5">
        <f>Points[[#This Row],[10+]]-Points[[#This Row],[11+]]</f>
        <v>0.10339000000000004</v>
      </c>
      <c r="AO132" s="5">
        <f>Points[[#This Row],[11+]]-Points[[#This Row],[12+]]</f>
        <v>9.920000000000001E-2</v>
      </c>
      <c r="AP132" s="5">
        <f>Points[[#This Row],[12+]]-Points[[#This Row],[13+]]</f>
        <v>8.8989999999999986E-2</v>
      </c>
      <c r="AQ132" s="5">
        <f>Points[[#This Row],[13+]]-Points[[#This Row],[14+]]</f>
        <v>7.4640000000000012E-2</v>
      </c>
      <c r="AR132" s="5">
        <f>Points[[#This Row],[14+]]-Points[[#This Row],[15+]]</f>
        <v>5.8539999999999981E-2</v>
      </c>
      <c r="AS132" s="5">
        <f>Points[[#This Row],[15+]]-Points[[#This Row],[16+]]</f>
        <v>4.292E-2</v>
      </c>
      <c r="AT132" s="5">
        <f>Points[[#This Row],[16+]]-Points[[#This Row],[17+]]</f>
        <v>3.0330000000000003E-2</v>
      </c>
      <c r="AU132" s="5">
        <f>Points[[#This Row],[17+]]-Points[[#This Row],[18+]]</f>
        <v>1.8520000000000002E-2</v>
      </c>
      <c r="AV132" s="5">
        <f>Points[[#This Row],[18+]]-Points[[#This Row],[19+]]</f>
        <v>1.1080000000000001E-2</v>
      </c>
      <c r="AW132" s="5">
        <f>Points[[#This Row],[19+]]-Points[[#This Row],[20+]]</f>
        <v>6.1799999999999997E-3</v>
      </c>
      <c r="AX132" s="5">
        <f>Points[[#This Row],[20+]]-Points[[#This Row],[21+]]</f>
        <v>3.2400000000000003E-3</v>
      </c>
      <c r="AY132" s="5">
        <f>Points[[#This Row],[21+]]-Points[[#This Row],[22+]]</f>
        <v>1.58E-3</v>
      </c>
      <c r="AZ132" s="5">
        <f>Points[[#This Row],[22+]]-Points[[#This Row],[23+]]</f>
        <v>7.1999999999999994E-4</v>
      </c>
      <c r="BA132" s="5">
        <f>Points[[#This Row],[23+]]-Points[[#This Row],[24+]]</f>
        <v>3.1E-4</v>
      </c>
      <c r="BB132" s="5">
        <f>Points[[#This Row],[24+]]-Points[[#This Row],[25+]]</f>
        <v>1.2000000000000002E-4</v>
      </c>
      <c r="BC132" s="5">
        <f>Points[[#This Row],[25+]]-Points[[#This Row],[26+]]</f>
        <v>6.9999999999999994E-5</v>
      </c>
      <c r="BD132" s="5">
        <f>Points[[#This Row],[26+]]-Points[[#This Row],[27+]]</f>
        <v>0</v>
      </c>
      <c r="BE132" s="5">
        <f>Points[[#This Row],[27+]]-Points[[#This Row],[28+]]</f>
        <v>0</v>
      </c>
      <c r="BF132" s="5">
        <f>Points[[#This Row],[28+]]-Points[[#This Row],[29+]]</f>
        <v>0</v>
      </c>
      <c r="BG132" s="5">
        <f>Points[[#This Row],[29+]]-Points[[#This Row],[30+]]</f>
        <v>0</v>
      </c>
      <c r="BH132" s="5">
        <f>Points[[#This Row],[30+]]-Points[[#This Row],[31+]]</f>
        <v>0</v>
      </c>
      <c r="BI132" s="5">
        <f>Points[[#This Row],[31+]]-Points[[#This Row],[32+]]</f>
        <v>0</v>
      </c>
      <c r="BJ132" s="5">
        <f>Points[[#This Row],[32+]]-Points[[#This Row],[33+]]</f>
        <v>0</v>
      </c>
      <c r="BK132" s="5">
        <f>Points[[#This Row],[33+]]-Points[[#This Row],[34+]]</f>
        <v>0</v>
      </c>
      <c r="BL132" s="5">
        <f>Points[[#This Row],[34+]]-Points[[#This Row],[35+]]</f>
        <v>0</v>
      </c>
      <c r="BM132" s="5">
        <f>Points[[#This Row],[35+]]-Points[[#This Row],[40+]]</f>
        <v>0</v>
      </c>
      <c r="BN132" s="5">
        <f>Points[[#This Row],[40+]]-Points[[#This Row],[45+]]</f>
        <v>0</v>
      </c>
    </row>
    <row r="133" spans="1:66" x14ac:dyDescent="0.25">
      <c r="A133" s="10">
        <v>22400983</v>
      </c>
      <c r="B133" s="4" t="s">
        <v>81</v>
      </c>
      <c r="C133" s="4" t="s">
        <v>91</v>
      </c>
      <c r="D133" s="11">
        <v>0.9375</v>
      </c>
      <c r="E133" s="6" t="str">
        <f>HYPERLINK("https://www.nba.com/stats/player/1626181/boxscores-traditional", "Norman Powell")</f>
        <v>Norman Powell</v>
      </c>
      <c r="F133">
        <v>23.8</v>
      </c>
      <c r="G133" s="4">
        <v>3.8679999999999999</v>
      </c>
      <c r="H133" s="3">
        <v>1</v>
      </c>
      <c r="I133" s="3">
        <v>0.99994000000000005</v>
      </c>
      <c r="J133" s="3">
        <v>0.99982000000000004</v>
      </c>
      <c r="K133" s="3">
        <v>0.99953000000000003</v>
      </c>
      <c r="L133" s="3">
        <v>0.99885999999999997</v>
      </c>
      <c r="M133" s="3">
        <v>0.99736000000000002</v>
      </c>
      <c r="N133" s="3">
        <v>0.99429999999999996</v>
      </c>
      <c r="O133" s="3">
        <v>0.98870000000000002</v>
      </c>
      <c r="P133" s="3">
        <v>0.97831000000000001</v>
      </c>
      <c r="Q133" s="3">
        <v>0.96079999999999999</v>
      </c>
      <c r="R133" s="3">
        <v>0.93318999999999996</v>
      </c>
      <c r="S133" s="3">
        <v>0.89251000000000003</v>
      </c>
      <c r="T133" s="3">
        <v>0.83645999999999998</v>
      </c>
      <c r="U133" s="3">
        <v>0.76424000000000003</v>
      </c>
      <c r="V133" s="3">
        <v>0.68081999999999998</v>
      </c>
      <c r="W133" s="3">
        <v>0.58316999999999997</v>
      </c>
      <c r="X133" s="3">
        <v>0.48005999999999999</v>
      </c>
      <c r="Y133" s="3">
        <v>0.37828000000000001</v>
      </c>
      <c r="Z133" s="3">
        <v>0.28433999999999998</v>
      </c>
      <c r="AA133" s="3">
        <v>0.20327000000000001</v>
      </c>
      <c r="AB133" s="3">
        <v>0.13786000000000001</v>
      </c>
      <c r="AC133" s="3">
        <v>9.0120000000000006E-2</v>
      </c>
      <c r="AD133" s="3">
        <v>5.4800000000000001E-2</v>
      </c>
      <c r="AE133" s="3">
        <v>3.1440000000000003E-2</v>
      </c>
      <c r="AF133" s="3">
        <v>1.7000000000000001E-2</v>
      </c>
      <c r="AG133" s="3">
        <v>8.6599999999999993E-3</v>
      </c>
      <c r="AH133" s="3">
        <v>4.15E-3</v>
      </c>
      <c r="AI133" s="3">
        <v>1.8699999999999999E-3</v>
      </c>
      <c r="AJ133" s="3">
        <v>0</v>
      </c>
      <c r="AK133" s="3">
        <v>0</v>
      </c>
      <c r="AL133" s="5">
        <f>Points[[#This Row],[8+]]-Points[[#This Row],[9+]]</f>
        <v>5.9999999999948983E-5</v>
      </c>
      <c r="AM133" s="5">
        <f>Points[[#This Row],[9+]]-Points[[#This Row],[10+]]</f>
        <v>1.2000000000000899E-4</v>
      </c>
      <c r="AN133" s="5">
        <f>Points[[#This Row],[10+]]-Points[[#This Row],[11+]]</f>
        <v>2.9000000000001247E-4</v>
      </c>
      <c r="AO133" s="5">
        <f>Points[[#This Row],[11+]]-Points[[#This Row],[12+]]</f>
        <v>6.7000000000005944E-4</v>
      </c>
      <c r="AP133" s="5">
        <f>Points[[#This Row],[12+]]-Points[[#This Row],[13+]]</f>
        <v>1.4999999999999458E-3</v>
      </c>
      <c r="AQ133" s="5">
        <f>Points[[#This Row],[13+]]-Points[[#This Row],[14+]]</f>
        <v>3.0600000000000627E-3</v>
      </c>
      <c r="AR133" s="5">
        <f>Points[[#This Row],[14+]]-Points[[#This Row],[15+]]</f>
        <v>5.5999999999999384E-3</v>
      </c>
      <c r="AS133" s="5">
        <f>Points[[#This Row],[15+]]-Points[[#This Row],[16+]]</f>
        <v>1.039000000000001E-2</v>
      </c>
      <c r="AT133" s="5">
        <f>Points[[#This Row],[16+]]-Points[[#This Row],[17+]]</f>
        <v>1.7510000000000026E-2</v>
      </c>
      <c r="AU133" s="5">
        <f>Points[[#This Row],[17+]]-Points[[#This Row],[18+]]</f>
        <v>2.7610000000000023E-2</v>
      </c>
      <c r="AV133" s="5">
        <f>Points[[#This Row],[18+]]-Points[[#This Row],[19+]]</f>
        <v>4.0679999999999938E-2</v>
      </c>
      <c r="AW133" s="5">
        <f>Points[[#This Row],[19+]]-Points[[#This Row],[20+]]</f>
        <v>5.6050000000000044E-2</v>
      </c>
      <c r="AX133" s="5">
        <f>Points[[#This Row],[20+]]-Points[[#This Row],[21+]]</f>
        <v>7.2219999999999951E-2</v>
      </c>
      <c r="AY133" s="5">
        <f>Points[[#This Row],[21+]]-Points[[#This Row],[22+]]</f>
        <v>8.342000000000005E-2</v>
      </c>
      <c r="AZ133" s="5">
        <f>Points[[#This Row],[22+]]-Points[[#This Row],[23+]]</f>
        <v>9.7650000000000015E-2</v>
      </c>
      <c r="BA133" s="5">
        <f>Points[[#This Row],[23+]]-Points[[#This Row],[24+]]</f>
        <v>0.10310999999999998</v>
      </c>
      <c r="BB133" s="5">
        <f>Points[[#This Row],[24+]]-Points[[#This Row],[25+]]</f>
        <v>0.10177999999999998</v>
      </c>
      <c r="BC133" s="5">
        <f>Points[[#This Row],[25+]]-Points[[#This Row],[26+]]</f>
        <v>9.3940000000000023E-2</v>
      </c>
      <c r="BD133" s="5">
        <f>Points[[#This Row],[26+]]-Points[[#This Row],[27+]]</f>
        <v>8.1069999999999975E-2</v>
      </c>
      <c r="BE133" s="5">
        <f>Points[[#This Row],[27+]]-Points[[#This Row],[28+]]</f>
        <v>6.5409999999999996E-2</v>
      </c>
      <c r="BF133" s="5">
        <f>Points[[#This Row],[28+]]-Points[[#This Row],[29+]]</f>
        <v>4.7740000000000005E-2</v>
      </c>
      <c r="BG133" s="5">
        <f>Points[[#This Row],[29+]]-Points[[#This Row],[30+]]</f>
        <v>3.5320000000000004E-2</v>
      </c>
      <c r="BH133" s="5">
        <f>Points[[#This Row],[30+]]-Points[[#This Row],[31+]]</f>
        <v>2.3359999999999999E-2</v>
      </c>
      <c r="BI133" s="5">
        <f>Points[[#This Row],[31+]]-Points[[#This Row],[32+]]</f>
        <v>1.4440000000000001E-2</v>
      </c>
      <c r="BJ133" s="5">
        <f>Points[[#This Row],[32+]]-Points[[#This Row],[33+]]</f>
        <v>8.3400000000000019E-3</v>
      </c>
      <c r="BK133" s="5">
        <f>Points[[#This Row],[33+]]-Points[[#This Row],[34+]]</f>
        <v>4.5099999999999993E-3</v>
      </c>
      <c r="BL133" s="5">
        <f>Points[[#This Row],[34+]]-Points[[#This Row],[35+]]</f>
        <v>2.2799999999999999E-3</v>
      </c>
      <c r="BM133" s="5">
        <f>Points[[#This Row],[35+]]-Points[[#This Row],[40+]]</f>
        <v>1.8699999999999999E-3</v>
      </c>
      <c r="BN133" s="5">
        <f>Points[[#This Row],[40+]]-Points[[#This Row],[45+]]</f>
        <v>0</v>
      </c>
    </row>
    <row r="134" spans="1:66" x14ac:dyDescent="0.25">
      <c r="A134" s="10">
        <v>22400983</v>
      </c>
      <c r="B134" s="4" t="s">
        <v>91</v>
      </c>
      <c r="C134" s="4" t="s">
        <v>81</v>
      </c>
      <c r="D134" s="11">
        <v>0.9375</v>
      </c>
      <c r="E134" s="6" t="str">
        <f>HYPERLINK("https://www.nba.com/stats/player/1641731/boxscores-traditional", "Bilal Coulibaly")</f>
        <v>Bilal Coulibaly</v>
      </c>
      <c r="F134">
        <v>12</v>
      </c>
      <c r="G134" s="4">
        <v>4.4719999999999995</v>
      </c>
      <c r="H134" s="3">
        <v>0.81327000000000005</v>
      </c>
      <c r="I134" s="3">
        <v>0.74856999999999996</v>
      </c>
      <c r="J134" s="3">
        <v>0.67364000000000002</v>
      </c>
      <c r="K134" s="3">
        <v>0.58706000000000003</v>
      </c>
      <c r="L134" s="3">
        <v>0.5</v>
      </c>
      <c r="M134" s="3">
        <v>0.41293999999999997</v>
      </c>
      <c r="N134" s="3">
        <v>0.32635999999999998</v>
      </c>
      <c r="O134" s="3">
        <v>0.25142999999999999</v>
      </c>
      <c r="P134" s="3">
        <v>0.18673000000000001</v>
      </c>
      <c r="Q134" s="3">
        <v>0.13136</v>
      </c>
      <c r="R134" s="3">
        <v>9.0120000000000006E-2</v>
      </c>
      <c r="S134" s="3">
        <v>5.8209999999999998E-2</v>
      </c>
      <c r="T134" s="3">
        <v>3.6729999999999999E-2</v>
      </c>
      <c r="U134" s="3">
        <v>2.222E-2</v>
      </c>
      <c r="V134" s="3">
        <v>1.255E-2</v>
      </c>
      <c r="W134" s="3">
        <v>6.9499999999999996E-3</v>
      </c>
      <c r="X134" s="3">
        <v>3.6800000000000001E-3</v>
      </c>
      <c r="Y134" s="3">
        <v>1.81E-3</v>
      </c>
      <c r="Z134" s="3">
        <v>8.7000000000000001E-4</v>
      </c>
      <c r="AA134" s="3">
        <v>4.0000000000000002E-4</v>
      </c>
      <c r="AB134" s="3">
        <v>1.7000000000000001E-4</v>
      </c>
      <c r="AC134" s="3">
        <v>6.9999999999999994E-5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5">
        <f>Points[[#This Row],[8+]]-Points[[#This Row],[9+]]</f>
        <v>6.4700000000000091E-2</v>
      </c>
      <c r="AM134" s="5">
        <f>Points[[#This Row],[9+]]-Points[[#This Row],[10+]]</f>
        <v>7.4929999999999941E-2</v>
      </c>
      <c r="AN134" s="5">
        <f>Points[[#This Row],[10+]]-Points[[#This Row],[11+]]</f>
        <v>8.657999999999999E-2</v>
      </c>
      <c r="AO134" s="5">
        <f>Points[[#This Row],[11+]]-Points[[#This Row],[12+]]</f>
        <v>8.7060000000000026E-2</v>
      </c>
      <c r="AP134" s="5">
        <f>Points[[#This Row],[12+]]-Points[[#This Row],[13+]]</f>
        <v>8.7060000000000026E-2</v>
      </c>
      <c r="AQ134" s="5">
        <f>Points[[#This Row],[13+]]-Points[[#This Row],[14+]]</f>
        <v>8.657999999999999E-2</v>
      </c>
      <c r="AR134" s="5">
        <f>Points[[#This Row],[14+]]-Points[[#This Row],[15+]]</f>
        <v>7.4929999999999997E-2</v>
      </c>
      <c r="AS134" s="5">
        <f>Points[[#This Row],[15+]]-Points[[#This Row],[16+]]</f>
        <v>6.469999999999998E-2</v>
      </c>
      <c r="AT134" s="5">
        <f>Points[[#This Row],[16+]]-Points[[#This Row],[17+]]</f>
        <v>5.5370000000000003E-2</v>
      </c>
      <c r="AU134" s="5">
        <f>Points[[#This Row],[17+]]-Points[[#This Row],[18+]]</f>
        <v>4.1239999999999999E-2</v>
      </c>
      <c r="AV134" s="5">
        <f>Points[[#This Row],[18+]]-Points[[#This Row],[19+]]</f>
        <v>3.1910000000000008E-2</v>
      </c>
      <c r="AW134" s="5">
        <f>Points[[#This Row],[19+]]-Points[[#This Row],[20+]]</f>
        <v>2.1479999999999999E-2</v>
      </c>
      <c r="AX134" s="5">
        <f>Points[[#This Row],[20+]]-Points[[#This Row],[21+]]</f>
        <v>1.4509999999999999E-2</v>
      </c>
      <c r="AY134" s="5">
        <f>Points[[#This Row],[21+]]-Points[[#This Row],[22+]]</f>
        <v>9.6699999999999998E-3</v>
      </c>
      <c r="AZ134" s="5">
        <f>Points[[#This Row],[22+]]-Points[[#This Row],[23+]]</f>
        <v>5.6000000000000008E-3</v>
      </c>
      <c r="BA134" s="5">
        <f>Points[[#This Row],[23+]]-Points[[#This Row],[24+]]</f>
        <v>3.2699999999999995E-3</v>
      </c>
      <c r="BB134" s="5">
        <f>Points[[#This Row],[24+]]-Points[[#This Row],[25+]]</f>
        <v>1.8700000000000001E-3</v>
      </c>
      <c r="BC134" s="5">
        <f>Points[[#This Row],[25+]]-Points[[#This Row],[26+]]</f>
        <v>9.3999999999999997E-4</v>
      </c>
      <c r="BD134" s="5">
        <f>Points[[#This Row],[26+]]-Points[[#This Row],[27+]]</f>
        <v>4.6999999999999999E-4</v>
      </c>
      <c r="BE134" s="5">
        <f>Points[[#This Row],[27+]]-Points[[#This Row],[28+]]</f>
        <v>2.3000000000000001E-4</v>
      </c>
      <c r="BF134" s="5">
        <f>Points[[#This Row],[28+]]-Points[[#This Row],[29+]]</f>
        <v>1.0000000000000002E-4</v>
      </c>
      <c r="BG134" s="5">
        <f>Points[[#This Row],[29+]]-Points[[#This Row],[30+]]</f>
        <v>6.9999999999999994E-5</v>
      </c>
      <c r="BH134" s="5">
        <f>Points[[#This Row],[30+]]-Points[[#This Row],[31+]]</f>
        <v>0</v>
      </c>
      <c r="BI134" s="5">
        <f>Points[[#This Row],[31+]]-Points[[#This Row],[32+]]</f>
        <v>0</v>
      </c>
      <c r="BJ134" s="5">
        <f>Points[[#This Row],[32+]]-Points[[#This Row],[33+]]</f>
        <v>0</v>
      </c>
      <c r="BK134" s="5">
        <f>Points[[#This Row],[33+]]-Points[[#This Row],[34+]]</f>
        <v>0</v>
      </c>
      <c r="BL134" s="5">
        <f>Points[[#This Row],[34+]]-Points[[#This Row],[35+]]</f>
        <v>0</v>
      </c>
      <c r="BM134" s="5">
        <f>Points[[#This Row],[35+]]-Points[[#This Row],[40+]]</f>
        <v>0</v>
      </c>
      <c r="BN134" s="5">
        <f>Points[[#This Row],[40+]]-Points[[#This Row],[45+]]</f>
        <v>0</v>
      </c>
    </row>
    <row r="135" spans="1:66" x14ac:dyDescent="0.25">
      <c r="A135" s="10">
        <v>22400983</v>
      </c>
      <c r="B135" s="4" t="s">
        <v>91</v>
      </c>
      <c r="C135" s="4" t="s">
        <v>81</v>
      </c>
      <c r="D135" s="11">
        <v>0.9375</v>
      </c>
      <c r="E135" s="6" t="str">
        <f>HYPERLINK("https://www.nba.com/stats/player/1642267/boxscores-traditional", "Carlton Carrington")</f>
        <v>Carlton Carrington</v>
      </c>
      <c r="F135">
        <v>8</v>
      </c>
      <c r="G135" s="4">
        <v>4.7750000000000004</v>
      </c>
      <c r="H135" s="3">
        <v>0.5</v>
      </c>
      <c r="I135" s="3">
        <v>0.41682999999999998</v>
      </c>
      <c r="J135" s="3">
        <v>0.33723999999999998</v>
      </c>
      <c r="K135" s="3">
        <v>0.26434999999999997</v>
      </c>
      <c r="L135" s="3">
        <v>0.20044999999999999</v>
      </c>
      <c r="M135" s="3">
        <v>0.14685999999999999</v>
      </c>
      <c r="N135" s="3">
        <v>0.10383000000000001</v>
      </c>
      <c r="O135" s="3">
        <v>7.0779999999999996E-2</v>
      </c>
      <c r="P135" s="3">
        <v>4.648E-2</v>
      </c>
      <c r="Q135" s="3">
        <v>3.005E-2</v>
      </c>
      <c r="R135" s="3">
        <v>1.831E-2</v>
      </c>
      <c r="S135" s="3">
        <v>1.072E-2</v>
      </c>
      <c r="T135" s="3">
        <v>6.0400000000000002E-3</v>
      </c>
      <c r="U135" s="3">
        <v>3.2599999999999999E-3</v>
      </c>
      <c r="V135" s="3">
        <v>1.6900000000000001E-3</v>
      </c>
      <c r="W135" s="3">
        <v>8.4000000000000003E-4</v>
      </c>
      <c r="X135" s="3">
        <v>4.0000000000000002E-4</v>
      </c>
      <c r="Y135" s="3">
        <v>1.9000000000000001E-4</v>
      </c>
      <c r="Z135" s="3">
        <v>8.0000000000000007E-5</v>
      </c>
      <c r="AA135" s="3">
        <v>3.0000000000000001E-5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5">
        <f>Points[[#This Row],[8+]]-Points[[#This Row],[9+]]</f>
        <v>8.3170000000000022E-2</v>
      </c>
      <c r="AM135" s="5">
        <f>Points[[#This Row],[9+]]-Points[[#This Row],[10+]]</f>
        <v>7.9589999999999994E-2</v>
      </c>
      <c r="AN135" s="5">
        <f>Points[[#This Row],[10+]]-Points[[#This Row],[11+]]</f>
        <v>7.289000000000001E-2</v>
      </c>
      <c r="AO135" s="5">
        <f>Points[[#This Row],[11+]]-Points[[#This Row],[12+]]</f>
        <v>6.3899999999999985E-2</v>
      </c>
      <c r="AP135" s="5">
        <f>Points[[#This Row],[12+]]-Points[[#This Row],[13+]]</f>
        <v>5.3589999999999999E-2</v>
      </c>
      <c r="AQ135" s="5">
        <f>Points[[#This Row],[13+]]-Points[[#This Row],[14+]]</f>
        <v>4.3029999999999985E-2</v>
      </c>
      <c r="AR135" s="5">
        <f>Points[[#This Row],[14+]]-Points[[#This Row],[15+]]</f>
        <v>3.305000000000001E-2</v>
      </c>
      <c r="AS135" s="5">
        <f>Points[[#This Row],[15+]]-Points[[#This Row],[16+]]</f>
        <v>2.4299999999999995E-2</v>
      </c>
      <c r="AT135" s="5">
        <f>Points[[#This Row],[16+]]-Points[[#This Row],[17+]]</f>
        <v>1.643E-2</v>
      </c>
      <c r="AU135" s="5">
        <f>Points[[#This Row],[17+]]-Points[[#This Row],[18+]]</f>
        <v>1.174E-2</v>
      </c>
      <c r="AV135" s="5">
        <f>Points[[#This Row],[18+]]-Points[[#This Row],[19+]]</f>
        <v>7.5899999999999995E-3</v>
      </c>
      <c r="AW135" s="5">
        <f>Points[[#This Row],[19+]]-Points[[#This Row],[20+]]</f>
        <v>4.6800000000000001E-3</v>
      </c>
      <c r="AX135" s="5">
        <f>Points[[#This Row],[20+]]-Points[[#This Row],[21+]]</f>
        <v>2.7800000000000004E-3</v>
      </c>
      <c r="AY135" s="5">
        <f>Points[[#This Row],[21+]]-Points[[#This Row],[22+]]</f>
        <v>1.5699999999999998E-3</v>
      </c>
      <c r="AZ135" s="5">
        <f>Points[[#This Row],[22+]]-Points[[#This Row],[23+]]</f>
        <v>8.5000000000000006E-4</v>
      </c>
      <c r="BA135" s="5">
        <f>Points[[#This Row],[23+]]-Points[[#This Row],[24+]]</f>
        <v>4.4000000000000002E-4</v>
      </c>
      <c r="BB135" s="5">
        <f>Points[[#This Row],[24+]]-Points[[#This Row],[25+]]</f>
        <v>2.1000000000000001E-4</v>
      </c>
      <c r="BC135" s="5">
        <f>Points[[#This Row],[25+]]-Points[[#This Row],[26+]]</f>
        <v>1.1E-4</v>
      </c>
      <c r="BD135" s="5">
        <f>Points[[#This Row],[26+]]-Points[[#This Row],[27+]]</f>
        <v>5.0000000000000009E-5</v>
      </c>
      <c r="BE135" s="5">
        <f>Points[[#This Row],[27+]]-Points[[#This Row],[28+]]</f>
        <v>3.0000000000000001E-5</v>
      </c>
      <c r="BF135" s="5">
        <f>Points[[#This Row],[28+]]-Points[[#This Row],[29+]]</f>
        <v>0</v>
      </c>
      <c r="BG135" s="5">
        <f>Points[[#This Row],[29+]]-Points[[#This Row],[30+]]</f>
        <v>0</v>
      </c>
      <c r="BH135" s="5">
        <f>Points[[#This Row],[30+]]-Points[[#This Row],[31+]]</f>
        <v>0</v>
      </c>
      <c r="BI135" s="5">
        <f>Points[[#This Row],[31+]]-Points[[#This Row],[32+]]</f>
        <v>0</v>
      </c>
      <c r="BJ135" s="5">
        <f>Points[[#This Row],[32+]]-Points[[#This Row],[33+]]</f>
        <v>0</v>
      </c>
      <c r="BK135" s="5">
        <f>Points[[#This Row],[33+]]-Points[[#This Row],[34+]]</f>
        <v>0</v>
      </c>
      <c r="BL135" s="5">
        <f>Points[[#This Row],[34+]]-Points[[#This Row],[35+]]</f>
        <v>0</v>
      </c>
      <c r="BM135" s="5">
        <f>Points[[#This Row],[35+]]-Points[[#This Row],[40+]]</f>
        <v>0</v>
      </c>
      <c r="BN135" s="5">
        <f>Points[[#This Row],[40+]]-Points[[#This Row],[45+]]</f>
        <v>0</v>
      </c>
    </row>
    <row r="136" spans="1:66" x14ac:dyDescent="0.25">
      <c r="A136" s="10">
        <v>22400983</v>
      </c>
      <c r="B136" s="4" t="s">
        <v>91</v>
      </c>
      <c r="C136" s="4" t="s">
        <v>81</v>
      </c>
      <c r="D136" s="11">
        <v>0.9375</v>
      </c>
      <c r="E136" s="6" t="str">
        <f>HYPERLINK("https://www.nba.com/stats/player/1630557/boxscores-traditional", "Corey Kispert")</f>
        <v>Corey Kispert</v>
      </c>
      <c r="F136">
        <v>11</v>
      </c>
      <c r="G136" s="4">
        <v>4.8170000000000002</v>
      </c>
      <c r="H136" s="3">
        <v>0.73236999999999997</v>
      </c>
      <c r="I136" s="3">
        <v>0.66276000000000002</v>
      </c>
      <c r="J136" s="3">
        <v>0.58316999999999997</v>
      </c>
      <c r="K136" s="3">
        <v>0.5</v>
      </c>
      <c r="L136" s="3">
        <v>0.41682999999999998</v>
      </c>
      <c r="M136" s="3">
        <v>0.33723999999999998</v>
      </c>
      <c r="N136" s="3">
        <v>0.26762999999999998</v>
      </c>
      <c r="O136" s="3">
        <v>0.20327000000000001</v>
      </c>
      <c r="P136" s="3">
        <v>0.14917</v>
      </c>
      <c r="Q136" s="3">
        <v>0.10564999999999999</v>
      </c>
      <c r="R136" s="3">
        <v>7.3529999999999998E-2</v>
      </c>
      <c r="S136" s="3">
        <v>4.8460000000000003E-2</v>
      </c>
      <c r="T136" s="3">
        <v>3.074E-2</v>
      </c>
      <c r="U136" s="3">
        <v>1.8759999999999999E-2</v>
      </c>
      <c r="V136" s="3">
        <v>1.1299999999999999E-2</v>
      </c>
      <c r="W136" s="3">
        <v>6.3899999999999998E-3</v>
      </c>
      <c r="X136" s="3">
        <v>3.47E-3</v>
      </c>
      <c r="Y136" s="3">
        <v>1.81E-3</v>
      </c>
      <c r="Z136" s="3">
        <v>9.3999999999999997E-4</v>
      </c>
      <c r="AA136" s="3">
        <v>4.4999999999999999E-4</v>
      </c>
      <c r="AB136" s="3">
        <v>2.1000000000000001E-4</v>
      </c>
      <c r="AC136" s="3">
        <v>9.0000000000000006E-5</v>
      </c>
      <c r="AD136" s="3">
        <v>4.0000000000000003E-5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5">
        <f>Points[[#This Row],[8+]]-Points[[#This Row],[9+]]</f>
        <v>6.960999999999995E-2</v>
      </c>
      <c r="AM136" s="5">
        <f>Points[[#This Row],[9+]]-Points[[#This Row],[10+]]</f>
        <v>7.959000000000005E-2</v>
      </c>
      <c r="AN136" s="5">
        <f>Points[[#This Row],[10+]]-Points[[#This Row],[11+]]</f>
        <v>8.3169999999999966E-2</v>
      </c>
      <c r="AO136" s="5">
        <f>Points[[#This Row],[11+]]-Points[[#This Row],[12+]]</f>
        <v>8.3170000000000022E-2</v>
      </c>
      <c r="AP136" s="5">
        <f>Points[[#This Row],[12+]]-Points[[#This Row],[13+]]</f>
        <v>7.9589999999999994E-2</v>
      </c>
      <c r="AQ136" s="5">
        <f>Points[[#This Row],[13+]]-Points[[#This Row],[14+]]</f>
        <v>6.9610000000000005E-2</v>
      </c>
      <c r="AR136" s="5">
        <f>Points[[#This Row],[14+]]-Points[[#This Row],[15+]]</f>
        <v>6.4359999999999973E-2</v>
      </c>
      <c r="AS136" s="5">
        <f>Points[[#This Row],[15+]]-Points[[#This Row],[16+]]</f>
        <v>5.4100000000000009E-2</v>
      </c>
      <c r="AT136" s="5">
        <f>Points[[#This Row],[16+]]-Points[[#This Row],[17+]]</f>
        <v>4.3520000000000003E-2</v>
      </c>
      <c r="AU136" s="5">
        <f>Points[[#This Row],[17+]]-Points[[#This Row],[18+]]</f>
        <v>3.2119999999999996E-2</v>
      </c>
      <c r="AV136" s="5">
        <f>Points[[#This Row],[18+]]-Points[[#This Row],[19+]]</f>
        <v>2.5069999999999995E-2</v>
      </c>
      <c r="AW136" s="5">
        <f>Points[[#This Row],[19+]]-Points[[#This Row],[20+]]</f>
        <v>1.7720000000000003E-2</v>
      </c>
      <c r="AX136" s="5">
        <f>Points[[#This Row],[20+]]-Points[[#This Row],[21+]]</f>
        <v>1.1980000000000001E-2</v>
      </c>
      <c r="AY136" s="5">
        <f>Points[[#This Row],[21+]]-Points[[#This Row],[22+]]</f>
        <v>7.4599999999999996E-3</v>
      </c>
      <c r="AZ136" s="5">
        <f>Points[[#This Row],[22+]]-Points[[#This Row],[23+]]</f>
        <v>4.9099999999999994E-3</v>
      </c>
      <c r="BA136" s="5">
        <f>Points[[#This Row],[23+]]-Points[[#This Row],[24+]]</f>
        <v>2.9199999999999999E-3</v>
      </c>
      <c r="BB136" s="5">
        <f>Points[[#This Row],[24+]]-Points[[#This Row],[25+]]</f>
        <v>1.66E-3</v>
      </c>
      <c r="BC136" s="5">
        <f>Points[[#This Row],[25+]]-Points[[#This Row],[26+]]</f>
        <v>8.7000000000000001E-4</v>
      </c>
      <c r="BD136" s="5">
        <f>Points[[#This Row],[26+]]-Points[[#This Row],[27+]]</f>
        <v>4.8999999999999998E-4</v>
      </c>
      <c r="BE136" s="5">
        <f>Points[[#This Row],[27+]]-Points[[#This Row],[28+]]</f>
        <v>2.3999999999999998E-4</v>
      </c>
      <c r="BF136" s="5">
        <f>Points[[#This Row],[28+]]-Points[[#This Row],[29+]]</f>
        <v>1.2E-4</v>
      </c>
      <c r="BG136" s="5">
        <f>Points[[#This Row],[29+]]-Points[[#This Row],[30+]]</f>
        <v>5.0000000000000002E-5</v>
      </c>
      <c r="BH136" s="5">
        <f>Points[[#This Row],[30+]]-Points[[#This Row],[31+]]</f>
        <v>4.0000000000000003E-5</v>
      </c>
      <c r="BI136" s="5">
        <f>Points[[#This Row],[31+]]-Points[[#This Row],[32+]]</f>
        <v>0</v>
      </c>
      <c r="BJ136" s="5">
        <f>Points[[#This Row],[32+]]-Points[[#This Row],[33+]]</f>
        <v>0</v>
      </c>
      <c r="BK136" s="5">
        <f>Points[[#This Row],[33+]]-Points[[#This Row],[34+]]</f>
        <v>0</v>
      </c>
      <c r="BL136" s="5">
        <f>Points[[#This Row],[34+]]-Points[[#This Row],[35+]]</f>
        <v>0</v>
      </c>
      <c r="BM136" s="5">
        <f>Points[[#This Row],[35+]]-Points[[#This Row],[40+]]</f>
        <v>0</v>
      </c>
      <c r="BN136" s="5">
        <f>Points[[#This Row],[40+]]-Points[[#This Row],[45+]]</f>
        <v>0</v>
      </c>
    </row>
    <row r="137" spans="1:66" x14ac:dyDescent="0.25">
      <c r="A137" s="10">
        <v>22400983</v>
      </c>
      <c r="B137" s="4" t="s">
        <v>81</v>
      </c>
      <c r="C137" s="4" t="s">
        <v>91</v>
      </c>
      <c r="D137" s="11">
        <v>0.9375</v>
      </c>
      <c r="E137" s="6" t="str">
        <f>HYPERLINK("https://www.nba.com/stats/player/1627826/boxscores-traditional", "Ivica Zubac")</f>
        <v>Ivica Zubac</v>
      </c>
      <c r="F137">
        <v>14.6</v>
      </c>
      <c r="G137" s="4">
        <v>5.2379999999999995</v>
      </c>
      <c r="H137" s="3">
        <v>0.89617000000000002</v>
      </c>
      <c r="I137" s="3">
        <v>0.85768999999999995</v>
      </c>
      <c r="J137" s="3">
        <v>0.81057000000000001</v>
      </c>
      <c r="K137" s="3">
        <v>0.75490000000000002</v>
      </c>
      <c r="L137" s="3">
        <v>0.69145999999999996</v>
      </c>
      <c r="M137" s="3">
        <v>0.62172000000000005</v>
      </c>
      <c r="N137" s="3">
        <v>0.54379999999999995</v>
      </c>
      <c r="O137" s="3">
        <v>0.46811999999999998</v>
      </c>
      <c r="P137" s="3">
        <v>0.39357999999999999</v>
      </c>
      <c r="Q137" s="3">
        <v>0.32275999999999999</v>
      </c>
      <c r="R137" s="3">
        <v>0.25785000000000002</v>
      </c>
      <c r="S137" s="3">
        <v>0.20044999999999999</v>
      </c>
      <c r="T137" s="3">
        <v>0.15151000000000001</v>
      </c>
      <c r="U137" s="3">
        <v>0.11123</v>
      </c>
      <c r="V137" s="3">
        <v>7.9269999999999993E-2</v>
      </c>
      <c r="W137" s="3">
        <v>5.4800000000000001E-2</v>
      </c>
      <c r="X137" s="3">
        <v>3.6729999999999999E-2</v>
      </c>
      <c r="Y137" s="3">
        <v>2.3300000000000001E-2</v>
      </c>
      <c r="Z137" s="3">
        <v>1.4630000000000001E-2</v>
      </c>
      <c r="AA137" s="3">
        <v>8.8900000000000003E-3</v>
      </c>
      <c r="AB137" s="3">
        <v>5.2300000000000003E-3</v>
      </c>
      <c r="AC137" s="3">
        <v>2.98E-3</v>
      </c>
      <c r="AD137" s="3">
        <v>1.64E-3</v>
      </c>
      <c r="AE137" s="3">
        <v>8.7000000000000001E-4</v>
      </c>
      <c r="AF137" s="3">
        <v>4.4999999999999999E-4</v>
      </c>
      <c r="AG137" s="3">
        <v>2.2000000000000001E-4</v>
      </c>
      <c r="AH137" s="3">
        <v>1.1E-4</v>
      </c>
      <c r="AI137" s="3">
        <v>5.0000000000000002E-5</v>
      </c>
      <c r="AJ137" s="3">
        <v>0</v>
      </c>
      <c r="AK137" s="3">
        <v>0</v>
      </c>
      <c r="AL137" s="5">
        <f>Points[[#This Row],[8+]]-Points[[#This Row],[9+]]</f>
        <v>3.848000000000007E-2</v>
      </c>
      <c r="AM137" s="5">
        <f>Points[[#This Row],[9+]]-Points[[#This Row],[10+]]</f>
        <v>4.711999999999994E-2</v>
      </c>
      <c r="AN137" s="5">
        <f>Points[[#This Row],[10+]]-Points[[#This Row],[11+]]</f>
        <v>5.5669999999999997E-2</v>
      </c>
      <c r="AO137" s="5">
        <f>Points[[#This Row],[11+]]-Points[[#This Row],[12+]]</f>
        <v>6.3440000000000052E-2</v>
      </c>
      <c r="AP137" s="5">
        <f>Points[[#This Row],[12+]]-Points[[#This Row],[13+]]</f>
        <v>6.9739999999999913E-2</v>
      </c>
      <c r="AQ137" s="5">
        <f>Points[[#This Row],[13+]]-Points[[#This Row],[14+]]</f>
        <v>7.79200000000001E-2</v>
      </c>
      <c r="AR137" s="5">
        <f>Points[[#This Row],[14+]]-Points[[#This Row],[15+]]</f>
        <v>7.567999999999997E-2</v>
      </c>
      <c r="AS137" s="5">
        <f>Points[[#This Row],[15+]]-Points[[#This Row],[16+]]</f>
        <v>7.4539999999999995E-2</v>
      </c>
      <c r="AT137" s="5">
        <f>Points[[#This Row],[16+]]-Points[[#This Row],[17+]]</f>
        <v>7.0819999999999994E-2</v>
      </c>
      <c r="AU137" s="5">
        <f>Points[[#This Row],[17+]]-Points[[#This Row],[18+]]</f>
        <v>6.4909999999999968E-2</v>
      </c>
      <c r="AV137" s="5">
        <f>Points[[#This Row],[18+]]-Points[[#This Row],[19+]]</f>
        <v>5.7400000000000034E-2</v>
      </c>
      <c r="AW137" s="5">
        <f>Points[[#This Row],[19+]]-Points[[#This Row],[20+]]</f>
        <v>4.8939999999999984E-2</v>
      </c>
      <c r="AX137" s="5">
        <f>Points[[#This Row],[20+]]-Points[[#This Row],[21+]]</f>
        <v>4.028000000000001E-2</v>
      </c>
      <c r="AY137" s="5">
        <f>Points[[#This Row],[21+]]-Points[[#This Row],[22+]]</f>
        <v>3.1960000000000002E-2</v>
      </c>
      <c r="AZ137" s="5">
        <f>Points[[#This Row],[22+]]-Points[[#This Row],[23+]]</f>
        <v>2.4469999999999992E-2</v>
      </c>
      <c r="BA137" s="5">
        <f>Points[[#This Row],[23+]]-Points[[#This Row],[24+]]</f>
        <v>1.8070000000000003E-2</v>
      </c>
      <c r="BB137" s="5">
        <f>Points[[#This Row],[24+]]-Points[[#This Row],[25+]]</f>
        <v>1.3429999999999997E-2</v>
      </c>
      <c r="BC137" s="5">
        <f>Points[[#This Row],[25+]]-Points[[#This Row],[26+]]</f>
        <v>8.6700000000000006E-3</v>
      </c>
      <c r="BD137" s="5">
        <f>Points[[#This Row],[26+]]-Points[[#This Row],[27+]]</f>
        <v>5.7400000000000003E-3</v>
      </c>
      <c r="BE137" s="5">
        <f>Points[[#This Row],[27+]]-Points[[#This Row],[28+]]</f>
        <v>3.6600000000000001E-3</v>
      </c>
      <c r="BF137" s="5">
        <f>Points[[#This Row],[28+]]-Points[[#This Row],[29+]]</f>
        <v>2.2500000000000003E-3</v>
      </c>
      <c r="BG137" s="5">
        <f>Points[[#This Row],[29+]]-Points[[#This Row],[30+]]</f>
        <v>1.34E-3</v>
      </c>
      <c r="BH137" s="5">
        <f>Points[[#This Row],[30+]]-Points[[#This Row],[31+]]</f>
        <v>7.6999999999999996E-4</v>
      </c>
      <c r="BI137" s="5">
        <f>Points[[#This Row],[31+]]-Points[[#This Row],[32+]]</f>
        <v>4.2000000000000002E-4</v>
      </c>
      <c r="BJ137" s="5">
        <f>Points[[#This Row],[32+]]-Points[[#This Row],[33+]]</f>
        <v>2.2999999999999998E-4</v>
      </c>
      <c r="BK137" s="5">
        <f>Points[[#This Row],[33+]]-Points[[#This Row],[34+]]</f>
        <v>1.1E-4</v>
      </c>
      <c r="BL137" s="5">
        <f>Points[[#This Row],[34+]]-Points[[#This Row],[35+]]</f>
        <v>6.0000000000000002E-5</v>
      </c>
      <c r="BM137" s="5">
        <f>Points[[#This Row],[35+]]-Points[[#This Row],[40+]]</f>
        <v>5.0000000000000002E-5</v>
      </c>
      <c r="BN137" s="5">
        <f>Points[[#This Row],[40+]]-Points[[#This Row],[45+]]</f>
        <v>0</v>
      </c>
    </row>
    <row r="138" spans="1:66" x14ac:dyDescent="0.25">
      <c r="A138" s="10">
        <v>22400983</v>
      </c>
      <c r="B138" s="4" t="s">
        <v>91</v>
      </c>
      <c r="C138" s="4" t="s">
        <v>81</v>
      </c>
      <c r="D138" s="11">
        <v>0.9375</v>
      </c>
      <c r="E138" s="6" t="str">
        <f>HYPERLINK("https://www.nba.com/stats/player/1627763/boxscores-traditional", "Malcolm Brogdon")</f>
        <v>Malcolm Brogdon</v>
      </c>
      <c r="F138">
        <v>14.4</v>
      </c>
      <c r="G138" s="4">
        <v>6.1189999999999998</v>
      </c>
      <c r="H138" s="3">
        <v>0.85314000000000001</v>
      </c>
      <c r="I138" s="3">
        <v>0.81057000000000001</v>
      </c>
      <c r="J138" s="3">
        <v>0.76424000000000003</v>
      </c>
      <c r="K138" s="3">
        <v>0.71226</v>
      </c>
      <c r="L138" s="3">
        <v>0.65173000000000003</v>
      </c>
      <c r="M138" s="3">
        <v>0.59094999999999998</v>
      </c>
      <c r="N138" s="3">
        <v>0.52790000000000004</v>
      </c>
      <c r="O138" s="3">
        <v>0.46017000000000002</v>
      </c>
      <c r="P138" s="3">
        <v>0.39743000000000001</v>
      </c>
      <c r="Q138" s="3">
        <v>0.33723999999999998</v>
      </c>
      <c r="R138" s="3">
        <v>0.27760000000000001</v>
      </c>
      <c r="S138" s="3">
        <v>0.22663</v>
      </c>
      <c r="T138" s="3">
        <v>0.17879</v>
      </c>
      <c r="U138" s="3">
        <v>0.14007</v>
      </c>
      <c r="V138" s="3">
        <v>0.10749</v>
      </c>
      <c r="W138" s="3">
        <v>7.9269999999999993E-2</v>
      </c>
      <c r="X138" s="3">
        <v>5.8209999999999998E-2</v>
      </c>
      <c r="Y138" s="3">
        <v>4.1820000000000003E-2</v>
      </c>
      <c r="Z138" s="3">
        <v>2.8719999999999999E-2</v>
      </c>
      <c r="AA138" s="3">
        <v>1.9699999999999999E-2</v>
      </c>
      <c r="AB138" s="3">
        <v>1.321E-2</v>
      </c>
      <c r="AC138" s="3">
        <v>8.4200000000000004E-3</v>
      </c>
      <c r="AD138" s="3">
        <v>5.3899999999999998E-3</v>
      </c>
      <c r="AE138" s="3">
        <v>3.3600000000000001E-3</v>
      </c>
      <c r="AF138" s="3">
        <v>1.99E-3</v>
      </c>
      <c r="AG138" s="3">
        <v>1.1800000000000001E-3</v>
      </c>
      <c r="AH138" s="3">
        <v>6.8999999999999997E-4</v>
      </c>
      <c r="AI138" s="3">
        <v>3.8000000000000002E-4</v>
      </c>
      <c r="AJ138" s="3">
        <v>0</v>
      </c>
      <c r="AK138" s="3">
        <v>0</v>
      </c>
      <c r="AL138" s="5">
        <f>Points[[#This Row],[8+]]-Points[[#This Row],[9+]]</f>
        <v>4.2569999999999997E-2</v>
      </c>
      <c r="AM138" s="5">
        <f>Points[[#This Row],[9+]]-Points[[#This Row],[10+]]</f>
        <v>4.6329999999999982E-2</v>
      </c>
      <c r="AN138" s="5">
        <f>Points[[#This Row],[10+]]-Points[[#This Row],[11+]]</f>
        <v>5.1980000000000026E-2</v>
      </c>
      <c r="AO138" s="5">
        <f>Points[[#This Row],[11+]]-Points[[#This Row],[12+]]</f>
        <v>6.0529999999999973E-2</v>
      </c>
      <c r="AP138" s="5">
        <f>Points[[#This Row],[12+]]-Points[[#This Row],[13+]]</f>
        <v>6.0780000000000056E-2</v>
      </c>
      <c r="AQ138" s="5">
        <f>Points[[#This Row],[13+]]-Points[[#This Row],[14+]]</f>
        <v>6.3049999999999939E-2</v>
      </c>
      <c r="AR138" s="5">
        <f>Points[[#This Row],[14+]]-Points[[#This Row],[15+]]</f>
        <v>6.7730000000000012E-2</v>
      </c>
      <c r="AS138" s="5">
        <f>Points[[#This Row],[15+]]-Points[[#This Row],[16+]]</f>
        <v>6.2740000000000018E-2</v>
      </c>
      <c r="AT138" s="5">
        <f>Points[[#This Row],[16+]]-Points[[#This Row],[17+]]</f>
        <v>6.0190000000000021E-2</v>
      </c>
      <c r="AU138" s="5">
        <f>Points[[#This Row],[17+]]-Points[[#This Row],[18+]]</f>
        <v>5.9639999999999971E-2</v>
      </c>
      <c r="AV138" s="5">
        <f>Points[[#This Row],[18+]]-Points[[#This Row],[19+]]</f>
        <v>5.0970000000000015E-2</v>
      </c>
      <c r="AW138" s="5">
        <f>Points[[#This Row],[19+]]-Points[[#This Row],[20+]]</f>
        <v>4.7839999999999994E-2</v>
      </c>
      <c r="AX138" s="5">
        <f>Points[[#This Row],[20+]]-Points[[#This Row],[21+]]</f>
        <v>3.8720000000000004E-2</v>
      </c>
      <c r="AY138" s="5">
        <f>Points[[#This Row],[21+]]-Points[[#This Row],[22+]]</f>
        <v>3.2579999999999998E-2</v>
      </c>
      <c r="AZ138" s="5">
        <f>Points[[#This Row],[22+]]-Points[[#This Row],[23+]]</f>
        <v>2.8220000000000009E-2</v>
      </c>
      <c r="BA138" s="5">
        <f>Points[[#This Row],[23+]]-Points[[#This Row],[24+]]</f>
        <v>2.1059999999999995E-2</v>
      </c>
      <c r="BB138" s="5">
        <f>Points[[#This Row],[24+]]-Points[[#This Row],[25+]]</f>
        <v>1.6389999999999995E-2</v>
      </c>
      <c r="BC138" s="5">
        <f>Points[[#This Row],[25+]]-Points[[#This Row],[26+]]</f>
        <v>1.3100000000000004E-2</v>
      </c>
      <c r="BD138" s="5">
        <f>Points[[#This Row],[26+]]-Points[[#This Row],[27+]]</f>
        <v>9.0200000000000002E-3</v>
      </c>
      <c r="BE138" s="5">
        <f>Points[[#This Row],[27+]]-Points[[#This Row],[28+]]</f>
        <v>6.4899999999999992E-3</v>
      </c>
      <c r="BF138" s="5">
        <f>Points[[#This Row],[28+]]-Points[[#This Row],[29+]]</f>
        <v>4.7899999999999991E-3</v>
      </c>
      <c r="BG138" s="5">
        <f>Points[[#This Row],[29+]]-Points[[#This Row],[30+]]</f>
        <v>3.0300000000000006E-3</v>
      </c>
      <c r="BH138" s="5">
        <f>Points[[#This Row],[30+]]-Points[[#This Row],[31+]]</f>
        <v>2.0299999999999997E-3</v>
      </c>
      <c r="BI138" s="5">
        <f>Points[[#This Row],[31+]]-Points[[#This Row],[32+]]</f>
        <v>1.3700000000000001E-3</v>
      </c>
      <c r="BJ138" s="5">
        <f>Points[[#This Row],[32+]]-Points[[#This Row],[33+]]</f>
        <v>8.0999999999999996E-4</v>
      </c>
      <c r="BK138" s="5">
        <f>Points[[#This Row],[33+]]-Points[[#This Row],[34+]]</f>
        <v>4.9000000000000009E-4</v>
      </c>
      <c r="BL138" s="5">
        <f>Points[[#This Row],[34+]]-Points[[#This Row],[35+]]</f>
        <v>3.0999999999999995E-4</v>
      </c>
      <c r="BM138" s="5">
        <f>Points[[#This Row],[35+]]-Points[[#This Row],[40+]]</f>
        <v>3.8000000000000002E-4</v>
      </c>
      <c r="BN138" s="5">
        <f>Points[[#This Row],[40+]]-Points[[#This Row],[45+]]</f>
        <v>0</v>
      </c>
    </row>
    <row r="139" spans="1:66" x14ac:dyDescent="0.25">
      <c r="A139" s="10">
        <v>22400983</v>
      </c>
      <c r="B139" s="4" t="s">
        <v>91</v>
      </c>
      <c r="C139" s="4" t="s">
        <v>81</v>
      </c>
      <c r="D139" s="11">
        <v>0.9375</v>
      </c>
      <c r="E139" s="6" t="str">
        <f>HYPERLINK("https://www.nba.com/stats/player/202685/boxscores-traditional", "Jonas Valanciunas")</f>
        <v>Jonas Valanciunas</v>
      </c>
      <c r="F139">
        <v>11</v>
      </c>
      <c r="G139" s="4">
        <v>6.2930000000000001</v>
      </c>
      <c r="H139" s="3">
        <v>0.68439000000000005</v>
      </c>
      <c r="I139" s="3">
        <v>0.62551999999999996</v>
      </c>
      <c r="J139" s="3">
        <v>0.56355999999999995</v>
      </c>
      <c r="K139" s="3">
        <v>0.5</v>
      </c>
      <c r="L139" s="3">
        <v>0.43643999999999999</v>
      </c>
      <c r="M139" s="3">
        <v>0.37447999999999998</v>
      </c>
      <c r="N139" s="3">
        <v>0.31561</v>
      </c>
      <c r="O139" s="3">
        <v>0.26108999999999999</v>
      </c>
      <c r="P139" s="3">
        <v>0.21476000000000001</v>
      </c>
      <c r="Q139" s="3">
        <v>0.17105999999999999</v>
      </c>
      <c r="R139" s="3">
        <v>0.13350000000000001</v>
      </c>
      <c r="S139" s="3">
        <v>0.10204000000000001</v>
      </c>
      <c r="T139" s="3">
        <v>7.6359999999999997E-2</v>
      </c>
      <c r="U139" s="3">
        <v>5.5919999999999997E-2</v>
      </c>
      <c r="V139" s="3">
        <v>4.0059999999999998E-2</v>
      </c>
      <c r="W139" s="3">
        <v>2.8070000000000001E-2</v>
      </c>
      <c r="X139" s="3">
        <v>1.9230000000000001E-2</v>
      </c>
      <c r="Y139" s="3">
        <v>1.321E-2</v>
      </c>
      <c r="Z139" s="3">
        <v>8.6599999999999993E-3</v>
      </c>
      <c r="AA139" s="3">
        <v>5.5399999999999998E-3</v>
      </c>
      <c r="AB139" s="3">
        <v>3.47E-3</v>
      </c>
      <c r="AC139" s="3">
        <v>2.1199999999999999E-3</v>
      </c>
      <c r="AD139" s="3">
        <v>1.2600000000000001E-3</v>
      </c>
      <c r="AE139" s="3">
        <v>7.3999999999999999E-4</v>
      </c>
      <c r="AF139" s="3">
        <v>4.2000000000000002E-4</v>
      </c>
      <c r="AG139" s="3">
        <v>2.3000000000000001E-4</v>
      </c>
      <c r="AH139" s="3">
        <v>1.2999999999999999E-4</v>
      </c>
      <c r="AI139" s="3">
        <v>6.9999999999999994E-5</v>
      </c>
      <c r="AJ139" s="3">
        <v>0</v>
      </c>
      <c r="AK139" s="3">
        <v>0</v>
      </c>
      <c r="AL139" s="5">
        <f>Points[[#This Row],[8+]]-Points[[#This Row],[9+]]</f>
        <v>5.8870000000000089E-2</v>
      </c>
      <c r="AM139" s="5">
        <f>Points[[#This Row],[9+]]-Points[[#This Row],[10+]]</f>
        <v>6.1960000000000015E-2</v>
      </c>
      <c r="AN139" s="5">
        <f>Points[[#This Row],[10+]]-Points[[#This Row],[11+]]</f>
        <v>6.355999999999995E-2</v>
      </c>
      <c r="AO139" s="5">
        <f>Points[[#This Row],[11+]]-Points[[#This Row],[12+]]</f>
        <v>6.3560000000000005E-2</v>
      </c>
      <c r="AP139" s="5">
        <f>Points[[#This Row],[12+]]-Points[[#This Row],[13+]]</f>
        <v>6.1960000000000015E-2</v>
      </c>
      <c r="AQ139" s="5">
        <f>Points[[#This Row],[13+]]-Points[[#This Row],[14+]]</f>
        <v>5.8869999999999978E-2</v>
      </c>
      <c r="AR139" s="5">
        <f>Points[[#This Row],[14+]]-Points[[#This Row],[15+]]</f>
        <v>5.4520000000000013E-2</v>
      </c>
      <c r="AS139" s="5">
        <f>Points[[#This Row],[15+]]-Points[[#This Row],[16+]]</f>
        <v>4.6329999999999982E-2</v>
      </c>
      <c r="AT139" s="5">
        <f>Points[[#This Row],[16+]]-Points[[#This Row],[17+]]</f>
        <v>4.3700000000000017E-2</v>
      </c>
      <c r="AU139" s="5">
        <f>Points[[#This Row],[17+]]-Points[[#This Row],[18+]]</f>
        <v>3.7559999999999982E-2</v>
      </c>
      <c r="AV139" s="5">
        <f>Points[[#This Row],[18+]]-Points[[#This Row],[19+]]</f>
        <v>3.1460000000000002E-2</v>
      </c>
      <c r="AW139" s="5">
        <f>Points[[#This Row],[19+]]-Points[[#This Row],[20+]]</f>
        <v>2.5680000000000008E-2</v>
      </c>
      <c r="AX139" s="5">
        <f>Points[[#This Row],[20+]]-Points[[#This Row],[21+]]</f>
        <v>2.044E-2</v>
      </c>
      <c r="AY139" s="5">
        <f>Points[[#This Row],[21+]]-Points[[#This Row],[22+]]</f>
        <v>1.5859999999999999E-2</v>
      </c>
      <c r="AZ139" s="5">
        <f>Points[[#This Row],[22+]]-Points[[#This Row],[23+]]</f>
        <v>1.1989999999999997E-2</v>
      </c>
      <c r="BA139" s="5">
        <f>Points[[#This Row],[23+]]-Points[[#This Row],[24+]]</f>
        <v>8.8400000000000006E-3</v>
      </c>
      <c r="BB139" s="5">
        <f>Points[[#This Row],[24+]]-Points[[#This Row],[25+]]</f>
        <v>6.020000000000001E-3</v>
      </c>
      <c r="BC139" s="5">
        <f>Points[[#This Row],[25+]]-Points[[#This Row],[26+]]</f>
        <v>4.5500000000000002E-3</v>
      </c>
      <c r="BD139" s="5">
        <f>Points[[#This Row],[26+]]-Points[[#This Row],[27+]]</f>
        <v>3.1199999999999995E-3</v>
      </c>
      <c r="BE139" s="5">
        <f>Points[[#This Row],[27+]]-Points[[#This Row],[28+]]</f>
        <v>2.0699999999999998E-3</v>
      </c>
      <c r="BF139" s="5">
        <f>Points[[#This Row],[28+]]-Points[[#This Row],[29+]]</f>
        <v>1.3500000000000001E-3</v>
      </c>
      <c r="BG139" s="5">
        <f>Points[[#This Row],[29+]]-Points[[#This Row],[30+]]</f>
        <v>8.5999999999999987E-4</v>
      </c>
      <c r="BH139" s="5">
        <f>Points[[#This Row],[30+]]-Points[[#This Row],[31+]]</f>
        <v>5.2000000000000006E-4</v>
      </c>
      <c r="BI139" s="5">
        <f>Points[[#This Row],[31+]]-Points[[#This Row],[32+]]</f>
        <v>3.1999999999999997E-4</v>
      </c>
      <c r="BJ139" s="5">
        <f>Points[[#This Row],[32+]]-Points[[#This Row],[33+]]</f>
        <v>1.9000000000000001E-4</v>
      </c>
      <c r="BK139" s="5">
        <f>Points[[#This Row],[33+]]-Points[[#This Row],[34+]]</f>
        <v>1.0000000000000002E-4</v>
      </c>
      <c r="BL139" s="5">
        <f>Points[[#This Row],[34+]]-Points[[#This Row],[35+]]</f>
        <v>5.9999999999999995E-5</v>
      </c>
      <c r="BM139" s="5">
        <f>Points[[#This Row],[35+]]-Points[[#This Row],[40+]]</f>
        <v>6.9999999999999994E-5</v>
      </c>
      <c r="BN139" s="5">
        <f>Points[[#This Row],[40+]]-Points[[#This Row],[45+]]</f>
        <v>0</v>
      </c>
    </row>
    <row r="140" spans="1:66" x14ac:dyDescent="0.25">
      <c r="A140" s="10">
        <v>22400983</v>
      </c>
      <c r="B140" s="4" t="s">
        <v>81</v>
      </c>
      <c r="C140" s="4" t="s">
        <v>91</v>
      </c>
      <c r="D140" s="11">
        <v>0.9375</v>
      </c>
      <c r="E140" s="6" t="str">
        <f>HYPERLINK("https://www.nba.com/stats/player/1629599/boxscores-traditional", "Amir Coffey")</f>
        <v>Amir Coffey</v>
      </c>
      <c r="F140">
        <v>12.2</v>
      </c>
      <c r="G140" s="4">
        <v>6.3369999999999997</v>
      </c>
      <c r="H140" s="3">
        <v>0.74536999999999998</v>
      </c>
      <c r="I140" s="3">
        <v>0.69145999999999996</v>
      </c>
      <c r="J140" s="3">
        <v>0.63683000000000001</v>
      </c>
      <c r="K140" s="3">
        <v>0.57535000000000003</v>
      </c>
      <c r="L140" s="3">
        <v>0.51197000000000004</v>
      </c>
      <c r="M140" s="3">
        <v>0.44828000000000001</v>
      </c>
      <c r="N140" s="3">
        <v>0.38973999999999998</v>
      </c>
      <c r="O140" s="3">
        <v>0.32996999999999999</v>
      </c>
      <c r="P140" s="3">
        <v>0.27424999999999999</v>
      </c>
      <c r="Q140" s="3">
        <v>0.22363</v>
      </c>
      <c r="R140" s="3">
        <v>0.17879</v>
      </c>
      <c r="S140" s="3">
        <v>0.14230999999999999</v>
      </c>
      <c r="T140" s="3">
        <v>0.10935</v>
      </c>
      <c r="U140" s="3">
        <v>8.226E-2</v>
      </c>
      <c r="V140" s="3">
        <v>6.0569999999999999E-2</v>
      </c>
      <c r="W140" s="3">
        <v>4.4569999999999999E-2</v>
      </c>
      <c r="X140" s="3">
        <v>3.1440000000000003E-2</v>
      </c>
      <c r="Y140" s="3">
        <v>2.1690000000000001E-2</v>
      </c>
      <c r="Z140" s="3">
        <v>1.4630000000000001E-2</v>
      </c>
      <c r="AA140" s="3">
        <v>9.6399999999999993E-3</v>
      </c>
      <c r="AB140" s="3">
        <v>6.3899999999999998E-3</v>
      </c>
      <c r="AC140" s="3">
        <v>4.0200000000000001E-3</v>
      </c>
      <c r="AD140" s="3">
        <v>2.48E-3</v>
      </c>
      <c r="AE140" s="3">
        <v>1.49E-3</v>
      </c>
      <c r="AF140" s="3">
        <v>8.9999999999999998E-4</v>
      </c>
      <c r="AG140" s="3">
        <v>5.1999999999999995E-4</v>
      </c>
      <c r="AH140" s="3">
        <v>2.9E-4</v>
      </c>
      <c r="AI140" s="3">
        <v>1.6000000000000001E-4</v>
      </c>
      <c r="AJ140" s="3">
        <v>0</v>
      </c>
      <c r="AK140" s="3">
        <v>0</v>
      </c>
      <c r="AL140" s="5">
        <f>Points[[#This Row],[8+]]-Points[[#This Row],[9+]]</f>
        <v>5.3910000000000013E-2</v>
      </c>
      <c r="AM140" s="5">
        <f>Points[[#This Row],[9+]]-Points[[#This Row],[10+]]</f>
        <v>5.4629999999999956E-2</v>
      </c>
      <c r="AN140" s="5">
        <f>Points[[#This Row],[10+]]-Points[[#This Row],[11+]]</f>
        <v>6.1479999999999979E-2</v>
      </c>
      <c r="AO140" s="5">
        <f>Points[[#This Row],[11+]]-Points[[#This Row],[12+]]</f>
        <v>6.3379999999999992E-2</v>
      </c>
      <c r="AP140" s="5">
        <f>Points[[#This Row],[12+]]-Points[[#This Row],[13+]]</f>
        <v>6.3690000000000024E-2</v>
      </c>
      <c r="AQ140" s="5">
        <f>Points[[#This Row],[13+]]-Points[[#This Row],[14+]]</f>
        <v>5.8540000000000036E-2</v>
      </c>
      <c r="AR140" s="5">
        <f>Points[[#This Row],[14+]]-Points[[#This Row],[15+]]</f>
        <v>5.976999999999999E-2</v>
      </c>
      <c r="AS140" s="5">
        <f>Points[[#This Row],[15+]]-Points[[#This Row],[16+]]</f>
        <v>5.5719999999999992E-2</v>
      </c>
      <c r="AT140" s="5">
        <f>Points[[#This Row],[16+]]-Points[[#This Row],[17+]]</f>
        <v>5.0619999999999998E-2</v>
      </c>
      <c r="AU140" s="5">
        <f>Points[[#This Row],[17+]]-Points[[#This Row],[18+]]</f>
        <v>4.4839999999999991E-2</v>
      </c>
      <c r="AV140" s="5">
        <f>Points[[#This Row],[18+]]-Points[[#This Row],[19+]]</f>
        <v>3.6480000000000012E-2</v>
      </c>
      <c r="AW140" s="5">
        <f>Points[[#This Row],[19+]]-Points[[#This Row],[20+]]</f>
        <v>3.2959999999999989E-2</v>
      </c>
      <c r="AX140" s="5">
        <f>Points[[#This Row],[20+]]-Points[[#This Row],[21+]]</f>
        <v>2.7090000000000003E-2</v>
      </c>
      <c r="AY140" s="5">
        <f>Points[[#This Row],[21+]]-Points[[#This Row],[22+]]</f>
        <v>2.1690000000000001E-2</v>
      </c>
      <c r="AZ140" s="5">
        <f>Points[[#This Row],[22+]]-Points[[#This Row],[23+]]</f>
        <v>1.6E-2</v>
      </c>
      <c r="BA140" s="5">
        <f>Points[[#This Row],[23+]]-Points[[#This Row],[24+]]</f>
        <v>1.3129999999999996E-2</v>
      </c>
      <c r="BB140" s="5">
        <f>Points[[#This Row],[24+]]-Points[[#This Row],[25+]]</f>
        <v>9.7500000000000017E-3</v>
      </c>
      <c r="BC140" s="5">
        <f>Points[[#This Row],[25+]]-Points[[#This Row],[26+]]</f>
        <v>7.0600000000000003E-3</v>
      </c>
      <c r="BD140" s="5">
        <f>Points[[#This Row],[26+]]-Points[[#This Row],[27+]]</f>
        <v>4.9900000000000014E-3</v>
      </c>
      <c r="BE140" s="5">
        <f>Points[[#This Row],[27+]]-Points[[#This Row],[28+]]</f>
        <v>3.2499999999999994E-3</v>
      </c>
      <c r="BF140" s="5">
        <f>Points[[#This Row],[28+]]-Points[[#This Row],[29+]]</f>
        <v>2.3699999999999997E-3</v>
      </c>
      <c r="BG140" s="5">
        <f>Points[[#This Row],[29+]]-Points[[#This Row],[30+]]</f>
        <v>1.5400000000000001E-3</v>
      </c>
      <c r="BH140" s="5">
        <f>Points[[#This Row],[30+]]-Points[[#This Row],[31+]]</f>
        <v>9.8999999999999999E-4</v>
      </c>
      <c r="BI140" s="5">
        <f>Points[[#This Row],[31+]]-Points[[#This Row],[32+]]</f>
        <v>5.9000000000000003E-4</v>
      </c>
      <c r="BJ140" s="5">
        <f>Points[[#This Row],[32+]]-Points[[#This Row],[33+]]</f>
        <v>3.8000000000000002E-4</v>
      </c>
      <c r="BK140" s="5">
        <f>Points[[#This Row],[33+]]-Points[[#This Row],[34+]]</f>
        <v>2.2999999999999995E-4</v>
      </c>
      <c r="BL140" s="5">
        <f>Points[[#This Row],[34+]]-Points[[#This Row],[35+]]</f>
        <v>1.2999999999999999E-4</v>
      </c>
      <c r="BM140" s="5">
        <f>Points[[#This Row],[35+]]-Points[[#This Row],[40+]]</f>
        <v>1.6000000000000001E-4</v>
      </c>
      <c r="BN140" s="5">
        <f>Points[[#This Row],[40+]]-Points[[#This Row],[45+]]</f>
        <v>0</v>
      </c>
    </row>
    <row r="141" spans="1:66" x14ac:dyDescent="0.25">
      <c r="A141" s="10">
        <v>22400983</v>
      </c>
      <c r="B141" s="4" t="s">
        <v>81</v>
      </c>
      <c r="C141" s="4" t="s">
        <v>91</v>
      </c>
      <c r="D141" s="11">
        <v>0.9375</v>
      </c>
      <c r="E141" s="6" t="str">
        <f>HYPERLINK("https://www.nba.com/stats/player/202695/boxscores-traditional", "Kawhi Leonard")</f>
        <v>Kawhi Leonard</v>
      </c>
      <c r="F141">
        <v>13.6</v>
      </c>
      <c r="G141" s="4">
        <v>6.468</v>
      </c>
      <c r="H141" s="3">
        <v>0.80784999999999996</v>
      </c>
      <c r="I141" s="3">
        <v>0.76114999999999999</v>
      </c>
      <c r="J141" s="3">
        <v>0.71226</v>
      </c>
      <c r="K141" s="3">
        <v>0.65542</v>
      </c>
      <c r="L141" s="3">
        <v>0.59870999999999996</v>
      </c>
      <c r="M141" s="3">
        <v>0.53586</v>
      </c>
      <c r="N141" s="3">
        <v>0.47608</v>
      </c>
      <c r="O141" s="3">
        <v>0.41293999999999997</v>
      </c>
      <c r="P141" s="3">
        <v>0.35569000000000001</v>
      </c>
      <c r="Q141" s="3">
        <v>0.29805999999999999</v>
      </c>
      <c r="R141" s="3">
        <v>0.24825</v>
      </c>
      <c r="S141" s="3">
        <v>0.20327000000000001</v>
      </c>
      <c r="T141" s="3">
        <v>0.16109000000000001</v>
      </c>
      <c r="U141" s="3">
        <v>0.12714</v>
      </c>
      <c r="V141" s="3">
        <v>9.6799999999999997E-2</v>
      </c>
      <c r="W141" s="3">
        <v>7.3529999999999998E-2</v>
      </c>
      <c r="X141" s="3">
        <v>5.3699999999999998E-2</v>
      </c>
      <c r="Y141" s="3">
        <v>3.9199999999999999E-2</v>
      </c>
      <c r="Z141" s="3">
        <v>2.743E-2</v>
      </c>
      <c r="AA141" s="3">
        <v>1.9230000000000001E-2</v>
      </c>
      <c r="AB141" s="3">
        <v>1.2869999999999999E-2</v>
      </c>
      <c r="AC141" s="3">
        <v>8.6599999999999993E-3</v>
      </c>
      <c r="AD141" s="3">
        <v>5.5399999999999998E-3</v>
      </c>
      <c r="AE141" s="3">
        <v>3.5699999999999998E-3</v>
      </c>
      <c r="AF141" s="3">
        <v>2.2599999999999999E-3</v>
      </c>
      <c r="AG141" s="3">
        <v>1.3500000000000001E-3</v>
      </c>
      <c r="AH141" s="3">
        <v>8.1999999999999998E-4</v>
      </c>
      <c r="AI141" s="3">
        <v>4.6999999999999999E-4</v>
      </c>
      <c r="AJ141" s="3">
        <v>0</v>
      </c>
      <c r="AK141" s="3">
        <v>0</v>
      </c>
      <c r="AL141" s="5">
        <f>Points[[#This Row],[8+]]-Points[[#This Row],[9+]]</f>
        <v>4.6699999999999964E-2</v>
      </c>
      <c r="AM141" s="5">
        <f>Points[[#This Row],[9+]]-Points[[#This Row],[10+]]</f>
        <v>4.8889999999999989E-2</v>
      </c>
      <c r="AN141" s="5">
        <f>Points[[#This Row],[10+]]-Points[[#This Row],[11+]]</f>
        <v>5.6840000000000002E-2</v>
      </c>
      <c r="AO141" s="5">
        <f>Points[[#This Row],[11+]]-Points[[#This Row],[12+]]</f>
        <v>5.6710000000000038E-2</v>
      </c>
      <c r="AP141" s="5">
        <f>Points[[#This Row],[12+]]-Points[[#This Row],[13+]]</f>
        <v>6.2849999999999961E-2</v>
      </c>
      <c r="AQ141" s="5">
        <f>Points[[#This Row],[13+]]-Points[[#This Row],[14+]]</f>
        <v>5.978E-2</v>
      </c>
      <c r="AR141" s="5">
        <f>Points[[#This Row],[14+]]-Points[[#This Row],[15+]]</f>
        <v>6.3140000000000029E-2</v>
      </c>
      <c r="AS141" s="5">
        <f>Points[[#This Row],[15+]]-Points[[#This Row],[16+]]</f>
        <v>5.7249999999999968E-2</v>
      </c>
      <c r="AT141" s="5">
        <f>Points[[#This Row],[16+]]-Points[[#This Row],[17+]]</f>
        <v>5.7630000000000015E-2</v>
      </c>
      <c r="AU141" s="5">
        <f>Points[[#This Row],[17+]]-Points[[#This Row],[18+]]</f>
        <v>4.9809999999999993E-2</v>
      </c>
      <c r="AV141" s="5">
        <f>Points[[#This Row],[18+]]-Points[[#This Row],[19+]]</f>
        <v>4.4979999999999992E-2</v>
      </c>
      <c r="AW141" s="5">
        <f>Points[[#This Row],[19+]]-Points[[#This Row],[20+]]</f>
        <v>4.2179999999999995E-2</v>
      </c>
      <c r="AX141" s="5">
        <f>Points[[#This Row],[20+]]-Points[[#This Row],[21+]]</f>
        <v>3.3950000000000008E-2</v>
      </c>
      <c r="AY141" s="5">
        <f>Points[[#This Row],[21+]]-Points[[#This Row],[22+]]</f>
        <v>3.0340000000000006E-2</v>
      </c>
      <c r="AZ141" s="5">
        <f>Points[[#This Row],[22+]]-Points[[#This Row],[23+]]</f>
        <v>2.3269999999999999E-2</v>
      </c>
      <c r="BA141" s="5">
        <f>Points[[#This Row],[23+]]-Points[[#This Row],[24+]]</f>
        <v>1.983E-2</v>
      </c>
      <c r="BB141" s="5">
        <f>Points[[#This Row],[24+]]-Points[[#This Row],[25+]]</f>
        <v>1.4499999999999999E-2</v>
      </c>
      <c r="BC141" s="5">
        <f>Points[[#This Row],[25+]]-Points[[#This Row],[26+]]</f>
        <v>1.1769999999999999E-2</v>
      </c>
      <c r="BD141" s="5">
        <f>Points[[#This Row],[26+]]-Points[[#This Row],[27+]]</f>
        <v>8.199999999999999E-3</v>
      </c>
      <c r="BE141" s="5">
        <f>Points[[#This Row],[27+]]-Points[[#This Row],[28+]]</f>
        <v>6.3600000000000011E-3</v>
      </c>
      <c r="BF141" s="5">
        <f>Points[[#This Row],[28+]]-Points[[#This Row],[29+]]</f>
        <v>4.2100000000000002E-3</v>
      </c>
      <c r="BG141" s="5">
        <f>Points[[#This Row],[29+]]-Points[[#This Row],[30+]]</f>
        <v>3.1199999999999995E-3</v>
      </c>
      <c r="BH141" s="5">
        <f>Points[[#This Row],[30+]]-Points[[#This Row],[31+]]</f>
        <v>1.97E-3</v>
      </c>
      <c r="BI141" s="5">
        <f>Points[[#This Row],[31+]]-Points[[#This Row],[32+]]</f>
        <v>1.31E-3</v>
      </c>
      <c r="BJ141" s="5">
        <f>Points[[#This Row],[32+]]-Points[[#This Row],[33+]]</f>
        <v>9.0999999999999978E-4</v>
      </c>
      <c r="BK141" s="5">
        <f>Points[[#This Row],[33+]]-Points[[#This Row],[34+]]</f>
        <v>5.3000000000000009E-4</v>
      </c>
      <c r="BL141" s="5">
        <f>Points[[#This Row],[34+]]-Points[[#This Row],[35+]]</f>
        <v>3.5E-4</v>
      </c>
      <c r="BM141" s="5">
        <f>Points[[#This Row],[35+]]-Points[[#This Row],[40+]]</f>
        <v>4.6999999999999999E-4</v>
      </c>
      <c r="BN141" s="5">
        <f>Points[[#This Row],[40+]]-Points[[#This Row],[45+]]</f>
        <v>0</v>
      </c>
    </row>
    <row r="142" spans="1:66" x14ac:dyDescent="0.25">
      <c r="A142" s="10">
        <v>22400983</v>
      </c>
      <c r="B142" s="4" t="s">
        <v>91</v>
      </c>
      <c r="C142" s="4" t="s">
        <v>81</v>
      </c>
      <c r="D142" s="11">
        <v>0.9375</v>
      </c>
      <c r="E142" s="6" t="str">
        <f>HYPERLINK("https://www.nba.com/stats/player/1628398/boxscores-traditional", "Kyle Kuzma")</f>
        <v>Kyle Kuzma</v>
      </c>
      <c r="F142">
        <v>14.8</v>
      </c>
      <c r="G142" s="4">
        <v>6.4930000000000003</v>
      </c>
      <c r="H142" s="3">
        <v>0.85314000000000001</v>
      </c>
      <c r="I142" s="3">
        <v>0.81327000000000005</v>
      </c>
      <c r="J142" s="3">
        <v>0.77034999999999998</v>
      </c>
      <c r="K142" s="3">
        <v>0.72240000000000004</v>
      </c>
      <c r="L142" s="3">
        <v>0.66639999999999999</v>
      </c>
      <c r="M142" s="3">
        <v>0.61026000000000002</v>
      </c>
      <c r="N142" s="3">
        <v>0.54776000000000002</v>
      </c>
      <c r="O142" s="3">
        <v>0.48803000000000002</v>
      </c>
      <c r="P142" s="3">
        <v>0.42858000000000002</v>
      </c>
      <c r="Q142" s="3">
        <v>0.36692999999999998</v>
      </c>
      <c r="R142" s="3">
        <v>0.31207000000000001</v>
      </c>
      <c r="S142" s="3">
        <v>0.25785000000000002</v>
      </c>
      <c r="T142" s="3">
        <v>0.21185999999999999</v>
      </c>
      <c r="U142" s="3">
        <v>0.17105999999999999</v>
      </c>
      <c r="V142" s="3">
        <v>0.13350000000000001</v>
      </c>
      <c r="W142" s="3">
        <v>0.10383000000000001</v>
      </c>
      <c r="X142" s="3">
        <v>7.7799999999999994E-2</v>
      </c>
      <c r="Y142" s="3">
        <v>5.8209999999999998E-2</v>
      </c>
      <c r="Z142" s="3">
        <v>4.2720000000000001E-2</v>
      </c>
      <c r="AA142" s="3">
        <v>3.005E-2</v>
      </c>
      <c r="AB142" s="3">
        <v>2.1180000000000001E-2</v>
      </c>
      <c r="AC142" s="3">
        <v>1.426E-2</v>
      </c>
      <c r="AD142" s="3">
        <v>9.6399999999999993E-3</v>
      </c>
      <c r="AE142" s="3">
        <v>6.3899999999999998E-3</v>
      </c>
      <c r="AF142" s="3">
        <v>4.0200000000000001E-3</v>
      </c>
      <c r="AG142" s="3">
        <v>2.5600000000000002E-3</v>
      </c>
      <c r="AH142" s="3">
        <v>1.5399999999999999E-3</v>
      </c>
      <c r="AI142" s="3">
        <v>9.3999999999999997E-4</v>
      </c>
      <c r="AJ142" s="3">
        <v>5.0000000000000002E-5</v>
      </c>
      <c r="AK142" s="3">
        <v>0</v>
      </c>
      <c r="AL142" s="5">
        <f>Points[[#This Row],[8+]]-Points[[#This Row],[9+]]</f>
        <v>3.9869999999999961E-2</v>
      </c>
      <c r="AM142" s="5">
        <f>Points[[#This Row],[9+]]-Points[[#This Row],[10+]]</f>
        <v>4.2920000000000069E-2</v>
      </c>
      <c r="AN142" s="5">
        <f>Points[[#This Row],[10+]]-Points[[#This Row],[11+]]</f>
        <v>4.7949999999999937E-2</v>
      </c>
      <c r="AO142" s="5">
        <f>Points[[#This Row],[11+]]-Points[[#This Row],[12+]]</f>
        <v>5.600000000000005E-2</v>
      </c>
      <c r="AP142" s="5">
        <f>Points[[#This Row],[12+]]-Points[[#This Row],[13+]]</f>
        <v>5.6139999999999968E-2</v>
      </c>
      <c r="AQ142" s="5">
        <f>Points[[#This Row],[13+]]-Points[[#This Row],[14+]]</f>
        <v>6.25E-2</v>
      </c>
      <c r="AR142" s="5">
        <f>Points[[#This Row],[14+]]-Points[[#This Row],[15+]]</f>
        <v>5.9730000000000005E-2</v>
      </c>
      <c r="AS142" s="5">
        <f>Points[[#This Row],[15+]]-Points[[#This Row],[16+]]</f>
        <v>5.9450000000000003E-2</v>
      </c>
      <c r="AT142" s="5">
        <f>Points[[#This Row],[16+]]-Points[[#This Row],[17+]]</f>
        <v>6.1650000000000038E-2</v>
      </c>
      <c r="AU142" s="5">
        <f>Points[[#This Row],[17+]]-Points[[#This Row],[18+]]</f>
        <v>5.4859999999999964E-2</v>
      </c>
      <c r="AV142" s="5">
        <f>Points[[#This Row],[18+]]-Points[[#This Row],[19+]]</f>
        <v>5.421999999999999E-2</v>
      </c>
      <c r="AW142" s="5">
        <f>Points[[#This Row],[19+]]-Points[[#This Row],[20+]]</f>
        <v>4.5990000000000031E-2</v>
      </c>
      <c r="AX142" s="5">
        <f>Points[[#This Row],[20+]]-Points[[#This Row],[21+]]</f>
        <v>4.0800000000000003E-2</v>
      </c>
      <c r="AY142" s="5">
        <f>Points[[#This Row],[21+]]-Points[[#This Row],[22+]]</f>
        <v>3.7559999999999982E-2</v>
      </c>
      <c r="AZ142" s="5">
        <f>Points[[#This Row],[22+]]-Points[[#This Row],[23+]]</f>
        <v>2.9670000000000002E-2</v>
      </c>
      <c r="BA142" s="5">
        <f>Points[[#This Row],[23+]]-Points[[#This Row],[24+]]</f>
        <v>2.6030000000000011E-2</v>
      </c>
      <c r="BB142" s="5">
        <f>Points[[#This Row],[24+]]-Points[[#This Row],[25+]]</f>
        <v>1.9589999999999996E-2</v>
      </c>
      <c r="BC142" s="5">
        <f>Points[[#This Row],[25+]]-Points[[#This Row],[26+]]</f>
        <v>1.5489999999999997E-2</v>
      </c>
      <c r="BD142" s="5">
        <f>Points[[#This Row],[26+]]-Points[[#This Row],[27+]]</f>
        <v>1.2670000000000001E-2</v>
      </c>
      <c r="BE142" s="5">
        <f>Points[[#This Row],[27+]]-Points[[#This Row],[28+]]</f>
        <v>8.8699999999999994E-3</v>
      </c>
      <c r="BF142" s="5">
        <f>Points[[#This Row],[28+]]-Points[[#This Row],[29+]]</f>
        <v>6.9200000000000008E-3</v>
      </c>
      <c r="BG142" s="5">
        <f>Points[[#This Row],[29+]]-Points[[#This Row],[30+]]</f>
        <v>4.6200000000000008E-3</v>
      </c>
      <c r="BH142" s="5">
        <f>Points[[#This Row],[30+]]-Points[[#This Row],[31+]]</f>
        <v>3.2499999999999994E-3</v>
      </c>
      <c r="BI142" s="5">
        <f>Points[[#This Row],[31+]]-Points[[#This Row],[32+]]</f>
        <v>2.3699999999999997E-3</v>
      </c>
      <c r="BJ142" s="5">
        <f>Points[[#This Row],[32+]]-Points[[#This Row],[33+]]</f>
        <v>1.4599999999999999E-3</v>
      </c>
      <c r="BK142" s="5">
        <f>Points[[#This Row],[33+]]-Points[[#This Row],[34+]]</f>
        <v>1.0200000000000003E-3</v>
      </c>
      <c r="BL142" s="5">
        <f>Points[[#This Row],[34+]]-Points[[#This Row],[35+]]</f>
        <v>5.9999999999999995E-4</v>
      </c>
      <c r="BM142" s="5">
        <f>Points[[#This Row],[35+]]-Points[[#This Row],[40+]]</f>
        <v>8.8999999999999995E-4</v>
      </c>
      <c r="BN142" s="5">
        <f>Points[[#This Row],[40+]]-Points[[#This Row],[45+]]</f>
        <v>5.0000000000000002E-5</v>
      </c>
    </row>
    <row r="143" spans="1:66" x14ac:dyDescent="0.25">
      <c r="A143" s="10">
        <v>22400983</v>
      </c>
      <c r="B143" s="4" t="s">
        <v>91</v>
      </c>
      <c r="C143" s="4" t="s">
        <v>81</v>
      </c>
      <c r="D143" s="11">
        <v>0.9375</v>
      </c>
      <c r="E143" s="6" t="str">
        <f>HYPERLINK("https://www.nba.com/stats/player/1642273/boxscores-traditional", "Kyshawn George")</f>
        <v>Kyshawn George</v>
      </c>
      <c r="F143">
        <v>11</v>
      </c>
      <c r="G143" s="4">
        <v>6.633</v>
      </c>
      <c r="H143" s="3">
        <v>0.67364000000000002</v>
      </c>
      <c r="I143" s="3">
        <v>0.61790999999999996</v>
      </c>
      <c r="J143" s="3">
        <v>0.55962000000000001</v>
      </c>
      <c r="K143" s="3">
        <v>0.5</v>
      </c>
      <c r="L143" s="3">
        <v>0.44037999999999999</v>
      </c>
      <c r="M143" s="3">
        <v>0.38208999999999999</v>
      </c>
      <c r="N143" s="3">
        <v>0.32635999999999998</v>
      </c>
      <c r="O143" s="3">
        <v>0.27424999999999999</v>
      </c>
      <c r="P143" s="3">
        <v>0.22663</v>
      </c>
      <c r="Q143" s="3">
        <v>0.18406</v>
      </c>
      <c r="R143" s="3">
        <v>0.14457</v>
      </c>
      <c r="S143" s="3">
        <v>0.11314</v>
      </c>
      <c r="T143" s="3">
        <v>8.6910000000000001E-2</v>
      </c>
      <c r="U143" s="3">
        <v>6.5519999999999995E-2</v>
      </c>
      <c r="V143" s="3">
        <v>4.8460000000000003E-2</v>
      </c>
      <c r="W143" s="3">
        <v>3.5150000000000001E-2</v>
      </c>
      <c r="X143" s="3">
        <v>2.5000000000000001E-2</v>
      </c>
      <c r="Y143" s="3">
        <v>1.7430000000000001E-2</v>
      </c>
      <c r="Z143" s="3">
        <v>1.191E-2</v>
      </c>
      <c r="AA143" s="3">
        <v>7.9799999999999992E-3</v>
      </c>
      <c r="AB143" s="3">
        <v>5.2300000000000003E-3</v>
      </c>
      <c r="AC143" s="3">
        <v>3.3600000000000001E-3</v>
      </c>
      <c r="AD143" s="3">
        <v>2.1199999999999999E-3</v>
      </c>
      <c r="AE143" s="3">
        <v>1.2600000000000001E-3</v>
      </c>
      <c r="AF143" s="3">
        <v>7.6000000000000004E-4</v>
      </c>
      <c r="AG143" s="3">
        <v>4.4999999999999999E-4</v>
      </c>
      <c r="AH143" s="3">
        <v>2.5999999999999998E-4</v>
      </c>
      <c r="AI143" s="3">
        <v>1.4999999999999999E-4</v>
      </c>
      <c r="AJ143" s="3">
        <v>0</v>
      </c>
      <c r="AK143" s="3">
        <v>0</v>
      </c>
      <c r="AL143" s="5">
        <f>Points[[#This Row],[8+]]-Points[[#This Row],[9+]]</f>
        <v>5.5730000000000057E-2</v>
      </c>
      <c r="AM143" s="5">
        <f>Points[[#This Row],[9+]]-Points[[#This Row],[10+]]</f>
        <v>5.8289999999999953E-2</v>
      </c>
      <c r="AN143" s="5">
        <f>Points[[#This Row],[10+]]-Points[[#This Row],[11+]]</f>
        <v>5.9620000000000006E-2</v>
      </c>
      <c r="AO143" s="5">
        <f>Points[[#This Row],[11+]]-Points[[#This Row],[12+]]</f>
        <v>5.9620000000000006E-2</v>
      </c>
      <c r="AP143" s="5">
        <f>Points[[#This Row],[12+]]-Points[[#This Row],[13+]]</f>
        <v>5.8290000000000008E-2</v>
      </c>
      <c r="AQ143" s="5">
        <f>Points[[#This Row],[13+]]-Points[[#This Row],[14+]]</f>
        <v>5.5730000000000002E-2</v>
      </c>
      <c r="AR143" s="5">
        <f>Points[[#This Row],[14+]]-Points[[#This Row],[15+]]</f>
        <v>5.210999999999999E-2</v>
      </c>
      <c r="AS143" s="5">
        <f>Points[[#This Row],[15+]]-Points[[#This Row],[16+]]</f>
        <v>4.7619999999999996E-2</v>
      </c>
      <c r="AT143" s="5">
        <f>Points[[#This Row],[16+]]-Points[[#This Row],[17+]]</f>
        <v>4.2569999999999997E-2</v>
      </c>
      <c r="AU143" s="5">
        <f>Points[[#This Row],[17+]]-Points[[#This Row],[18+]]</f>
        <v>3.9489999999999997E-2</v>
      </c>
      <c r="AV143" s="5">
        <f>Points[[#This Row],[18+]]-Points[[#This Row],[19+]]</f>
        <v>3.143E-2</v>
      </c>
      <c r="AW143" s="5">
        <f>Points[[#This Row],[19+]]-Points[[#This Row],[20+]]</f>
        <v>2.6230000000000003E-2</v>
      </c>
      <c r="AX143" s="5">
        <f>Points[[#This Row],[20+]]-Points[[#This Row],[21+]]</f>
        <v>2.1390000000000006E-2</v>
      </c>
      <c r="AY143" s="5">
        <f>Points[[#This Row],[21+]]-Points[[#This Row],[22+]]</f>
        <v>1.7059999999999992E-2</v>
      </c>
      <c r="AZ143" s="5">
        <f>Points[[#This Row],[22+]]-Points[[#This Row],[23+]]</f>
        <v>1.3310000000000002E-2</v>
      </c>
      <c r="BA143" s="5">
        <f>Points[[#This Row],[23+]]-Points[[#This Row],[24+]]</f>
        <v>1.0149999999999999E-2</v>
      </c>
      <c r="BB143" s="5">
        <f>Points[[#This Row],[24+]]-Points[[#This Row],[25+]]</f>
        <v>7.5700000000000003E-3</v>
      </c>
      <c r="BC143" s="5">
        <f>Points[[#This Row],[25+]]-Points[[#This Row],[26+]]</f>
        <v>5.5200000000000006E-3</v>
      </c>
      <c r="BD143" s="5">
        <f>Points[[#This Row],[26+]]-Points[[#This Row],[27+]]</f>
        <v>3.9300000000000012E-3</v>
      </c>
      <c r="BE143" s="5">
        <f>Points[[#This Row],[27+]]-Points[[#This Row],[28+]]</f>
        <v>2.749999999999999E-3</v>
      </c>
      <c r="BF143" s="5">
        <f>Points[[#This Row],[28+]]-Points[[#This Row],[29+]]</f>
        <v>1.8700000000000001E-3</v>
      </c>
      <c r="BG143" s="5">
        <f>Points[[#This Row],[29+]]-Points[[#This Row],[30+]]</f>
        <v>1.2400000000000002E-3</v>
      </c>
      <c r="BH143" s="5">
        <f>Points[[#This Row],[30+]]-Points[[#This Row],[31+]]</f>
        <v>8.5999999999999987E-4</v>
      </c>
      <c r="BI143" s="5">
        <f>Points[[#This Row],[31+]]-Points[[#This Row],[32+]]</f>
        <v>5.0000000000000001E-4</v>
      </c>
      <c r="BJ143" s="5">
        <f>Points[[#This Row],[32+]]-Points[[#This Row],[33+]]</f>
        <v>3.1000000000000005E-4</v>
      </c>
      <c r="BK143" s="5">
        <f>Points[[#This Row],[33+]]-Points[[#This Row],[34+]]</f>
        <v>1.9000000000000001E-4</v>
      </c>
      <c r="BL143" s="5">
        <f>Points[[#This Row],[34+]]-Points[[#This Row],[35+]]</f>
        <v>1.0999999999999999E-4</v>
      </c>
      <c r="BM143" s="5">
        <f>Points[[#This Row],[35+]]-Points[[#This Row],[40+]]</f>
        <v>1.4999999999999999E-4</v>
      </c>
      <c r="BN143" s="5">
        <f>Points[[#This Row],[40+]]-Points[[#This Row],[45+]]</f>
        <v>0</v>
      </c>
    </row>
    <row r="144" spans="1:66" x14ac:dyDescent="0.25">
      <c r="A144" s="10">
        <v>22400983</v>
      </c>
      <c r="B144" s="4" t="s">
        <v>81</v>
      </c>
      <c r="C144" s="4" t="s">
        <v>91</v>
      </c>
      <c r="D144" s="11">
        <v>0.9375</v>
      </c>
      <c r="E144" s="6" t="str">
        <f>HYPERLINK("https://www.nba.com/stats/player/1627884/boxscores-traditional", "Derrick Jones Jr.")</f>
        <v>Derrick Jones Jr.</v>
      </c>
      <c r="F144">
        <v>14.8</v>
      </c>
      <c r="G144" s="4">
        <v>7.2220000000000004</v>
      </c>
      <c r="H144" s="3">
        <v>0.82638999999999996</v>
      </c>
      <c r="I144" s="3">
        <v>0.78813999999999995</v>
      </c>
      <c r="J144" s="3">
        <v>0.74536999999999998</v>
      </c>
      <c r="K144" s="3">
        <v>0.70194000000000001</v>
      </c>
      <c r="L144" s="3">
        <v>0.65173000000000003</v>
      </c>
      <c r="M144" s="3">
        <v>0.59870999999999996</v>
      </c>
      <c r="N144" s="3">
        <v>0.54379999999999995</v>
      </c>
      <c r="O144" s="3">
        <v>0.48803000000000002</v>
      </c>
      <c r="P144" s="3">
        <v>0.43251000000000001</v>
      </c>
      <c r="Q144" s="3">
        <v>0.38208999999999999</v>
      </c>
      <c r="R144" s="3">
        <v>0.32996999999999999</v>
      </c>
      <c r="S144" s="3">
        <v>0.28095999999999999</v>
      </c>
      <c r="T144" s="3">
        <v>0.23576</v>
      </c>
      <c r="U144" s="3">
        <v>0.19489000000000001</v>
      </c>
      <c r="V144" s="3">
        <v>0.15866</v>
      </c>
      <c r="W144" s="3">
        <v>0.12714</v>
      </c>
      <c r="X144" s="3">
        <v>0.10204000000000001</v>
      </c>
      <c r="Y144" s="3">
        <v>7.9269999999999993E-2</v>
      </c>
      <c r="Z144" s="3">
        <v>6.0569999999999999E-2</v>
      </c>
      <c r="AA144" s="3">
        <v>4.5510000000000002E-2</v>
      </c>
      <c r="AB144" s="3">
        <v>3.3619999999999997E-2</v>
      </c>
      <c r="AC144" s="3">
        <v>2.4420000000000001E-2</v>
      </c>
      <c r="AD144" s="3">
        <v>1.7860000000000001E-2</v>
      </c>
      <c r="AE144" s="3">
        <v>1.255E-2</v>
      </c>
      <c r="AF144" s="3">
        <v>8.6599999999999993E-3</v>
      </c>
      <c r="AG144" s="3">
        <v>5.8700000000000002E-3</v>
      </c>
      <c r="AH144" s="3">
        <v>3.9100000000000003E-3</v>
      </c>
      <c r="AI144" s="3">
        <v>2.5600000000000002E-3</v>
      </c>
      <c r="AJ144" s="3">
        <v>2.4000000000000001E-4</v>
      </c>
      <c r="AK144" s="3">
        <v>0</v>
      </c>
      <c r="AL144" s="5">
        <f>Points[[#This Row],[8+]]-Points[[#This Row],[9+]]</f>
        <v>3.8250000000000006E-2</v>
      </c>
      <c r="AM144" s="5">
        <f>Points[[#This Row],[9+]]-Points[[#This Row],[10+]]</f>
        <v>4.2769999999999975E-2</v>
      </c>
      <c r="AN144" s="5">
        <f>Points[[#This Row],[10+]]-Points[[#This Row],[11+]]</f>
        <v>4.3429999999999969E-2</v>
      </c>
      <c r="AO144" s="5">
        <f>Points[[#This Row],[11+]]-Points[[#This Row],[12+]]</f>
        <v>5.0209999999999977E-2</v>
      </c>
      <c r="AP144" s="5">
        <f>Points[[#This Row],[12+]]-Points[[#This Row],[13+]]</f>
        <v>5.3020000000000067E-2</v>
      </c>
      <c r="AQ144" s="5">
        <f>Points[[#This Row],[13+]]-Points[[#This Row],[14+]]</f>
        <v>5.4910000000000014E-2</v>
      </c>
      <c r="AR144" s="5">
        <f>Points[[#This Row],[14+]]-Points[[#This Row],[15+]]</f>
        <v>5.5769999999999931E-2</v>
      </c>
      <c r="AS144" s="5">
        <f>Points[[#This Row],[15+]]-Points[[#This Row],[16+]]</f>
        <v>5.5520000000000014E-2</v>
      </c>
      <c r="AT144" s="5">
        <f>Points[[#This Row],[16+]]-Points[[#This Row],[17+]]</f>
        <v>5.042000000000002E-2</v>
      </c>
      <c r="AU144" s="5">
        <f>Points[[#This Row],[17+]]-Points[[#This Row],[18+]]</f>
        <v>5.212E-2</v>
      </c>
      <c r="AV144" s="5">
        <f>Points[[#This Row],[18+]]-Points[[#This Row],[19+]]</f>
        <v>4.9009999999999998E-2</v>
      </c>
      <c r="AW144" s="5">
        <f>Points[[#This Row],[19+]]-Points[[#This Row],[20+]]</f>
        <v>4.519999999999999E-2</v>
      </c>
      <c r="AX144" s="5">
        <f>Points[[#This Row],[20+]]-Points[[#This Row],[21+]]</f>
        <v>4.086999999999999E-2</v>
      </c>
      <c r="AY144" s="5">
        <f>Points[[#This Row],[21+]]-Points[[#This Row],[22+]]</f>
        <v>3.6230000000000012E-2</v>
      </c>
      <c r="AZ144" s="5">
        <f>Points[[#This Row],[22+]]-Points[[#This Row],[23+]]</f>
        <v>3.1519999999999992E-2</v>
      </c>
      <c r="BA144" s="5">
        <f>Points[[#This Row],[23+]]-Points[[#This Row],[24+]]</f>
        <v>2.5099999999999997E-2</v>
      </c>
      <c r="BB144" s="5">
        <f>Points[[#This Row],[24+]]-Points[[#This Row],[25+]]</f>
        <v>2.2770000000000012E-2</v>
      </c>
      <c r="BC144" s="5">
        <f>Points[[#This Row],[25+]]-Points[[#This Row],[26+]]</f>
        <v>1.8699999999999994E-2</v>
      </c>
      <c r="BD144" s="5">
        <f>Points[[#This Row],[26+]]-Points[[#This Row],[27+]]</f>
        <v>1.5059999999999997E-2</v>
      </c>
      <c r="BE144" s="5">
        <f>Points[[#This Row],[27+]]-Points[[#This Row],[28+]]</f>
        <v>1.1890000000000005E-2</v>
      </c>
      <c r="BF144" s="5">
        <f>Points[[#This Row],[28+]]-Points[[#This Row],[29+]]</f>
        <v>9.1999999999999964E-3</v>
      </c>
      <c r="BG144" s="5">
        <f>Points[[#This Row],[29+]]-Points[[#This Row],[30+]]</f>
        <v>6.5599999999999999E-3</v>
      </c>
      <c r="BH144" s="5">
        <f>Points[[#This Row],[30+]]-Points[[#This Row],[31+]]</f>
        <v>5.3100000000000005E-3</v>
      </c>
      <c r="BI144" s="5">
        <f>Points[[#This Row],[31+]]-Points[[#This Row],[32+]]</f>
        <v>3.8900000000000011E-3</v>
      </c>
      <c r="BJ144" s="5">
        <f>Points[[#This Row],[32+]]-Points[[#This Row],[33+]]</f>
        <v>2.7899999999999991E-3</v>
      </c>
      <c r="BK144" s="5">
        <f>Points[[#This Row],[33+]]-Points[[#This Row],[34+]]</f>
        <v>1.9599999999999999E-3</v>
      </c>
      <c r="BL144" s="5">
        <f>Points[[#This Row],[34+]]-Points[[#This Row],[35+]]</f>
        <v>1.3500000000000001E-3</v>
      </c>
      <c r="BM144" s="5">
        <f>Points[[#This Row],[35+]]-Points[[#This Row],[40+]]</f>
        <v>2.32E-3</v>
      </c>
      <c r="BN144" s="5">
        <f>Points[[#This Row],[40+]]-Points[[#This Row],[45+]]</f>
        <v>2.4000000000000001E-4</v>
      </c>
    </row>
    <row r="145" spans="1:66" x14ac:dyDescent="0.25">
      <c r="A145" s="10">
        <v>22400983</v>
      </c>
      <c r="B145" s="4" t="s">
        <v>81</v>
      </c>
      <c r="C145" s="4" t="s">
        <v>91</v>
      </c>
      <c r="D145" s="11">
        <v>0.9375</v>
      </c>
      <c r="E145" s="6" t="str">
        <f>HYPERLINK("https://www.nba.com/stats/player/1629645/boxscores-traditional", "Kevin Porter Jr.")</f>
        <v>Kevin Porter Jr.</v>
      </c>
      <c r="F145">
        <v>10</v>
      </c>
      <c r="G145" s="4">
        <v>8.2949999999999999</v>
      </c>
      <c r="H145" s="3">
        <v>0.59482999999999997</v>
      </c>
      <c r="I145" s="3">
        <v>0.54776000000000002</v>
      </c>
      <c r="J145" s="3">
        <v>0.5</v>
      </c>
      <c r="K145" s="3">
        <v>0.45223999999999998</v>
      </c>
      <c r="L145" s="3">
        <v>0.40516999999999997</v>
      </c>
      <c r="M145" s="3">
        <v>0.35942000000000002</v>
      </c>
      <c r="N145" s="3">
        <v>0.31561</v>
      </c>
      <c r="O145" s="3">
        <v>0.27424999999999999</v>
      </c>
      <c r="P145" s="3">
        <v>0.23576</v>
      </c>
      <c r="Q145" s="3">
        <v>0.20044999999999999</v>
      </c>
      <c r="R145" s="3">
        <v>0.16853000000000001</v>
      </c>
      <c r="S145" s="3">
        <v>0.14007</v>
      </c>
      <c r="T145" s="3">
        <v>0.11314</v>
      </c>
      <c r="U145" s="3">
        <v>9.1759999999999994E-2</v>
      </c>
      <c r="V145" s="3">
        <v>7.3529999999999998E-2</v>
      </c>
      <c r="W145" s="3">
        <v>5.8209999999999998E-2</v>
      </c>
      <c r="X145" s="3">
        <v>4.5510000000000002E-2</v>
      </c>
      <c r="Y145" s="3">
        <v>3.5150000000000001E-2</v>
      </c>
      <c r="Z145" s="3">
        <v>2.6800000000000001E-2</v>
      </c>
      <c r="AA145" s="3">
        <v>2.018E-2</v>
      </c>
      <c r="AB145" s="3">
        <v>1.4999999999999999E-2</v>
      </c>
      <c r="AC145" s="3">
        <v>1.1010000000000001E-2</v>
      </c>
      <c r="AD145" s="3">
        <v>7.9799999999999992E-3</v>
      </c>
      <c r="AE145" s="3">
        <v>5.7000000000000002E-3</v>
      </c>
      <c r="AF145" s="3">
        <v>4.0200000000000001E-3</v>
      </c>
      <c r="AG145" s="3">
        <v>2.8E-3</v>
      </c>
      <c r="AH145" s="3">
        <v>1.9300000000000001E-3</v>
      </c>
      <c r="AI145" s="3">
        <v>1.31E-3</v>
      </c>
      <c r="AJ145" s="3">
        <v>1.4999999999999999E-4</v>
      </c>
      <c r="AK145" s="3">
        <v>0</v>
      </c>
      <c r="AL145" s="5">
        <f>Points[[#This Row],[8+]]-Points[[#This Row],[9+]]</f>
        <v>4.7069999999999945E-2</v>
      </c>
      <c r="AM145" s="5">
        <f>Points[[#This Row],[9+]]-Points[[#This Row],[10+]]</f>
        <v>4.7760000000000025E-2</v>
      </c>
      <c r="AN145" s="5">
        <f>Points[[#This Row],[10+]]-Points[[#This Row],[11+]]</f>
        <v>4.7760000000000025E-2</v>
      </c>
      <c r="AO145" s="5">
        <f>Points[[#This Row],[11+]]-Points[[#This Row],[12+]]</f>
        <v>4.7070000000000001E-2</v>
      </c>
      <c r="AP145" s="5">
        <f>Points[[#This Row],[12+]]-Points[[#This Row],[13+]]</f>
        <v>4.5749999999999957E-2</v>
      </c>
      <c r="AQ145" s="5">
        <f>Points[[#This Row],[13+]]-Points[[#This Row],[14+]]</f>
        <v>4.3810000000000016E-2</v>
      </c>
      <c r="AR145" s="5">
        <f>Points[[#This Row],[14+]]-Points[[#This Row],[15+]]</f>
        <v>4.1360000000000008E-2</v>
      </c>
      <c r="AS145" s="5">
        <f>Points[[#This Row],[15+]]-Points[[#This Row],[16+]]</f>
        <v>3.8489999999999996E-2</v>
      </c>
      <c r="AT145" s="5">
        <f>Points[[#This Row],[16+]]-Points[[#This Row],[17+]]</f>
        <v>3.5310000000000008E-2</v>
      </c>
      <c r="AU145" s="5">
        <f>Points[[#This Row],[17+]]-Points[[#This Row],[18+]]</f>
        <v>3.1919999999999976E-2</v>
      </c>
      <c r="AV145" s="5">
        <f>Points[[#This Row],[18+]]-Points[[#This Row],[19+]]</f>
        <v>2.8460000000000013E-2</v>
      </c>
      <c r="AW145" s="5">
        <f>Points[[#This Row],[19+]]-Points[[#This Row],[20+]]</f>
        <v>2.6929999999999996E-2</v>
      </c>
      <c r="AX145" s="5">
        <f>Points[[#This Row],[20+]]-Points[[#This Row],[21+]]</f>
        <v>2.138000000000001E-2</v>
      </c>
      <c r="AY145" s="5">
        <f>Points[[#This Row],[21+]]-Points[[#This Row],[22+]]</f>
        <v>1.8229999999999996E-2</v>
      </c>
      <c r="AZ145" s="5">
        <f>Points[[#This Row],[22+]]-Points[[#This Row],[23+]]</f>
        <v>1.532E-2</v>
      </c>
      <c r="BA145" s="5">
        <f>Points[[#This Row],[23+]]-Points[[#This Row],[24+]]</f>
        <v>1.2699999999999996E-2</v>
      </c>
      <c r="BB145" s="5">
        <f>Points[[#This Row],[24+]]-Points[[#This Row],[25+]]</f>
        <v>1.0360000000000001E-2</v>
      </c>
      <c r="BC145" s="5">
        <f>Points[[#This Row],[25+]]-Points[[#This Row],[26+]]</f>
        <v>8.3499999999999998E-3</v>
      </c>
      <c r="BD145" s="5">
        <f>Points[[#This Row],[26+]]-Points[[#This Row],[27+]]</f>
        <v>6.6200000000000009E-3</v>
      </c>
      <c r="BE145" s="5">
        <f>Points[[#This Row],[27+]]-Points[[#This Row],[28+]]</f>
        <v>5.1800000000000006E-3</v>
      </c>
      <c r="BF145" s="5">
        <f>Points[[#This Row],[28+]]-Points[[#This Row],[29+]]</f>
        <v>3.9899999999999988E-3</v>
      </c>
      <c r="BG145" s="5">
        <f>Points[[#This Row],[29+]]-Points[[#This Row],[30+]]</f>
        <v>3.0300000000000014E-3</v>
      </c>
      <c r="BH145" s="5">
        <f>Points[[#This Row],[30+]]-Points[[#This Row],[31+]]</f>
        <v>2.279999999999999E-3</v>
      </c>
      <c r="BI145" s="5">
        <f>Points[[#This Row],[31+]]-Points[[#This Row],[32+]]</f>
        <v>1.6800000000000001E-3</v>
      </c>
      <c r="BJ145" s="5">
        <f>Points[[#This Row],[32+]]-Points[[#This Row],[33+]]</f>
        <v>1.2200000000000002E-3</v>
      </c>
      <c r="BK145" s="5">
        <f>Points[[#This Row],[33+]]-Points[[#This Row],[34+]]</f>
        <v>8.699999999999999E-4</v>
      </c>
      <c r="BL145" s="5">
        <f>Points[[#This Row],[34+]]-Points[[#This Row],[35+]]</f>
        <v>6.2000000000000011E-4</v>
      </c>
      <c r="BM145" s="5">
        <f>Points[[#This Row],[35+]]-Points[[#This Row],[40+]]</f>
        <v>1.16E-3</v>
      </c>
      <c r="BN145" s="5">
        <f>Points[[#This Row],[40+]]-Points[[#This Row],[45+]]</f>
        <v>1.4999999999999999E-4</v>
      </c>
    </row>
    <row r="146" spans="1:66" x14ac:dyDescent="0.25">
      <c r="A146" s="10">
        <v>22400983</v>
      </c>
      <c r="B146" s="4" t="s">
        <v>91</v>
      </c>
      <c r="C146" s="4" t="s">
        <v>81</v>
      </c>
      <c r="D146" s="11">
        <v>0.9375</v>
      </c>
      <c r="E146" s="6" t="str">
        <f>HYPERLINK("https://www.nba.com/stats/player/1629673/boxscores-traditional", "Jordan Poole")</f>
        <v>Jordan Poole</v>
      </c>
      <c r="F146">
        <v>20.399999999999999</v>
      </c>
      <c r="G146" s="4">
        <v>9.3079999999999998</v>
      </c>
      <c r="H146" s="3">
        <v>0.90824000000000005</v>
      </c>
      <c r="I146" s="3">
        <v>0.88876999999999995</v>
      </c>
      <c r="J146" s="3">
        <v>0.86863999999999997</v>
      </c>
      <c r="K146" s="3">
        <v>0.84375</v>
      </c>
      <c r="L146" s="3">
        <v>0.81594</v>
      </c>
      <c r="M146" s="3">
        <v>0.78813999999999995</v>
      </c>
      <c r="N146" s="3">
        <v>0.75490000000000002</v>
      </c>
      <c r="O146" s="3">
        <v>0.71904000000000001</v>
      </c>
      <c r="P146" s="3">
        <v>0.68081999999999998</v>
      </c>
      <c r="Q146" s="3">
        <v>0.64431000000000005</v>
      </c>
      <c r="R146" s="3">
        <v>0.60257000000000005</v>
      </c>
      <c r="S146" s="3">
        <v>0.55962000000000001</v>
      </c>
      <c r="T146" s="3">
        <v>0.51595000000000002</v>
      </c>
      <c r="U146" s="3">
        <v>0.47608</v>
      </c>
      <c r="V146" s="3">
        <v>0.43251000000000001</v>
      </c>
      <c r="W146" s="3">
        <v>0.38973999999999998</v>
      </c>
      <c r="X146" s="3">
        <v>0.34827000000000002</v>
      </c>
      <c r="Y146" s="3">
        <v>0.31207000000000001</v>
      </c>
      <c r="Z146" s="3">
        <v>0.27424999999999999</v>
      </c>
      <c r="AA146" s="3">
        <v>0.23885000000000001</v>
      </c>
      <c r="AB146" s="3">
        <v>0.20610999999999999</v>
      </c>
      <c r="AC146" s="3">
        <v>0.17879</v>
      </c>
      <c r="AD146" s="3">
        <v>0.15151000000000001</v>
      </c>
      <c r="AE146" s="3">
        <v>0.12714</v>
      </c>
      <c r="AF146" s="3">
        <v>0.10564999999999999</v>
      </c>
      <c r="AG146" s="3">
        <v>8.8510000000000005E-2</v>
      </c>
      <c r="AH146" s="3">
        <v>7.2150000000000006E-2</v>
      </c>
      <c r="AI146" s="3">
        <v>5.8209999999999998E-2</v>
      </c>
      <c r="AJ146" s="3">
        <v>1.7430000000000001E-2</v>
      </c>
      <c r="AK146" s="3">
        <v>4.15E-3</v>
      </c>
      <c r="AL146" s="5">
        <f>Points[[#This Row],[8+]]-Points[[#This Row],[9+]]</f>
        <v>1.9470000000000098E-2</v>
      </c>
      <c r="AM146" s="5">
        <f>Points[[#This Row],[9+]]-Points[[#This Row],[10+]]</f>
        <v>2.0129999999999981E-2</v>
      </c>
      <c r="AN146" s="5">
        <f>Points[[#This Row],[10+]]-Points[[#This Row],[11+]]</f>
        <v>2.4889999999999968E-2</v>
      </c>
      <c r="AO146" s="5">
        <f>Points[[#This Row],[11+]]-Points[[#This Row],[12+]]</f>
        <v>2.7810000000000001E-2</v>
      </c>
      <c r="AP146" s="5">
        <f>Points[[#This Row],[12+]]-Points[[#This Row],[13+]]</f>
        <v>2.7800000000000047E-2</v>
      </c>
      <c r="AQ146" s="5">
        <f>Points[[#This Row],[13+]]-Points[[#This Row],[14+]]</f>
        <v>3.3239999999999936E-2</v>
      </c>
      <c r="AR146" s="5">
        <f>Points[[#This Row],[14+]]-Points[[#This Row],[15+]]</f>
        <v>3.5860000000000003E-2</v>
      </c>
      <c r="AS146" s="5">
        <f>Points[[#This Row],[15+]]-Points[[#This Row],[16+]]</f>
        <v>3.8220000000000032E-2</v>
      </c>
      <c r="AT146" s="5">
        <f>Points[[#This Row],[16+]]-Points[[#This Row],[17+]]</f>
        <v>3.6509999999999931E-2</v>
      </c>
      <c r="AU146" s="5">
        <f>Points[[#This Row],[17+]]-Points[[#This Row],[18+]]</f>
        <v>4.1739999999999999E-2</v>
      </c>
      <c r="AV146" s="5">
        <f>Points[[#This Row],[18+]]-Points[[#This Row],[19+]]</f>
        <v>4.2950000000000044E-2</v>
      </c>
      <c r="AW146" s="5">
        <f>Points[[#This Row],[19+]]-Points[[#This Row],[20+]]</f>
        <v>4.3669999999999987E-2</v>
      </c>
      <c r="AX146" s="5">
        <f>Points[[#This Row],[20+]]-Points[[#This Row],[21+]]</f>
        <v>3.9870000000000017E-2</v>
      </c>
      <c r="AY146" s="5">
        <f>Points[[#This Row],[21+]]-Points[[#This Row],[22+]]</f>
        <v>4.3569999999999998E-2</v>
      </c>
      <c r="AZ146" s="5">
        <f>Points[[#This Row],[22+]]-Points[[#This Row],[23+]]</f>
        <v>4.277000000000003E-2</v>
      </c>
      <c r="BA146" s="5">
        <f>Points[[#This Row],[23+]]-Points[[#This Row],[24+]]</f>
        <v>4.1469999999999951E-2</v>
      </c>
      <c r="BB146" s="5">
        <f>Points[[#This Row],[24+]]-Points[[#This Row],[25+]]</f>
        <v>3.620000000000001E-2</v>
      </c>
      <c r="BC146" s="5">
        <f>Points[[#This Row],[25+]]-Points[[#This Row],[26+]]</f>
        <v>3.782000000000002E-2</v>
      </c>
      <c r="BD146" s="5">
        <f>Points[[#This Row],[26+]]-Points[[#This Row],[27+]]</f>
        <v>3.5399999999999987E-2</v>
      </c>
      <c r="BE146" s="5">
        <f>Points[[#This Row],[27+]]-Points[[#This Row],[28+]]</f>
        <v>3.2740000000000019E-2</v>
      </c>
      <c r="BF146" s="5">
        <f>Points[[#This Row],[28+]]-Points[[#This Row],[29+]]</f>
        <v>2.7319999999999983E-2</v>
      </c>
      <c r="BG146" s="5">
        <f>Points[[#This Row],[29+]]-Points[[#This Row],[30+]]</f>
        <v>2.7279999999999999E-2</v>
      </c>
      <c r="BH146" s="5">
        <f>Points[[#This Row],[30+]]-Points[[#This Row],[31+]]</f>
        <v>2.4370000000000003E-2</v>
      </c>
      <c r="BI146" s="5">
        <f>Points[[#This Row],[31+]]-Points[[#This Row],[32+]]</f>
        <v>2.1490000000000009E-2</v>
      </c>
      <c r="BJ146" s="5">
        <f>Points[[#This Row],[32+]]-Points[[#This Row],[33+]]</f>
        <v>1.7139999999999989E-2</v>
      </c>
      <c r="BK146" s="5">
        <f>Points[[#This Row],[33+]]-Points[[#This Row],[34+]]</f>
        <v>1.636E-2</v>
      </c>
      <c r="BL146" s="5">
        <f>Points[[#This Row],[34+]]-Points[[#This Row],[35+]]</f>
        <v>1.3940000000000008E-2</v>
      </c>
      <c r="BM146" s="5">
        <f>Points[[#This Row],[35+]]-Points[[#This Row],[40+]]</f>
        <v>4.0779999999999997E-2</v>
      </c>
      <c r="BN146" s="5">
        <f>Points[[#This Row],[40+]]-Points[[#This Row],[45+]]</f>
        <v>1.328E-2</v>
      </c>
    </row>
    <row r="147" spans="1:66" x14ac:dyDescent="0.25">
      <c r="AZ147"/>
      <c r="BA147"/>
      <c r="BB147"/>
      <c r="BC147"/>
      <c r="BD147"/>
      <c r="BE147"/>
    </row>
    <row r="148" spans="1:66" x14ac:dyDescent="0.25">
      <c r="AZ148"/>
      <c r="BA148"/>
      <c r="BB148"/>
      <c r="BC148"/>
      <c r="BD148"/>
      <c r="BE148"/>
    </row>
    <row r="149" spans="1:66" x14ac:dyDescent="0.25">
      <c r="AZ149"/>
      <c r="BA149"/>
      <c r="BB149"/>
      <c r="BC149"/>
      <c r="BD149"/>
      <c r="BE149"/>
    </row>
    <row r="150" spans="1:66" x14ac:dyDescent="0.25">
      <c r="Q150" s="3"/>
      <c r="R150" s="3"/>
      <c r="S150" s="3"/>
      <c r="T150" s="3"/>
      <c r="AZ150"/>
      <c r="BA150"/>
      <c r="BB150"/>
      <c r="BC150"/>
      <c r="BD150"/>
      <c r="BE150"/>
    </row>
    <row r="151" spans="1:66" x14ac:dyDescent="0.25">
      <c r="Q151" s="3"/>
      <c r="R151" s="3"/>
      <c r="S151" s="3"/>
      <c r="T151" s="3"/>
      <c r="AZ151"/>
      <c r="BA151"/>
      <c r="BB151"/>
      <c r="BC151"/>
      <c r="BD151"/>
      <c r="BE151"/>
    </row>
    <row r="152" spans="1:66" x14ac:dyDescent="0.25">
      <c r="Q152" s="3"/>
      <c r="R152" s="3"/>
      <c r="S152" s="3"/>
      <c r="T152" s="3"/>
      <c r="AZ152"/>
      <c r="BA152"/>
      <c r="BB152"/>
      <c r="BC152"/>
      <c r="BD152"/>
      <c r="BE152"/>
    </row>
    <row r="153" spans="1:66" x14ac:dyDescent="0.25">
      <c r="Q153" s="3"/>
      <c r="R153" s="3"/>
      <c r="S153" s="3"/>
      <c r="T153" s="3"/>
      <c r="AZ153"/>
      <c r="BA153"/>
      <c r="BB153"/>
      <c r="BC153"/>
      <c r="BD153"/>
      <c r="BE153"/>
    </row>
    <row r="154" spans="1:66" x14ac:dyDescent="0.25">
      <c r="Q154" s="3"/>
      <c r="R154" s="3"/>
      <c r="S154" s="3"/>
      <c r="T154" s="3"/>
    </row>
    <row r="155" spans="1:66" x14ac:dyDescent="0.25">
      <c r="Q155" s="3"/>
      <c r="R155" s="3"/>
      <c r="S155" s="3"/>
      <c r="T155" s="3"/>
    </row>
    <row r="156" spans="1:66" x14ac:dyDescent="0.25">
      <c r="Q156" s="3"/>
      <c r="R156" s="3"/>
      <c r="S156" s="3"/>
      <c r="T156" s="3"/>
    </row>
    <row r="157" spans="1:66" x14ac:dyDescent="0.25">
      <c r="Q157" s="3"/>
      <c r="R157" s="3"/>
      <c r="S157" s="3"/>
      <c r="T157" s="3"/>
    </row>
    <row r="158" spans="1:66" x14ac:dyDescent="0.25">
      <c r="Q158" s="3"/>
      <c r="R158" s="3"/>
      <c r="S158" s="3"/>
      <c r="T158" s="3"/>
    </row>
    <row r="159" spans="1:66" x14ac:dyDescent="0.25">
      <c r="Q159" s="3"/>
      <c r="R159" s="3"/>
      <c r="S159" s="3"/>
      <c r="T159" s="3"/>
    </row>
    <row r="160" spans="1:66" x14ac:dyDescent="0.25">
      <c r="Q160" s="3"/>
      <c r="R160" s="3"/>
      <c r="S160" s="3"/>
      <c r="T160" s="3"/>
    </row>
    <row r="161" spans="17:20" x14ac:dyDescent="0.25">
      <c r="Q161" s="3"/>
      <c r="R161" s="3"/>
      <c r="S161" s="3"/>
      <c r="T161" s="3"/>
    </row>
    <row r="162" spans="17:20" x14ac:dyDescent="0.25">
      <c r="Q162" s="3"/>
      <c r="R162" s="3"/>
      <c r="S162" s="3"/>
      <c r="T162" s="3"/>
    </row>
    <row r="163" spans="17:20" x14ac:dyDescent="0.25">
      <c r="Q163" s="3"/>
      <c r="R163" s="3"/>
      <c r="S163" s="3"/>
      <c r="T163" s="3"/>
    </row>
    <row r="164" spans="17:20" x14ac:dyDescent="0.25">
      <c r="Q164" s="3"/>
      <c r="R164" s="3"/>
      <c r="S164" s="3"/>
      <c r="T164" s="3"/>
    </row>
    <row r="165" spans="17:20" x14ac:dyDescent="0.25">
      <c r="Q165" s="3"/>
      <c r="R165" s="3"/>
      <c r="S165" s="3"/>
      <c r="T165" s="3"/>
    </row>
    <row r="166" spans="17:20" x14ac:dyDescent="0.25">
      <c r="Q166" s="3"/>
      <c r="R166" s="3"/>
      <c r="S166" s="3"/>
      <c r="T166" s="3"/>
    </row>
    <row r="167" spans="17:20" x14ac:dyDescent="0.25">
      <c r="Q167" s="3"/>
      <c r="R167" s="3"/>
      <c r="S167" s="3"/>
      <c r="T167" s="3"/>
    </row>
    <row r="168" spans="17:20" x14ac:dyDescent="0.25">
      <c r="Q168" s="3"/>
      <c r="R168" s="3"/>
      <c r="S168" s="3"/>
      <c r="T168" s="3"/>
    </row>
    <row r="169" spans="17:20" x14ac:dyDescent="0.25">
      <c r="Q169" s="3"/>
      <c r="R169" s="3"/>
      <c r="S169" s="3"/>
      <c r="T169" s="3"/>
    </row>
    <row r="170" spans="17:20" x14ac:dyDescent="0.25">
      <c r="Q170" s="3"/>
      <c r="R170" s="3"/>
      <c r="S170" s="3"/>
      <c r="T170" s="3"/>
    </row>
    <row r="171" spans="17:20" x14ac:dyDescent="0.25">
      <c r="Q171" s="3"/>
      <c r="R171" s="3"/>
      <c r="S171" s="3"/>
      <c r="T171" s="3"/>
    </row>
    <row r="172" spans="17:20" x14ac:dyDescent="0.25">
      <c r="Q172" s="3"/>
      <c r="R172" s="3"/>
      <c r="S172" s="3"/>
      <c r="T172" s="3"/>
    </row>
    <row r="173" spans="17:20" x14ac:dyDescent="0.25">
      <c r="Q173" s="3"/>
      <c r="R173" s="3"/>
      <c r="S173" s="3"/>
      <c r="T173" s="3"/>
    </row>
    <row r="174" spans="17:20" x14ac:dyDescent="0.25">
      <c r="Q174" s="3"/>
      <c r="R174" s="3"/>
      <c r="S174" s="3"/>
      <c r="T174" s="3"/>
    </row>
    <row r="175" spans="17:20" x14ac:dyDescent="0.25">
      <c r="Q175" s="3"/>
      <c r="R175" s="3"/>
      <c r="S175" s="3"/>
      <c r="T175" s="3"/>
    </row>
    <row r="176" spans="17:20" x14ac:dyDescent="0.25">
      <c r="Q176" s="3"/>
      <c r="R176" s="3"/>
      <c r="S176" s="3"/>
      <c r="T176" s="3"/>
    </row>
    <row r="177" spans="17:20" x14ac:dyDescent="0.25">
      <c r="Q177" s="3"/>
      <c r="R177" s="3"/>
      <c r="S177" s="3"/>
      <c r="T177" s="3"/>
    </row>
    <row r="178" spans="17:20" x14ac:dyDescent="0.25">
      <c r="Q178" s="3"/>
      <c r="R178" s="3"/>
      <c r="S178" s="3"/>
      <c r="T178" s="3"/>
    </row>
    <row r="179" spans="17:20" x14ac:dyDescent="0.25">
      <c r="Q179" s="3"/>
      <c r="R179" s="3"/>
      <c r="S179" s="3"/>
      <c r="T179" s="3"/>
    </row>
    <row r="180" spans="17:20" x14ac:dyDescent="0.25">
      <c r="Q180" s="3"/>
      <c r="R180" s="3"/>
      <c r="S180" s="3"/>
      <c r="T180" s="3"/>
    </row>
    <row r="181" spans="17:20" x14ac:dyDescent="0.25">
      <c r="Q181" s="3"/>
      <c r="R181" s="3"/>
      <c r="S181" s="3"/>
      <c r="T181" s="3"/>
    </row>
    <row r="182" spans="17:20" x14ac:dyDescent="0.25">
      <c r="Q182" s="3"/>
      <c r="R182" s="3"/>
      <c r="S182" s="3"/>
      <c r="T182" s="3"/>
    </row>
    <row r="183" spans="17:20" x14ac:dyDescent="0.25">
      <c r="Q183" s="3"/>
      <c r="R183" s="3"/>
      <c r="S183" s="3"/>
      <c r="T183" s="3"/>
    </row>
    <row r="184" spans="17:20" x14ac:dyDescent="0.25">
      <c r="Q184" s="3"/>
      <c r="R184" s="3"/>
      <c r="S184" s="3"/>
      <c r="T184" s="3"/>
    </row>
    <row r="185" spans="17:20" x14ac:dyDescent="0.25">
      <c r="Q185" s="3"/>
      <c r="R185" s="3"/>
      <c r="S185" s="3"/>
      <c r="T185" s="3"/>
    </row>
    <row r="186" spans="17:20" x14ac:dyDescent="0.25">
      <c r="Q186" s="3"/>
      <c r="R186" s="3"/>
      <c r="S186" s="3"/>
      <c r="T186" s="3"/>
    </row>
    <row r="187" spans="17:20" x14ac:dyDescent="0.25">
      <c r="Q187" s="3"/>
      <c r="R187" s="3"/>
      <c r="S187" s="3"/>
      <c r="T187" s="3"/>
    </row>
    <row r="188" spans="17:20" x14ac:dyDescent="0.25">
      <c r="Q188" s="3"/>
      <c r="R188" s="3"/>
      <c r="S188" s="3"/>
      <c r="T188" s="3"/>
    </row>
    <row r="189" spans="17:20" x14ac:dyDescent="0.25">
      <c r="Q189" s="3"/>
      <c r="R189" s="3"/>
      <c r="S189" s="3"/>
      <c r="T189" s="3"/>
    </row>
    <row r="190" spans="17:20" x14ac:dyDescent="0.25">
      <c r="Q190" s="3"/>
      <c r="R190" s="3"/>
      <c r="S190" s="3"/>
      <c r="T190" s="3"/>
    </row>
    <row r="191" spans="17:20" x14ac:dyDescent="0.25">
      <c r="Q191" s="3"/>
      <c r="R191" s="3"/>
      <c r="S191" s="3"/>
      <c r="T191" s="3"/>
    </row>
    <row r="192" spans="17:20" x14ac:dyDescent="0.25">
      <c r="Q192" s="3"/>
      <c r="R192" s="3"/>
      <c r="S192" s="3"/>
      <c r="T192" s="3"/>
    </row>
    <row r="193" spans="17:20" x14ac:dyDescent="0.25">
      <c r="Q193" s="3"/>
      <c r="R193" s="3"/>
      <c r="S193" s="3"/>
      <c r="T193" s="3"/>
    </row>
    <row r="194" spans="17:20" x14ac:dyDescent="0.25">
      <c r="Q194" s="3"/>
      <c r="R194" s="3"/>
      <c r="S194" s="3"/>
      <c r="T194" s="3"/>
    </row>
    <row r="195" spans="17:20" x14ac:dyDescent="0.25">
      <c r="Q195" s="3"/>
      <c r="R195" s="3"/>
      <c r="S195" s="3"/>
      <c r="T195" s="3"/>
    </row>
    <row r="196" spans="17:20" x14ac:dyDescent="0.25">
      <c r="Q196" s="3"/>
      <c r="R196" s="3"/>
      <c r="S196" s="3"/>
      <c r="T196" s="3"/>
    </row>
    <row r="197" spans="17:20" x14ac:dyDescent="0.25">
      <c r="Q197" s="3"/>
      <c r="R197" s="3"/>
      <c r="S197" s="3"/>
      <c r="T197" s="3"/>
    </row>
    <row r="198" spans="17:20" x14ac:dyDescent="0.25">
      <c r="Q198" s="3"/>
      <c r="R198" s="3"/>
      <c r="S198" s="3"/>
      <c r="T198" s="3"/>
    </row>
    <row r="199" spans="17:20" x14ac:dyDescent="0.25">
      <c r="Q199" s="3"/>
      <c r="R199" s="3"/>
      <c r="S199" s="3"/>
      <c r="T199" s="3"/>
    </row>
    <row r="200" spans="17:20" x14ac:dyDescent="0.25">
      <c r="Q200" s="3"/>
      <c r="R200" s="3"/>
      <c r="S200" s="3"/>
      <c r="T200" s="3"/>
    </row>
    <row r="201" spans="17:20" x14ac:dyDescent="0.25">
      <c r="Q201" s="3"/>
      <c r="R201" s="3"/>
      <c r="S201" s="3"/>
      <c r="T201" s="3"/>
    </row>
    <row r="202" spans="17:20" x14ac:dyDescent="0.25">
      <c r="Q202" s="3"/>
      <c r="R202" s="3"/>
      <c r="S202" s="3"/>
      <c r="T202" s="3"/>
    </row>
    <row r="203" spans="17:20" x14ac:dyDescent="0.25">
      <c r="Q203" s="3"/>
      <c r="R203" s="3"/>
      <c r="S203" s="3"/>
      <c r="T203" s="3"/>
    </row>
    <row r="204" spans="17:20" x14ac:dyDescent="0.25">
      <c r="Q204" s="3"/>
      <c r="R204" s="3"/>
      <c r="S204" s="3"/>
      <c r="T204" s="3"/>
    </row>
    <row r="205" spans="17:20" x14ac:dyDescent="0.25">
      <c r="Q205" s="3"/>
      <c r="R205" s="3"/>
      <c r="S205" s="3"/>
      <c r="T205" s="3"/>
    </row>
    <row r="206" spans="17:20" x14ac:dyDescent="0.25">
      <c r="Q206" s="3"/>
      <c r="R206" s="3"/>
      <c r="S206" s="3"/>
      <c r="T206" s="3"/>
    </row>
    <row r="207" spans="17:20" x14ac:dyDescent="0.25">
      <c r="Q207" s="3"/>
      <c r="R207" s="3"/>
      <c r="S207" s="3"/>
      <c r="T207" s="3"/>
    </row>
    <row r="208" spans="17:20" x14ac:dyDescent="0.25">
      <c r="Q208" s="3"/>
      <c r="R208" s="3"/>
      <c r="S208" s="3"/>
      <c r="T208" s="3"/>
    </row>
    <row r="209" spans="17:20" x14ac:dyDescent="0.25">
      <c r="Q209" s="3"/>
      <c r="R209" s="3"/>
      <c r="S209" s="3"/>
      <c r="T209" s="3"/>
    </row>
    <row r="210" spans="17:20" x14ac:dyDescent="0.25">
      <c r="Q210" s="3"/>
      <c r="R210" s="3"/>
      <c r="S210" s="3"/>
      <c r="T210" s="3"/>
    </row>
    <row r="211" spans="17:20" x14ac:dyDescent="0.25">
      <c r="Q211" s="3"/>
      <c r="R211" s="3"/>
      <c r="S211" s="3"/>
      <c r="T211" s="3"/>
    </row>
    <row r="212" spans="17:20" x14ac:dyDescent="0.25">
      <c r="Q212" s="3"/>
      <c r="R212" s="3"/>
      <c r="S212" s="3"/>
      <c r="T212" s="3"/>
    </row>
  </sheetData>
  <phoneticPr fontId="4" type="noConversion"/>
  <conditionalFormatting sqref="L147:AK1048576 M1:AK14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:BN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AD14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AK14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CCC75-21EF-4778-B8E2-5B15A053F6EE}">
  <dimension ref="A1:AI143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I11" sqref="I11"/>
    </sheetView>
  </sheetViews>
  <sheetFormatPr defaultRowHeight="15" x14ac:dyDescent="0.25"/>
  <cols>
    <col min="1" max="1" width="12.5703125" hidden="1" customWidth="1"/>
    <col min="2" max="3" width="11.85546875" bestFit="1" customWidth="1"/>
    <col min="4" max="4" width="11.28515625" bestFit="1" customWidth="1"/>
    <col min="5" max="5" width="22.85546875" bestFit="1" customWidth="1"/>
    <col min="6" max="6" width="12.42578125" bestFit="1" customWidth="1"/>
    <col min="7" max="7" width="6.85546875" style="12" bestFit="1" customWidth="1"/>
    <col min="8" max="11" width="8.140625" bestFit="1" customWidth="1"/>
    <col min="12" max="18" width="7.140625" bestFit="1" customWidth="1"/>
    <col min="19" max="19" width="7.140625" customWidth="1"/>
    <col min="20" max="30" width="7.140625" bestFit="1" customWidth="1"/>
  </cols>
  <sheetData>
    <row r="1" spans="1:35" x14ac:dyDescent="0.25">
      <c r="A1" t="s">
        <v>73</v>
      </c>
      <c r="B1" t="s">
        <v>25</v>
      </c>
      <c r="C1" t="s">
        <v>26</v>
      </c>
      <c r="D1" t="s">
        <v>72</v>
      </c>
      <c r="E1" t="s">
        <v>27</v>
      </c>
      <c r="F1" t="s">
        <v>35</v>
      </c>
      <c r="G1" s="12" t="s">
        <v>71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2" t="s">
        <v>8</v>
      </c>
    </row>
    <row r="2" spans="1:35" x14ac:dyDescent="0.25">
      <c r="A2" s="10">
        <v>22400622</v>
      </c>
      <c r="B2" t="s">
        <v>84</v>
      </c>
      <c r="C2" t="s">
        <v>85</v>
      </c>
      <c r="D2" s="11">
        <v>0.79166666666666663</v>
      </c>
      <c r="E2" s="6" t="str">
        <f>HYPERLINK("https://www.nba.com/stats/player/1629048/boxscores-traditional", "Goga Bitadze")</f>
        <v>Goga Bitadze</v>
      </c>
      <c r="F2">
        <v>9</v>
      </c>
      <c r="G2" s="4">
        <v>2.7570000000000001</v>
      </c>
      <c r="H2" s="3">
        <v>0.98536999999999997</v>
      </c>
      <c r="I2" s="3">
        <v>0.96484999999999999</v>
      </c>
      <c r="J2" s="3">
        <v>0.92647000000000002</v>
      </c>
      <c r="K2" s="3">
        <v>0.86214000000000002</v>
      </c>
      <c r="L2" s="3">
        <v>0.76729999999999998</v>
      </c>
      <c r="M2" s="3">
        <v>0.64058000000000004</v>
      </c>
      <c r="N2" s="3">
        <v>0.5</v>
      </c>
      <c r="O2" s="3">
        <v>0.35942000000000002</v>
      </c>
      <c r="P2" s="3">
        <v>0.23269999999999999</v>
      </c>
      <c r="Q2" s="3">
        <v>0.13786000000000001</v>
      </c>
      <c r="R2" s="3">
        <v>7.3529999999999998E-2</v>
      </c>
      <c r="S2" s="3">
        <v>3.5150000000000001E-2</v>
      </c>
      <c r="T2" s="5">
        <f>Rebounds[[#This Row],[3+]]-Rebounds[[#This Row],[4+]]</f>
        <v>2.0519999999999983E-2</v>
      </c>
      <c r="U2" s="5">
        <f>Rebounds[[#This Row],[4+]]-Rebounds[[#This Row],[5+]]</f>
        <v>3.837999999999997E-2</v>
      </c>
      <c r="V2" s="5">
        <f>Rebounds[[#This Row],[5+]]-Rebounds[[#This Row],[6+]]</f>
        <v>6.4329999999999998E-2</v>
      </c>
      <c r="W2" s="5">
        <f>Rebounds[[#This Row],[6+]]-Rebounds[[#This Row],[7+]]</f>
        <v>9.4840000000000035E-2</v>
      </c>
      <c r="X2" s="5">
        <f>Rebounds[[#This Row],[7+]]-Rebounds[[#This Row],[8+]]</f>
        <v>0.12671999999999994</v>
      </c>
      <c r="Y2" s="5">
        <f>Rebounds[[#This Row],[8+]]-Rebounds[[#This Row],[9+]]</f>
        <v>0.14058000000000004</v>
      </c>
      <c r="Z2" s="5">
        <f>Rebounds[[#This Row],[9+]]-Rebounds[[#This Row],[10+]]</f>
        <v>0.14057999999999998</v>
      </c>
      <c r="AA2" s="5">
        <f>Rebounds[[#This Row],[10+]]-Rebounds[[#This Row],[11+]]</f>
        <v>0.12672000000000003</v>
      </c>
      <c r="AB2" s="5">
        <f>Rebounds[[#This Row],[11+]]-Rebounds[[#This Row],[12+]]</f>
        <v>9.483999999999998E-2</v>
      </c>
      <c r="AC2" s="5">
        <f>Rebounds[[#This Row],[12+]]-Rebounds[[#This Row],[13+]]</f>
        <v>6.4330000000000012E-2</v>
      </c>
      <c r="AD2" s="5">
        <f>Rebounds[[#This Row],[13+]]-Rebounds[[#This Row],[14+]]</f>
        <v>3.8379999999999997E-2</v>
      </c>
    </row>
    <row r="3" spans="1:35" x14ac:dyDescent="0.25">
      <c r="A3" s="10">
        <v>22400622</v>
      </c>
      <c r="B3" t="s">
        <v>84</v>
      </c>
      <c r="C3" t="s">
        <v>85</v>
      </c>
      <c r="D3" s="11">
        <v>0.79166666666666663</v>
      </c>
      <c r="E3" s="6" t="str">
        <f>HYPERLINK("https://www.nba.com/stats/player/1628976/boxscores-traditional", "Wendell Carter Jr.")</f>
        <v>Wendell Carter Jr.</v>
      </c>
      <c r="F3">
        <v>9.1999999999999993</v>
      </c>
      <c r="G3" s="4">
        <v>2.9260000000000002</v>
      </c>
      <c r="H3" s="3">
        <v>0.98299999999999998</v>
      </c>
      <c r="I3" s="3">
        <v>0.96245999999999998</v>
      </c>
      <c r="J3" s="3">
        <v>0.92506999999999995</v>
      </c>
      <c r="K3" s="3">
        <v>0.86214000000000002</v>
      </c>
      <c r="L3" s="3">
        <v>0.77337</v>
      </c>
      <c r="M3" s="3">
        <v>0.65910000000000002</v>
      </c>
      <c r="N3" s="3">
        <v>0.52790000000000004</v>
      </c>
      <c r="O3" s="3">
        <v>0.39357999999999999</v>
      </c>
      <c r="P3" s="3">
        <v>0.26762999999999998</v>
      </c>
      <c r="Q3" s="3">
        <v>0.16853000000000001</v>
      </c>
      <c r="R3" s="3">
        <v>9.6799999999999997E-2</v>
      </c>
      <c r="S3" s="3">
        <v>5.0500000000000003E-2</v>
      </c>
      <c r="T3" s="5">
        <f>Rebounds[[#This Row],[3+]]-Rebounds[[#This Row],[4+]]</f>
        <v>2.0540000000000003E-2</v>
      </c>
      <c r="U3" s="5">
        <f>Rebounds[[#This Row],[4+]]-Rebounds[[#This Row],[5+]]</f>
        <v>3.7390000000000034E-2</v>
      </c>
      <c r="V3" s="5">
        <f>Rebounds[[#This Row],[5+]]-Rebounds[[#This Row],[6+]]</f>
        <v>6.292999999999993E-2</v>
      </c>
      <c r="W3" s="5">
        <f>Rebounds[[#This Row],[6+]]-Rebounds[[#This Row],[7+]]</f>
        <v>8.8770000000000016E-2</v>
      </c>
      <c r="X3" s="5">
        <f>Rebounds[[#This Row],[7+]]-Rebounds[[#This Row],[8+]]</f>
        <v>0.11426999999999998</v>
      </c>
      <c r="Y3" s="5">
        <f>Rebounds[[#This Row],[8+]]-Rebounds[[#This Row],[9+]]</f>
        <v>0.13119999999999998</v>
      </c>
      <c r="Z3" s="5">
        <f>Rebounds[[#This Row],[9+]]-Rebounds[[#This Row],[10+]]</f>
        <v>0.13432000000000005</v>
      </c>
      <c r="AA3" s="5">
        <f>Rebounds[[#This Row],[10+]]-Rebounds[[#This Row],[11+]]</f>
        <v>0.12595000000000001</v>
      </c>
      <c r="AB3" s="5">
        <f>Rebounds[[#This Row],[11+]]-Rebounds[[#This Row],[12+]]</f>
        <v>9.9099999999999966E-2</v>
      </c>
      <c r="AC3" s="5">
        <f>Rebounds[[#This Row],[12+]]-Rebounds[[#This Row],[13+]]</f>
        <v>7.1730000000000016E-2</v>
      </c>
      <c r="AD3" s="5">
        <f>Rebounds[[#This Row],[13+]]-Rebounds[[#This Row],[14+]]</f>
        <v>4.6299999999999994E-2</v>
      </c>
    </row>
    <row r="4" spans="1:35" x14ac:dyDescent="0.25">
      <c r="A4" s="10">
        <v>22400622</v>
      </c>
      <c r="B4" t="s">
        <v>84</v>
      </c>
      <c r="C4" t="s">
        <v>85</v>
      </c>
      <c r="D4" s="11">
        <v>0.79166666666666663</v>
      </c>
      <c r="E4" s="6" t="str">
        <f>HYPERLINK("https://www.nba.com/stats/player/1630591/boxscores-traditional", "Jalen Suggs")</f>
        <v>Jalen Suggs</v>
      </c>
      <c r="F4">
        <v>4.5999999999999996</v>
      </c>
      <c r="G4" s="4">
        <v>0.8</v>
      </c>
      <c r="H4" s="3">
        <v>0.97724999999999995</v>
      </c>
      <c r="I4" s="3">
        <v>0.77337</v>
      </c>
      <c r="J4" s="3">
        <v>0.30853999999999998</v>
      </c>
      <c r="K4" s="3">
        <v>4.0059999999999998E-2</v>
      </c>
      <c r="L4" s="3">
        <v>1.3500000000000001E-3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5">
        <f>Rebounds[[#This Row],[3+]]-Rebounds[[#This Row],[4+]]</f>
        <v>0.20387999999999995</v>
      </c>
      <c r="U4" s="5">
        <f>Rebounds[[#This Row],[4+]]-Rebounds[[#This Row],[5+]]</f>
        <v>0.46483000000000002</v>
      </c>
      <c r="V4" s="5">
        <f>Rebounds[[#This Row],[5+]]-Rebounds[[#This Row],[6+]]</f>
        <v>0.26848</v>
      </c>
      <c r="W4" s="5">
        <f>Rebounds[[#This Row],[6+]]-Rebounds[[#This Row],[7+]]</f>
        <v>3.8710000000000001E-2</v>
      </c>
      <c r="X4" s="5">
        <f>Rebounds[[#This Row],[7+]]-Rebounds[[#This Row],[8+]]</f>
        <v>1.3500000000000001E-3</v>
      </c>
      <c r="Y4" s="5">
        <f>Rebounds[[#This Row],[8+]]-Rebounds[[#This Row],[9+]]</f>
        <v>0</v>
      </c>
      <c r="Z4" s="5">
        <f>Rebounds[[#This Row],[9+]]-Rebounds[[#This Row],[10+]]</f>
        <v>0</v>
      </c>
      <c r="AA4" s="5">
        <f>Rebounds[[#This Row],[10+]]-Rebounds[[#This Row],[11+]]</f>
        <v>0</v>
      </c>
      <c r="AB4" s="5">
        <f>Rebounds[[#This Row],[11+]]-Rebounds[[#This Row],[12+]]</f>
        <v>0</v>
      </c>
      <c r="AC4" s="5">
        <f>Rebounds[[#This Row],[12+]]-Rebounds[[#This Row],[13+]]</f>
        <v>0</v>
      </c>
      <c r="AD4" s="5">
        <f>Rebounds[[#This Row],[13+]]-Rebounds[[#This Row],[14+]]</f>
        <v>0</v>
      </c>
    </row>
    <row r="5" spans="1:35" x14ac:dyDescent="0.25">
      <c r="A5" s="10">
        <v>22400622</v>
      </c>
      <c r="B5" t="s">
        <v>84</v>
      </c>
      <c r="C5" t="s">
        <v>85</v>
      </c>
      <c r="D5" s="11">
        <v>0.79166666666666663</v>
      </c>
      <c r="E5" s="6" t="str">
        <f>HYPERLINK("https://www.nba.com/stats/player/1630532/boxscores-traditional", "Franz Wagner")</f>
        <v>Franz Wagner</v>
      </c>
      <c r="F5">
        <v>6.4</v>
      </c>
      <c r="G5" s="4">
        <v>2.1539999999999999</v>
      </c>
      <c r="H5" s="3">
        <v>0.94294999999999995</v>
      </c>
      <c r="I5" s="3">
        <v>0.86650000000000005</v>
      </c>
      <c r="J5" s="3">
        <v>0.74214999999999998</v>
      </c>
      <c r="K5" s="3">
        <v>0.57535000000000003</v>
      </c>
      <c r="L5" s="3">
        <v>0.38973999999999998</v>
      </c>
      <c r="M5" s="3">
        <v>0.22964999999999999</v>
      </c>
      <c r="N5" s="3">
        <v>0.11314</v>
      </c>
      <c r="O5" s="3">
        <v>4.7460000000000002E-2</v>
      </c>
      <c r="P5" s="3">
        <v>1.618E-2</v>
      </c>
      <c r="Q5" s="3">
        <v>4.6600000000000001E-3</v>
      </c>
      <c r="R5" s="3">
        <v>1.1100000000000001E-3</v>
      </c>
      <c r="S5" s="3">
        <v>2.1000000000000001E-4</v>
      </c>
      <c r="T5" s="5">
        <f>Rebounds[[#This Row],[3+]]-Rebounds[[#This Row],[4+]]</f>
        <v>7.6449999999999907E-2</v>
      </c>
      <c r="U5" s="5">
        <f>Rebounds[[#This Row],[4+]]-Rebounds[[#This Row],[5+]]</f>
        <v>0.12435000000000007</v>
      </c>
      <c r="V5" s="5">
        <f>Rebounds[[#This Row],[5+]]-Rebounds[[#This Row],[6+]]</f>
        <v>0.16679999999999995</v>
      </c>
      <c r="W5" s="5">
        <f>Rebounds[[#This Row],[6+]]-Rebounds[[#This Row],[7+]]</f>
        <v>0.18561000000000005</v>
      </c>
      <c r="X5" s="5">
        <f>Rebounds[[#This Row],[7+]]-Rebounds[[#This Row],[8+]]</f>
        <v>0.16008999999999998</v>
      </c>
      <c r="Y5" s="5">
        <f>Rebounds[[#This Row],[8+]]-Rebounds[[#This Row],[9+]]</f>
        <v>0.11650999999999999</v>
      </c>
      <c r="Z5" s="5">
        <f>Rebounds[[#This Row],[9+]]-Rebounds[[#This Row],[10+]]</f>
        <v>6.5680000000000002E-2</v>
      </c>
      <c r="AA5" s="5">
        <f>Rebounds[[#This Row],[10+]]-Rebounds[[#This Row],[11+]]</f>
        <v>3.1280000000000002E-2</v>
      </c>
      <c r="AB5" s="5">
        <f>Rebounds[[#This Row],[11+]]-Rebounds[[#This Row],[12+]]</f>
        <v>1.1519999999999999E-2</v>
      </c>
      <c r="AC5" s="5">
        <f>Rebounds[[#This Row],[12+]]-Rebounds[[#This Row],[13+]]</f>
        <v>3.5500000000000002E-3</v>
      </c>
      <c r="AD5" s="5">
        <f>Rebounds[[#This Row],[13+]]-Rebounds[[#This Row],[14+]]</f>
        <v>9.0000000000000008E-4</v>
      </c>
    </row>
    <row r="6" spans="1:35" x14ac:dyDescent="0.25">
      <c r="A6" s="10">
        <v>22400622</v>
      </c>
      <c r="B6" t="s">
        <v>84</v>
      </c>
      <c r="C6" t="s">
        <v>85</v>
      </c>
      <c r="D6" s="11">
        <v>0.79166666666666663</v>
      </c>
      <c r="E6" s="6" t="str">
        <f>HYPERLINK("https://www.nba.com/stats/player/1631094/boxscores-traditional", "Paolo Banchero")</f>
        <v>Paolo Banchero</v>
      </c>
      <c r="F6">
        <v>7.2</v>
      </c>
      <c r="G6" s="4">
        <v>2.786</v>
      </c>
      <c r="H6" s="3">
        <v>0.93447999999999998</v>
      </c>
      <c r="I6" s="3">
        <v>0.87492999999999999</v>
      </c>
      <c r="J6" s="3">
        <v>0.78524000000000005</v>
      </c>
      <c r="K6" s="3">
        <v>0.66639999999999999</v>
      </c>
      <c r="L6" s="3">
        <v>0.52790000000000004</v>
      </c>
      <c r="M6" s="3">
        <v>0.38590999999999998</v>
      </c>
      <c r="N6" s="3">
        <v>0.25785000000000002</v>
      </c>
      <c r="O6" s="3">
        <v>0.15625</v>
      </c>
      <c r="P6" s="3">
        <v>8.6910000000000001E-2</v>
      </c>
      <c r="Q6" s="3">
        <v>4.2720000000000001E-2</v>
      </c>
      <c r="R6" s="3">
        <v>1.8759999999999999E-2</v>
      </c>
      <c r="S6" s="3">
        <v>7.3400000000000002E-3</v>
      </c>
      <c r="T6" s="5">
        <f>Rebounds[[#This Row],[3+]]-Rebounds[[#This Row],[4+]]</f>
        <v>5.9549999999999992E-2</v>
      </c>
      <c r="U6" s="5">
        <f>Rebounds[[#This Row],[4+]]-Rebounds[[#This Row],[5+]]</f>
        <v>8.9689999999999936E-2</v>
      </c>
      <c r="V6" s="5">
        <f>Rebounds[[#This Row],[5+]]-Rebounds[[#This Row],[6+]]</f>
        <v>0.11884000000000006</v>
      </c>
      <c r="W6" s="5">
        <f>Rebounds[[#This Row],[6+]]-Rebounds[[#This Row],[7+]]</f>
        <v>0.13849999999999996</v>
      </c>
      <c r="X6" s="5">
        <f>Rebounds[[#This Row],[7+]]-Rebounds[[#This Row],[8+]]</f>
        <v>0.14199000000000006</v>
      </c>
      <c r="Y6" s="5">
        <f>Rebounds[[#This Row],[8+]]-Rebounds[[#This Row],[9+]]</f>
        <v>0.12805999999999995</v>
      </c>
      <c r="Z6" s="5">
        <f>Rebounds[[#This Row],[9+]]-Rebounds[[#This Row],[10+]]</f>
        <v>0.10160000000000002</v>
      </c>
      <c r="AA6" s="5">
        <f>Rebounds[[#This Row],[10+]]-Rebounds[[#This Row],[11+]]</f>
        <v>6.9339999999999999E-2</v>
      </c>
      <c r="AB6" s="5">
        <f>Rebounds[[#This Row],[11+]]-Rebounds[[#This Row],[12+]]</f>
        <v>4.419E-2</v>
      </c>
      <c r="AC6" s="5">
        <f>Rebounds[[#This Row],[12+]]-Rebounds[[#This Row],[13+]]</f>
        <v>2.3960000000000002E-2</v>
      </c>
      <c r="AD6" s="5">
        <f>Rebounds[[#This Row],[13+]]-Rebounds[[#This Row],[14+]]</f>
        <v>1.142E-2</v>
      </c>
    </row>
    <row r="7" spans="1:35" x14ac:dyDescent="0.25">
      <c r="A7" s="10">
        <v>22400622</v>
      </c>
      <c r="B7" t="s">
        <v>84</v>
      </c>
      <c r="C7" t="s">
        <v>85</v>
      </c>
      <c r="D7" s="11">
        <v>0.79166666666666663</v>
      </c>
      <c r="E7" s="6" t="str">
        <f>HYPERLINK("https://www.nba.com/stats/player/1630175/boxscores-traditional", "Cole Anthony")</f>
        <v>Cole Anthony</v>
      </c>
      <c r="F7">
        <v>5.4</v>
      </c>
      <c r="G7" s="4">
        <v>1.625</v>
      </c>
      <c r="H7" s="3">
        <v>0.93056000000000005</v>
      </c>
      <c r="I7" s="3">
        <v>0.80510999999999999</v>
      </c>
      <c r="J7" s="3">
        <v>0.59870999999999996</v>
      </c>
      <c r="K7" s="3">
        <v>0.35569000000000001</v>
      </c>
      <c r="L7" s="3">
        <v>0.16353999999999999</v>
      </c>
      <c r="M7" s="3">
        <v>5.4800000000000001E-2</v>
      </c>
      <c r="N7" s="3">
        <v>1.321E-2</v>
      </c>
      <c r="O7" s="3">
        <v>2.33E-3</v>
      </c>
      <c r="P7" s="3">
        <v>2.7999999999999998E-4</v>
      </c>
      <c r="Q7" s="3">
        <v>0</v>
      </c>
      <c r="R7" s="3">
        <v>0</v>
      </c>
      <c r="S7" s="3">
        <v>0</v>
      </c>
      <c r="T7" s="5">
        <f>Rebounds[[#This Row],[3+]]-Rebounds[[#This Row],[4+]]</f>
        <v>0.12545000000000006</v>
      </c>
      <c r="U7" s="5">
        <f>Rebounds[[#This Row],[4+]]-Rebounds[[#This Row],[5+]]</f>
        <v>0.20640000000000003</v>
      </c>
      <c r="V7" s="5">
        <f>Rebounds[[#This Row],[5+]]-Rebounds[[#This Row],[6+]]</f>
        <v>0.24301999999999996</v>
      </c>
      <c r="W7" s="5">
        <f>Rebounds[[#This Row],[6+]]-Rebounds[[#This Row],[7+]]</f>
        <v>0.19215000000000002</v>
      </c>
      <c r="X7" s="5">
        <f>Rebounds[[#This Row],[7+]]-Rebounds[[#This Row],[8+]]</f>
        <v>0.10873999999999999</v>
      </c>
      <c r="Y7" s="5">
        <f>Rebounds[[#This Row],[8+]]-Rebounds[[#This Row],[9+]]</f>
        <v>4.1590000000000002E-2</v>
      </c>
      <c r="Z7" s="5">
        <f>Rebounds[[#This Row],[9+]]-Rebounds[[#This Row],[10+]]</f>
        <v>1.0879999999999999E-2</v>
      </c>
      <c r="AA7" s="5">
        <f>Rebounds[[#This Row],[10+]]-Rebounds[[#This Row],[11+]]</f>
        <v>2.0500000000000002E-3</v>
      </c>
      <c r="AB7" s="5">
        <f>Rebounds[[#This Row],[11+]]-Rebounds[[#This Row],[12+]]</f>
        <v>2.7999999999999998E-4</v>
      </c>
      <c r="AC7" s="5">
        <f>Rebounds[[#This Row],[12+]]-Rebounds[[#This Row],[13+]]</f>
        <v>0</v>
      </c>
      <c r="AD7" s="5">
        <f>Rebounds[[#This Row],[13+]]-Rebounds[[#This Row],[14+]]</f>
        <v>0</v>
      </c>
    </row>
    <row r="8" spans="1:35" x14ac:dyDescent="0.25">
      <c r="A8" s="10">
        <v>22400622</v>
      </c>
      <c r="B8" t="s">
        <v>84</v>
      </c>
      <c r="C8" t="s">
        <v>85</v>
      </c>
      <c r="D8" s="11">
        <v>0.79166666666666663</v>
      </c>
      <c r="E8" s="6" t="str">
        <f>HYPERLINK("https://www.nba.com/stats/player/1641783/boxscores-traditional", "Tristan da Silva")</f>
        <v>Tristan da Silva</v>
      </c>
      <c r="F8">
        <v>5.2</v>
      </c>
      <c r="G8" s="4">
        <v>2.4820000000000002</v>
      </c>
      <c r="H8" s="3">
        <v>0.81327000000000005</v>
      </c>
      <c r="I8" s="3">
        <v>0.68439000000000005</v>
      </c>
      <c r="J8" s="3">
        <v>0.53188000000000002</v>
      </c>
      <c r="K8" s="3">
        <v>0.37447999999999998</v>
      </c>
      <c r="L8" s="3">
        <v>0.23269999999999999</v>
      </c>
      <c r="M8" s="3">
        <v>0.12923999999999999</v>
      </c>
      <c r="N8" s="3">
        <v>6.3009999999999997E-2</v>
      </c>
      <c r="O8" s="3">
        <v>2.6800000000000001E-2</v>
      </c>
      <c r="P8" s="3">
        <v>9.6399999999999993E-3</v>
      </c>
      <c r="Q8" s="3">
        <v>3.0699999999999998E-3</v>
      </c>
      <c r="R8" s="3">
        <v>8.4000000000000003E-4</v>
      </c>
      <c r="S8" s="3">
        <v>1.9000000000000001E-4</v>
      </c>
      <c r="T8" s="5">
        <f>Rebounds[[#This Row],[3+]]-Rebounds[[#This Row],[4+]]</f>
        <v>0.12887999999999999</v>
      </c>
      <c r="U8" s="5">
        <f>Rebounds[[#This Row],[4+]]-Rebounds[[#This Row],[5+]]</f>
        <v>0.15251000000000003</v>
      </c>
      <c r="V8" s="5">
        <f>Rebounds[[#This Row],[5+]]-Rebounds[[#This Row],[6+]]</f>
        <v>0.15740000000000004</v>
      </c>
      <c r="W8" s="5">
        <f>Rebounds[[#This Row],[6+]]-Rebounds[[#This Row],[7+]]</f>
        <v>0.14177999999999999</v>
      </c>
      <c r="X8" s="5">
        <f>Rebounds[[#This Row],[7+]]-Rebounds[[#This Row],[8+]]</f>
        <v>0.10346</v>
      </c>
      <c r="Y8" s="5">
        <f>Rebounds[[#This Row],[8+]]-Rebounds[[#This Row],[9+]]</f>
        <v>6.6229999999999997E-2</v>
      </c>
      <c r="Z8" s="5">
        <f>Rebounds[[#This Row],[9+]]-Rebounds[[#This Row],[10+]]</f>
        <v>3.6209999999999992E-2</v>
      </c>
      <c r="AA8" s="5">
        <f>Rebounds[[#This Row],[10+]]-Rebounds[[#This Row],[11+]]</f>
        <v>1.7160000000000002E-2</v>
      </c>
      <c r="AB8" s="5">
        <f>Rebounds[[#This Row],[11+]]-Rebounds[[#This Row],[12+]]</f>
        <v>6.5699999999999995E-3</v>
      </c>
      <c r="AC8" s="5">
        <f>Rebounds[[#This Row],[12+]]-Rebounds[[#This Row],[13+]]</f>
        <v>2.2299999999999998E-3</v>
      </c>
      <c r="AD8" s="5">
        <f>Rebounds[[#This Row],[13+]]-Rebounds[[#This Row],[14+]]</f>
        <v>6.4999999999999997E-4</v>
      </c>
    </row>
    <row r="9" spans="1:35" x14ac:dyDescent="0.25">
      <c r="A9" s="10">
        <v>22400622</v>
      </c>
      <c r="B9" t="s">
        <v>84</v>
      </c>
      <c r="C9" t="s">
        <v>85</v>
      </c>
      <c r="D9" s="11">
        <v>0.79166666666666663</v>
      </c>
      <c r="E9" s="6" t="str">
        <f>HYPERLINK("https://www.nba.com/stats/player/1628371/boxscores-traditional", "Jonathan Isaac")</f>
        <v>Jonathan Isaac</v>
      </c>
      <c r="F9">
        <v>5.4</v>
      </c>
      <c r="G9" s="4">
        <v>3.0070000000000001</v>
      </c>
      <c r="H9" s="3">
        <v>0.78813999999999995</v>
      </c>
      <c r="I9" s="3">
        <v>0.68081999999999998</v>
      </c>
      <c r="J9" s="3">
        <v>0.55171999999999999</v>
      </c>
      <c r="K9" s="3">
        <v>0.42074</v>
      </c>
      <c r="L9" s="3">
        <v>0.29805999999999999</v>
      </c>
      <c r="M9" s="3">
        <v>0.19489000000000001</v>
      </c>
      <c r="N9" s="3">
        <v>0.11507000000000001</v>
      </c>
      <c r="O9" s="3">
        <v>6.3009999999999997E-2</v>
      </c>
      <c r="P9" s="3">
        <v>3.1440000000000003E-2</v>
      </c>
      <c r="Q9" s="3">
        <v>1.426E-2</v>
      </c>
      <c r="R9" s="3">
        <v>5.7000000000000002E-3</v>
      </c>
      <c r="S9" s="3">
        <v>2.1199999999999999E-3</v>
      </c>
      <c r="T9" s="5">
        <f>Rebounds[[#This Row],[3+]]-Rebounds[[#This Row],[4+]]</f>
        <v>0.10731999999999997</v>
      </c>
      <c r="U9" s="5">
        <f>Rebounds[[#This Row],[4+]]-Rebounds[[#This Row],[5+]]</f>
        <v>0.12909999999999999</v>
      </c>
      <c r="V9" s="5">
        <f>Rebounds[[#This Row],[5+]]-Rebounds[[#This Row],[6+]]</f>
        <v>0.13097999999999999</v>
      </c>
      <c r="W9" s="5">
        <f>Rebounds[[#This Row],[6+]]-Rebounds[[#This Row],[7+]]</f>
        <v>0.12268000000000001</v>
      </c>
      <c r="X9" s="5">
        <f>Rebounds[[#This Row],[7+]]-Rebounds[[#This Row],[8+]]</f>
        <v>0.10316999999999998</v>
      </c>
      <c r="Y9" s="5">
        <f>Rebounds[[#This Row],[8+]]-Rebounds[[#This Row],[9+]]</f>
        <v>7.9820000000000002E-2</v>
      </c>
      <c r="Z9" s="5">
        <f>Rebounds[[#This Row],[9+]]-Rebounds[[#This Row],[10+]]</f>
        <v>5.2060000000000009E-2</v>
      </c>
      <c r="AA9" s="5">
        <f>Rebounds[[#This Row],[10+]]-Rebounds[[#This Row],[11+]]</f>
        <v>3.1569999999999994E-2</v>
      </c>
      <c r="AB9" s="5">
        <f>Rebounds[[#This Row],[11+]]-Rebounds[[#This Row],[12+]]</f>
        <v>1.7180000000000001E-2</v>
      </c>
      <c r="AC9" s="5">
        <f>Rebounds[[#This Row],[12+]]-Rebounds[[#This Row],[13+]]</f>
        <v>8.5599999999999999E-3</v>
      </c>
      <c r="AD9" s="5">
        <f>Rebounds[[#This Row],[13+]]-Rebounds[[#This Row],[14+]]</f>
        <v>3.5800000000000003E-3</v>
      </c>
    </row>
    <row r="10" spans="1:35" x14ac:dyDescent="0.25">
      <c r="A10" s="10">
        <v>22400622</v>
      </c>
      <c r="B10" t="s">
        <v>84</v>
      </c>
      <c r="C10" t="s">
        <v>85</v>
      </c>
      <c r="D10" s="11">
        <v>0.79166666666666663</v>
      </c>
      <c r="E10" s="6" t="str">
        <f>HYPERLINK("https://www.nba.com/stats/player/1629021/boxscores-traditional", "Moritz Wagner")</f>
        <v>Moritz Wagner</v>
      </c>
      <c r="F10">
        <v>4.8</v>
      </c>
      <c r="G10" s="4">
        <v>3.0590000000000002</v>
      </c>
      <c r="H10" s="3">
        <v>0.72240000000000004</v>
      </c>
      <c r="I10" s="3">
        <v>0.60257000000000005</v>
      </c>
      <c r="J10" s="3">
        <v>0.47210000000000002</v>
      </c>
      <c r="K10" s="3">
        <v>0.34827000000000002</v>
      </c>
      <c r="L10" s="3">
        <v>0.23576</v>
      </c>
      <c r="M10" s="3">
        <v>0.14685999999999999</v>
      </c>
      <c r="N10" s="3">
        <v>8.5339999999999999E-2</v>
      </c>
      <c r="O10" s="3">
        <v>4.4569999999999999E-2</v>
      </c>
      <c r="P10" s="3">
        <v>2.1180000000000001E-2</v>
      </c>
      <c r="Q10" s="3">
        <v>9.3900000000000008E-3</v>
      </c>
      <c r="R10" s="3">
        <v>3.6800000000000001E-3</v>
      </c>
      <c r="S10" s="3">
        <v>1.31E-3</v>
      </c>
      <c r="T10" s="5">
        <f>Rebounds[[#This Row],[3+]]-Rebounds[[#This Row],[4+]]</f>
        <v>0.11982999999999999</v>
      </c>
      <c r="U10" s="5">
        <f>Rebounds[[#This Row],[4+]]-Rebounds[[#This Row],[5+]]</f>
        <v>0.13047000000000003</v>
      </c>
      <c r="V10" s="5">
        <f>Rebounds[[#This Row],[5+]]-Rebounds[[#This Row],[6+]]</f>
        <v>0.12383</v>
      </c>
      <c r="W10" s="5">
        <f>Rebounds[[#This Row],[6+]]-Rebounds[[#This Row],[7+]]</f>
        <v>0.11251000000000003</v>
      </c>
      <c r="X10" s="5">
        <f>Rebounds[[#This Row],[7+]]-Rebounds[[#This Row],[8+]]</f>
        <v>8.8900000000000007E-2</v>
      </c>
      <c r="Y10" s="5">
        <f>Rebounds[[#This Row],[8+]]-Rebounds[[#This Row],[9+]]</f>
        <v>6.1519999999999991E-2</v>
      </c>
      <c r="Z10" s="5">
        <f>Rebounds[[#This Row],[9+]]-Rebounds[[#This Row],[10+]]</f>
        <v>4.0770000000000001E-2</v>
      </c>
      <c r="AA10" s="5">
        <f>Rebounds[[#This Row],[10+]]-Rebounds[[#This Row],[11+]]</f>
        <v>2.3389999999999998E-2</v>
      </c>
      <c r="AB10" s="5">
        <f>Rebounds[[#This Row],[11+]]-Rebounds[[#This Row],[12+]]</f>
        <v>1.179E-2</v>
      </c>
      <c r="AC10" s="5">
        <f>Rebounds[[#This Row],[12+]]-Rebounds[[#This Row],[13+]]</f>
        <v>5.7100000000000007E-3</v>
      </c>
      <c r="AD10" s="5">
        <f>Rebounds[[#This Row],[13+]]-Rebounds[[#This Row],[14+]]</f>
        <v>2.3700000000000001E-3</v>
      </c>
      <c r="AE10" s="5"/>
      <c r="AF10" s="5"/>
      <c r="AG10" s="5"/>
      <c r="AH10" s="5"/>
      <c r="AI10" s="5"/>
    </row>
    <row r="11" spans="1:35" x14ac:dyDescent="0.25">
      <c r="A11" s="10">
        <v>22400622</v>
      </c>
      <c r="B11" t="s">
        <v>84</v>
      </c>
      <c r="C11" t="s">
        <v>85</v>
      </c>
      <c r="D11" s="11">
        <v>0.79166666666666663</v>
      </c>
      <c r="E11" s="6" t="str">
        <f>HYPERLINK("https://www.nba.com/stats/player/1641710/boxscores-traditional", "Anthony Black")</f>
        <v>Anthony Black</v>
      </c>
      <c r="F11">
        <v>4</v>
      </c>
      <c r="G11" s="4">
        <v>2.8980000000000001</v>
      </c>
      <c r="H11" s="3">
        <v>0.63683000000000001</v>
      </c>
      <c r="I11" s="3">
        <v>0.5</v>
      </c>
      <c r="J11" s="3">
        <v>0.36316999999999999</v>
      </c>
      <c r="K11" s="3">
        <v>0.24510000000000001</v>
      </c>
      <c r="L11" s="3">
        <v>0.14917</v>
      </c>
      <c r="M11" s="3">
        <v>8.3790000000000003E-2</v>
      </c>
      <c r="N11" s="3">
        <v>4.1820000000000003E-2</v>
      </c>
      <c r="O11" s="3">
        <v>1.9230000000000001E-2</v>
      </c>
      <c r="P11" s="3">
        <v>7.7600000000000004E-3</v>
      </c>
      <c r="Q11" s="3">
        <v>2.8900000000000002E-3</v>
      </c>
      <c r="R11" s="3">
        <v>9.3999999999999997E-4</v>
      </c>
      <c r="S11" s="3">
        <v>2.7999999999999998E-4</v>
      </c>
      <c r="T11" s="5">
        <f>Rebounds[[#This Row],[3+]]-Rebounds[[#This Row],[4+]]</f>
        <v>0.13683000000000001</v>
      </c>
      <c r="U11" s="5">
        <f>Rebounds[[#This Row],[4+]]-Rebounds[[#This Row],[5+]]</f>
        <v>0.13683000000000001</v>
      </c>
      <c r="V11" s="5">
        <f>Rebounds[[#This Row],[5+]]-Rebounds[[#This Row],[6+]]</f>
        <v>0.11806999999999998</v>
      </c>
      <c r="W11" s="5">
        <f>Rebounds[[#This Row],[6+]]-Rebounds[[#This Row],[7+]]</f>
        <v>9.5930000000000015E-2</v>
      </c>
      <c r="X11" s="5">
        <f>Rebounds[[#This Row],[7+]]-Rebounds[[#This Row],[8+]]</f>
        <v>6.5379999999999994E-2</v>
      </c>
      <c r="Y11" s="5">
        <f>Rebounds[[#This Row],[8+]]-Rebounds[[#This Row],[9+]]</f>
        <v>4.197E-2</v>
      </c>
      <c r="Z11" s="5">
        <f>Rebounds[[#This Row],[9+]]-Rebounds[[#This Row],[10+]]</f>
        <v>2.2590000000000002E-2</v>
      </c>
      <c r="AA11" s="5">
        <f>Rebounds[[#This Row],[10+]]-Rebounds[[#This Row],[11+]]</f>
        <v>1.1470000000000001E-2</v>
      </c>
      <c r="AB11" s="5">
        <f>Rebounds[[#This Row],[11+]]-Rebounds[[#This Row],[12+]]</f>
        <v>4.8700000000000002E-3</v>
      </c>
      <c r="AC11" s="5">
        <f>Rebounds[[#This Row],[12+]]-Rebounds[[#This Row],[13+]]</f>
        <v>1.9500000000000003E-3</v>
      </c>
      <c r="AD11" s="5">
        <f>Rebounds[[#This Row],[13+]]-Rebounds[[#This Row],[14+]]</f>
        <v>6.6E-4</v>
      </c>
    </row>
    <row r="12" spans="1:35" x14ac:dyDescent="0.25">
      <c r="A12" s="10">
        <v>22400622</v>
      </c>
      <c r="B12" t="s">
        <v>84</v>
      </c>
      <c r="C12" t="s">
        <v>85</v>
      </c>
      <c r="D12" s="11">
        <v>0.79166666666666663</v>
      </c>
      <c r="E12" s="6" t="str">
        <f>HYPERLINK("https://www.nba.com/stats/player/1630243/boxscores-traditional", "Trevelin Queen")</f>
        <v>Trevelin Queen</v>
      </c>
      <c r="F12">
        <v>3</v>
      </c>
      <c r="G12" s="4">
        <v>1.4139999999999999</v>
      </c>
      <c r="H12" s="3">
        <v>0.5</v>
      </c>
      <c r="I12" s="3">
        <v>0.23885000000000001</v>
      </c>
      <c r="J12" s="3">
        <v>7.9269999999999993E-2</v>
      </c>
      <c r="K12" s="3">
        <v>1.7000000000000001E-2</v>
      </c>
      <c r="L12" s="3">
        <v>2.33E-3</v>
      </c>
      <c r="M12" s="3">
        <v>2.0000000000000001E-4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5">
        <f>Rebounds[[#This Row],[3+]]-Rebounds[[#This Row],[4+]]</f>
        <v>0.26114999999999999</v>
      </c>
      <c r="U12" s="5">
        <f>Rebounds[[#This Row],[4+]]-Rebounds[[#This Row],[5+]]</f>
        <v>0.15958</v>
      </c>
      <c r="V12" s="5">
        <f>Rebounds[[#This Row],[5+]]-Rebounds[[#This Row],[6+]]</f>
        <v>6.2269999999999992E-2</v>
      </c>
      <c r="W12" s="5">
        <f>Rebounds[[#This Row],[6+]]-Rebounds[[#This Row],[7+]]</f>
        <v>1.4670000000000001E-2</v>
      </c>
      <c r="X12" s="5">
        <f>Rebounds[[#This Row],[7+]]-Rebounds[[#This Row],[8+]]</f>
        <v>2.1299999999999999E-3</v>
      </c>
      <c r="Y12" s="5">
        <f>Rebounds[[#This Row],[8+]]-Rebounds[[#This Row],[9+]]</f>
        <v>2.0000000000000001E-4</v>
      </c>
      <c r="Z12" s="5">
        <f>Rebounds[[#This Row],[9+]]-Rebounds[[#This Row],[10+]]</f>
        <v>0</v>
      </c>
      <c r="AA12" s="5">
        <f>Rebounds[[#This Row],[10+]]-Rebounds[[#This Row],[11+]]</f>
        <v>0</v>
      </c>
      <c r="AB12" s="5">
        <f>Rebounds[[#This Row],[11+]]-Rebounds[[#This Row],[12+]]</f>
        <v>0</v>
      </c>
      <c r="AC12" s="5">
        <f>Rebounds[[#This Row],[12+]]-Rebounds[[#This Row],[13+]]</f>
        <v>0</v>
      </c>
      <c r="AD12" s="5">
        <f>Rebounds[[#This Row],[13+]]-Rebounds[[#This Row],[14+]]</f>
        <v>0</v>
      </c>
    </row>
    <row r="13" spans="1:35" x14ac:dyDescent="0.25">
      <c r="A13" s="10">
        <v>22400622</v>
      </c>
      <c r="B13" t="s">
        <v>85</v>
      </c>
      <c r="C13" t="s">
        <v>84</v>
      </c>
      <c r="D13" s="11">
        <v>0.79166666666666663</v>
      </c>
      <c r="E13" s="6" t="str">
        <f>HYPERLINK("https://www.nba.com/stats/player/1630166/boxscores-traditional", "Deni Avdija")</f>
        <v>Deni Avdija</v>
      </c>
      <c r="F13">
        <v>9.6</v>
      </c>
      <c r="G13" s="4">
        <v>2.3319999999999999</v>
      </c>
      <c r="H13" s="3">
        <v>0.99766999999999995</v>
      </c>
      <c r="I13" s="3">
        <v>0.99180000000000001</v>
      </c>
      <c r="J13" s="3">
        <v>0.97558</v>
      </c>
      <c r="K13" s="3">
        <v>0.93822000000000005</v>
      </c>
      <c r="L13" s="3">
        <v>0.86650000000000005</v>
      </c>
      <c r="M13" s="3">
        <v>0.75490000000000002</v>
      </c>
      <c r="N13" s="3">
        <v>0.60257000000000005</v>
      </c>
      <c r="O13" s="3">
        <v>0.43251000000000001</v>
      </c>
      <c r="P13" s="3">
        <v>0.27424999999999999</v>
      </c>
      <c r="Q13" s="3">
        <v>0.15151000000000001</v>
      </c>
      <c r="R13" s="3">
        <v>7.2150000000000006E-2</v>
      </c>
      <c r="S13" s="3">
        <v>2.938E-2</v>
      </c>
      <c r="T13" s="5">
        <f>Rebounds[[#This Row],[3+]]-Rebounds[[#This Row],[4+]]</f>
        <v>5.8699999999999308E-3</v>
      </c>
      <c r="U13" s="5">
        <f>Rebounds[[#This Row],[4+]]-Rebounds[[#This Row],[5+]]</f>
        <v>1.6220000000000012E-2</v>
      </c>
      <c r="V13" s="5">
        <f>Rebounds[[#This Row],[5+]]-Rebounds[[#This Row],[6+]]</f>
        <v>3.7359999999999949E-2</v>
      </c>
      <c r="W13" s="5">
        <f>Rebounds[[#This Row],[6+]]-Rebounds[[#This Row],[7+]]</f>
        <v>7.1720000000000006E-2</v>
      </c>
      <c r="X13" s="5">
        <f>Rebounds[[#This Row],[7+]]-Rebounds[[#This Row],[8+]]</f>
        <v>0.11160000000000003</v>
      </c>
      <c r="Y13" s="5">
        <f>Rebounds[[#This Row],[8+]]-Rebounds[[#This Row],[9+]]</f>
        <v>0.15232999999999997</v>
      </c>
      <c r="Z13" s="5">
        <f>Rebounds[[#This Row],[9+]]-Rebounds[[#This Row],[10+]]</f>
        <v>0.17006000000000004</v>
      </c>
      <c r="AA13" s="5">
        <f>Rebounds[[#This Row],[10+]]-Rebounds[[#This Row],[11+]]</f>
        <v>0.15826000000000001</v>
      </c>
      <c r="AB13" s="5">
        <f>Rebounds[[#This Row],[11+]]-Rebounds[[#This Row],[12+]]</f>
        <v>0.12273999999999999</v>
      </c>
      <c r="AC13" s="5">
        <f>Rebounds[[#This Row],[12+]]-Rebounds[[#This Row],[13+]]</f>
        <v>7.936E-2</v>
      </c>
      <c r="AD13" s="5">
        <f>Rebounds[[#This Row],[13+]]-Rebounds[[#This Row],[14+]]</f>
        <v>4.2770000000000002E-2</v>
      </c>
    </row>
    <row r="14" spans="1:35" x14ac:dyDescent="0.25">
      <c r="A14" s="10">
        <v>22400622</v>
      </c>
      <c r="B14" t="s">
        <v>85</v>
      </c>
      <c r="C14" t="s">
        <v>84</v>
      </c>
      <c r="D14" s="11">
        <v>0.79166666666666663</v>
      </c>
      <c r="E14" s="6" t="str">
        <f>HYPERLINK("https://www.nba.com/stats/player/1629028/boxscores-traditional", "Deandre Ayton")</f>
        <v>Deandre Ayton</v>
      </c>
      <c r="F14">
        <v>9.8000000000000007</v>
      </c>
      <c r="G14" s="4">
        <v>3.544</v>
      </c>
      <c r="H14" s="3">
        <v>0.97257000000000005</v>
      </c>
      <c r="I14" s="3">
        <v>0.94950000000000001</v>
      </c>
      <c r="J14" s="3">
        <v>0.91149000000000002</v>
      </c>
      <c r="K14" s="3">
        <v>0.85768999999999995</v>
      </c>
      <c r="L14" s="3">
        <v>0.78524000000000005</v>
      </c>
      <c r="M14" s="3">
        <v>0.69496999999999998</v>
      </c>
      <c r="N14" s="3">
        <v>0.59094999999999998</v>
      </c>
      <c r="O14" s="3">
        <v>0.47608</v>
      </c>
      <c r="P14" s="3">
        <v>0.36692999999999998</v>
      </c>
      <c r="Q14" s="3">
        <v>0.26762999999999998</v>
      </c>
      <c r="R14" s="3">
        <v>0.18406</v>
      </c>
      <c r="S14" s="3">
        <v>0.11702</v>
      </c>
      <c r="T14" s="5">
        <f>Rebounds[[#This Row],[3+]]-Rebounds[[#This Row],[4+]]</f>
        <v>2.3070000000000035E-2</v>
      </c>
      <c r="U14" s="5">
        <f>Rebounds[[#This Row],[4+]]-Rebounds[[#This Row],[5+]]</f>
        <v>3.8009999999999988E-2</v>
      </c>
      <c r="V14" s="5">
        <f>Rebounds[[#This Row],[5+]]-Rebounds[[#This Row],[6+]]</f>
        <v>5.380000000000007E-2</v>
      </c>
      <c r="W14" s="5">
        <f>Rebounds[[#This Row],[6+]]-Rebounds[[#This Row],[7+]]</f>
        <v>7.2449999999999903E-2</v>
      </c>
      <c r="X14" s="5">
        <f>Rebounds[[#This Row],[7+]]-Rebounds[[#This Row],[8+]]</f>
        <v>9.0270000000000072E-2</v>
      </c>
      <c r="Y14" s="5">
        <f>Rebounds[[#This Row],[8+]]-Rebounds[[#This Row],[9+]]</f>
        <v>0.10402</v>
      </c>
      <c r="Z14" s="5">
        <f>Rebounds[[#This Row],[9+]]-Rebounds[[#This Row],[10+]]</f>
        <v>0.11486999999999997</v>
      </c>
      <c r="AA14" s="5">
        <f>Rebounds[[#This Row],[10+]]-Rebounds[[#This Row],[11+]]</f>
        <v>0.10915000000000002</v>
      </c>
      <c r="AB14" s="5">
        <f>Rebounds[[#This Row],[11+]]-Rebounds[[#This Row],[12+]]</f>
        <v>9.9299999999999999E-2</v>
      </c>
      <c r="AC14" s="5">
        <f>Rebounds[[#This Row],[12+]]-Rebounds[[#This Row],[13+]]</f>
        <v>8.3569999999999978E-2</v>
      </c>
      <c r="AD14" s="5">
        <f>Rebounds[[#This Row],[13+]]-Rebounds[[#This Row],[14+]]</f>
        <v>6.7040000000000002E-2</v>
      </c>
    </row>
    <row r="15" spans="1:35" x14ac:dyDescent="0.25">
      <c r="A15" s="10">
        <v>22400622</v>
      </c>
      <c r="B15" t="s">
        <v>85</v>
      </c>
      <c r="C15" t="s">
        <v>84</v>
      </c>
      <c r="D15" s="11">
        <v>0.79166666666666663</v>
      </c>
      <c r="E15" s="6" t="str">
        <f>HYPERLINK("https://www.nba.com/stats/player/1642270/boxscores-traditional", "Donovan Clingan")</f>
        <v>Donovan Clingan</v>
      </c>
      <c r="F15">
        <v>9</v>
      </c>
      <c r="G15" s="4">
        <v>3.5209999999999999</v>
      </c>
      <c r="H15" s="3">
        <v>0.95543</v>
      </c>
      <c r="I15" s="3">
        <v>0.92220000000000002</v>
      </c>
      <c r="J15" s="3">
        <v>0.87285999999999997</v>
      </c>
      <c r="K15" s="3">
        <v>0.80234000000000005</v>
      </c>
      <c r="L15" s="3">
        <v>0.71565999999999996</v>
      </c>
      <c r="M15" s="3">
        <v>0.61026000000000002</v>
      </c>
      <c r="N15" s="3">
        <v>0.5</v>
      </c>
      <c r="O15" s="3">
        <v>0.38973999999999998</v>
      </c>
      <c r="P15" s="3">
        <v>0.28433999999999998</v>
      </c>
      <c r="Q15" s="3">
        <v>0.19766</v>
      </c>
      <c r="R15" s="3">
        <v>0.12714</v>
      </c>
      <c r="S15" s="3">
        <v>7.7799999999999994E-2</v>
      </c>
      <c r="T15" s="5">
        <f>Rebounds[[#This Row],[3+]]-Rebounds[[#This Row],[4+]]</f>
        <v>3.3229999999999982E-2</v>
      </c>
      <c r="U15" s="5">
        <f>Rebounds[[#This Row],[4+]]-Rebounds[[#This Row],[5+]]</f>
        <v>4.934000000000005E-2</v>
      </c>
      <c r="V15" s="5">
        <f>Rebounds[[#This Row],[5+]]-Rebounds[[#This Row],[6+]]</f>
        <v>7.0519999999999916E-2</v>
      </c>
      <c r="W15" s="5">
        <f>Rebounds[[#This Row],[6+]]-Rebounds[[#This Row],[7+]]</f>
        <v>8.668000000000009E-2</v>
      </c>
      <c r="X15" s="5">
        <f>Rebounds[[#This Row],[7+]]-Rebounds[[#This Row],[8+]]</f>
        <v>0.10539999999999994</v>
      </c>
      <c r="Y15" s="5">
        <f>Rebounds[[#This Row],[8+]]-Rebounds[[#This Row],[9+]]</f>
        <v>0.11026000000000002</v>
      </c>
      <c r="Z15" s="5">
        <f>Rebounds[[#This Row],[9+]]-Rebounds[[#This Row],[10+]]</f>
        <v>0.11026000000000002</v>
      </c>
      <c r="AA15" s="5">
        <f>Rebounds[[#This Row],[10+]]-Rebounds[[#This Row],[11+]]</f>
        <v>0.10539999999999999</v>
      </c>
      <c r="AB15" s="5">
        <f>Rebounds[[#This Row],[11+]]-Rebounds[[#This Row],[12+]]</f>
        <v>8.6679999999999979E-2</v>
      </c>
      <c r="AC15" s="5">
        <f>Rebounds[[#This Row],[12+]]-Rebounds[[#This Row],[13+]]</f>
        <v>7.0519999999999999E-2</v>
      </c>
      <c r="AD15" s="5">
        <f>Rebounds[[#This Row],[13+]]-Rebounds[[#This Row],[14+]]</f>
        <v>4.9340000000000009E-2</v>
      </c>
    </row>
    <row r="16" spans="1:35" x14ac:dyDescent="0.25">
      <c r="A16" s="10">
        <v>22400622</v>
      </c>
      <c r="B16" t="s">
        <v>85</v>
      </c>
      <c r="C16" t="s">
        <v>84</v>
      </c>
      <c r="D16" s="11">
        <v>0.79166666666666663</v>
      </c>
      <c r="E16" s="6" t="str">
        <f>HYPERLINK("https://www.nba.com/stats/player/1641739/boxscores-traditional", "Toumani Camara")</f>
        <v>Toumani Camara</v>
      </c>
      <c r="F16">
        <v>5.4</v>
      </c>
      <c r="G16" s="4">
        <v>2.871</v>
      </c>
      <c r="H16" s="3">
        <v>0.79954999999999998</v>
      </c>
      <c r="I16" s="3">
        <v>0.68793000000000004</v>
      </c>
      <c r="J16" s="3">
        <v>0.55567</v>
      </c>
      <c r="K16" s="3">
        <v>0.41682999999999998</v>
      </c>
      <c r="L16" s="3">
        <v>0.28774</v>
      </c>
      <c r="M16" s="3">
        <v>0.18140999999999999</v>
      </c>
      <c r="N16" s="3">
        <v>0.10564999999999999</v>
      </c>
      <c r="O16" s="3">
        <v>5.4800000000000001E-2</v>
      </c>
      <c r="P16" s="3">
        <v>2.5590000000000002E-2</v>
      </c>
      <c r="Q16" s="3">
        <v>1.072E-2</v>
      </c>
      <c r="R16" s="3">
        <v>4.0200000000000001E-3</v>
      </c>
      <c r="S16" s="3">
        <v>1.3500000000000001E-3</v>
      </c>
      <c r="T16" s="5">
        <f>Rebounds[[#This Row],[3+]]-Rebounds[[#This Row],[4+]]</f>
        <v>0.11161999999999994</v>
      </c>
      <c r="U16" s="5">
        <f>Rebounds[[#This Row],[4+]]-Rebounds[[#This Row],[5+]]</f>
        <v>0.13226000000000004</v>
      </c>
      <c r="V16" s="5">
        <f>Rebounds[[#This Row],[5+]]-Rebounds[[#This Row],[6+]]</f>
        <v>0.13884000000000002</v>
      </c>
      <c r="W16" s="5">
        <f>Rebounds[[#This Row],[6+]]-Rebounds[[#This Row],[7+]]</f>
        <v>0.12908999999999998</v>
      </c>
      <c r="X16" s="5">
        <f>Rebounds[[#This Row],[7+]]-Rebounds[[#This Row],[8+]]</f>
        <v>0.10633000000000001</v>
      </c>
      <c r="Y16" s="5">
        <f>Rebounds[[#This Row],[8+]]-Rebounds[[#This Row],[9+]]</f>
        <v>7.5759999999999994E-2</v>
      </c>
      <c r="Z16" s="5">
        <f>Rebounds[[#This Row],[9+]]-Rebounds[[#This Row],[10+]]</f>
        <v>5.0849999999999992E-2</v>
      </c>
      <c r="AA16" s="5">
        <f>Rebounds[[#This Row],[10+]]-Rebounds[[#This Row],[11+]]</f>
        <v>2.921E-2</v>
      </c>
      <c r="AB16" s="5">
        <f>Rebounds[[#This Row],[11+]]-Rebounds[[#This Row],[12+]]</f>
        <v>1.4870000000000001E-2</v>
      </c>
      <c r="AC16" s="5">
        <f>Rebounds[[#This Row],[12+]]-Rebounds[[#This Row],[13+]]</f>
        <v>6.7000000000000002E-3</v>
      </c>
      <c r="AD16" s="5">
        <f>Rebounds[[#This Row],[13+]]-Rebounds[[#This Row],[14+]]</f>
        <v>2.6700000000000001E-3</v>
      </c>
    </row>
    <row r="17" spans="1:30" x14ac:dyDescent="0.25">
      <c r="A17" s="10">
        <v>22400622</v>
      </c>
      <c r="B17" t="s">
        <v>85</v>
      </c>
      <c r="C17" t="s">
        <v>84</v>
      </c>
      <c r="D17" s="11">
        <v>0.79166666666666663</v>
      </c>
      <c r="E17" s="6" t="str">
        <f>HYPERLINK("https://www.nba.com/stats/player/1631101/boxscores-traditional", "Shaedon Sharpe")</f>
        <v>Shaedon Sharpe</v>
      </c>
      <c r="F17">
        <v>4.5999999999999996</v>
      </c>
      <c r="G17" s="4">
        <v>1.96</v>
      </c>
      <c r="H17" s="3">
        <v>0.79388999999999998</v>
      </c>
      <c r="I17" s="3">
        <v>0.62172000000000005</v>
      </c>
      <c r="J17" s="3">
        <v>0.42074</v>
      </c>
      <c r="K17" s="3">
        <v>0.23885000000000001</v>
      </c>
      <c r="L17" s="3">
        <v>0.11123</v>
      </c>
      <c r="M17" s="3">
        <v>4.1820000000000003E-2</v>
      </c>
      <c r="N17" s="3">
        <v>1.255E-2</v>
      </c>
      <c r="O17" s="3">
        <v>2.8900000000000002E-3</v>
      </c>
      <c r="P17" s="3">
        <v>5.4000000000000001E-4</v>
      </c>
      <c r="Q17" s="3">
        <v>8.0000000000000007E-5</v>
      </c>
      <c r="R17" s="3">
        <v>0</v>
      </c>
      <c r="S17" s="3">
        <v>0</v>
      </c>
      <c r="T17" s="5">
        <f>Rebounds[[#This Row],[3+]]-Rebounds[[#This Row],[4+]]</f>
        <v>0.17216999999999993</v>
      </c>
      <c r="U17" s="5">
        <f>Rebounds[[#This Row],[4+]]-Rebounds[[#This Row],[5+]]</f>
        <v>0.20098000000000005</v>
      </c>
      <c r="V17" s="5">
        <f>Rebounds[[#This Row],[5+]]-Rebounds[[#This Row],[6+]]</f>
        <v>0.18189</v>
      </c>
      <c r="W17" s="5">
        <f>Rebounds[[#This Row],[6+]]-Rebounds[[#This Row],[7+]]</f>
        <v>0.12762000000000001</v>
      </c>
      <c r="X17" s="5">
        <f>Rebounds[[#This Row],[7+]]-Rebounds[[#This Row],[8+]]</f>
        <v>6.9409999999999999E-2</v>
      </c>
      <c r="Y17" s="5">
        <f>Rebounds[[#This Row],[8+]]-Rebounds[[#This Row],[9+]]</f>
        <v>2.9270000000000004E-2</v>
      </c>
      <c r="Z17" s="5">
        <f>Rebounds[[#This Row],[9+]]-Rebounds[[#This Row],[10+]]</f>
        <v>9.6600000000000002E-3</v>
      </c>
      <c r="AA17" s="5">
        <f>Rebounds[[#This Row],[10+]]-Rebounds[[#This Row],[11+]]</f>
        <v>2.3500000000000001E-3</v>
      </c>
      <c r="AB17" s="5">
        <f>Rebounds[[#This Row],[11+]]-Rebounds[[#This Row],[12+]]</f>
        <v>4.6000000000000001E-4</v>
      </c>
      <c r="AC17" s="5">
        <f>Rebounds[[#This Row],[12+]]-Rebounds[[#This Row],[13+]]</f>
        <v>8.0000000000000007E-5</v>
      </c>
      <c r="AD17" s="5">
        <f>Rebounds[[#This Row],[13+]]-Rebounds[[#This Row],[14+]]</f>
        <v>0</v>
      </c>
    </row>
    <row r="18" spans="1:30" x14ac:dyDescent="0.25">
      <c r="A18" s="10">
        <v>22400622</v>
      </c>
      <c r="B18" t="s">
        <v>85</v>
      </c>
      <c r="C18" t="s">
        <v>84</v>
      </c>
      <c r="D18" s="11">
        <v>0.79166666666666663</v>
      </c>
      <c r="E18" s="6" t="str">
        <f>HYPERLINK("https://www.nba.com/stats/player/1630703/boxscores-traditional", "Scoot Henderson")</f>
        <v>Scoot Henderson</v>
      </c>
      <c r="F18">
        <v>4</v>
      </c>
      <c r="G18" s="4">
        <v>1.897</v>
      </c>
      <c r="H18" s="3">
        <v>0.70194000000000001</v>
      </c>
      <c r="I18" s="3">
        <v>0.5</v>
      </c>
      <c r="J18" s="3">
        <v>0.29805999999999999</v>
      </c>
      <c r="K18" s="3">
        <v>0.14685999999999999</v>
      </c>
      <c r="L18" s="3">
        <v>5.7049999999999997E-2</v>
      </c>
      <c r="M18" s="3">
        <v>1.7430000000000001E-2</v>
      </c>
      <c r="N18" s="3">
        <v>4.15E-3</v>
      </c>
      <c r="O18" s="3">
        <v>7.9000000000000001E-4</v>
      </c>
      <c r="P18" s="3">
        <v>1.1E-4</v>
      </c>
      <c r="Q18" s="3">
        <v>0</v>
      </c>
      <c r="R18" s="3">
        <v>0</v>
      </c>
      <c r="S18" s="3">
        <v>0</v>
      </c>
      <c r="T18" s="5">
        <f>Rebounds[[#This Row],[3+]]-Rebounds[[#This Row],[4+]]</f>
        <v>0.20194000000000001</v>
      </c>
      <c r="U18" s="5">
        <f>Rebounds[[#This Row],[4+]]-Rebounds[[#This Row],[5+]]</f>
        <v>0.20194000000000001</v>
      </c>
      <c r="V18" s="5">
        <f>Rebounds[[#This Row],[5+]]-Rebounds[[#This Row],[6+]]</f>
        <v>0.1512</v>
      </c>
      <c r="W18" s="5">
        <f>Rebounds[[#This Row],[6+]]-Rebounds[[#This Row],[7+]]</f>
        <v>8.9810000000000001E-2</v>
      </c>
      <c r="X18" s="5">
        <f>Rebounds[[#This Row],[7+]]-Rebounds[[#This Row],[8+]]</f>
        <v>3.9619999999999995E-2</v>
      </c>
      <c r="Y18" s="5">
        <f>Rebounds[[#This Row],[8+]]-Rebounds[[#This Row],[9+]]</f>
        <v>1.328E-2</v>
      </c>
      <c r="Z18" s="5">
        <f>Rebounds[[#This Row],[9+]]-Rebounds[[#This Row],[10+]]</f>
        <v>3.3600000000000001E-3</v>
      </c>
      <c r="AA18" s="5">
        <f>Rebounds[[#This Row],[10+]]-Rebounds[[#This Row],[11+]]</f>
        <v>6.8000000000000005E-4</v>
      </c>
      <c r="AB18" s="5">
        <f>Rebounds[[#This Row],[11+]]-Rebounds[[#This Row],[12+]]</f>
        <v>1.1E-4</v>
      </c>
      <c r="AC18" s="5">
        <f>Rebounds[[#This Row],[12+]]-Rebounds[[#This Row],[13+]]</f>
        <v>0</v>
      </c>
      <c r="AD18" s="5">
        <f>Rebounds[[#This Row],[13+]]-Rebounds[[#This Row],[14+]]</f>
        <v>0</v>
      </c>
    </row>
    <row r="19" spans="1:30" x14ac:dyDescent="0.25">
      <c r="A19" s="10">
        <v>22400622</v>
      </c>
      <c r="B19" t="s">
        <v>85</v>
      </c>
      <c r="C19" t="s">
        <v>84</v>
      </c>
      <c r="D19" s="11">
        <v>0.79166666666666663</v>
      </c>
      <c r="E19" s="6" t="str">
        <f>HYPERLINK("https://www.nba.com/stats/player/203924/boxscores-traditional", "Jerami Grant")</f>
        <v>Jerami Grant</v>
      </c>
      <c r="F19">
        <v>3.6</v>
      </c>
      <c r="G19" s="4">
        <v>2.4169999999999998</v>
      </c>
      <c r="H19" s="3">
        <v>0.59870999999999996</v>
      </c>
      <c r="I19" s="3">
        <v>0.43251000000000001</v>
      </c>
      <c r="J19" s="3">
        <v>0.28095999999999999</v>
      </c>
      <c r="K19" s="3">
        <v>0.16109000000000001</v>
      </c>
      <c r="L19" s="3">
        <v>7.9269999999999993E-2</v>
      </c>
      <c r="M19" s="3">
        <v>3.4380000000000001E-2</v>
      </c>
      <c r="N19" s="3">
        <v>1.2869999999999999E-2</v>
      </c>
      <c r="O19" s="3">
        <v>4.0200000000000001E-3</v>
      </c>
      <c r="P19" s="3">
        <v>1.1100000000000001E-3</v>
      </c>
      <c r="Q19" s="3">
        <v>2.5000000000000001E-4</v>
      </c>
      <c r="R19" s="3">
        <v>5.0000000000000002E-5</v>
      </c>
      <c r="S19" s="3">
        <v>0</v>
      </c>
      <c r="T19" s="5">
        <f>Rebounds[[#This Row],[3+]]-Rebounds[[#This Row],[4+]]</f>
        <v>0.16619999999999996</v>
      </c>
      <c r="U19" s="5">
        <f>Rebounds[[#This Row],[4+]]-Rebounds[[#This Row],[5+]]</f>
        <v>0.15155000000000002</v>
      </c>
      <c r="V19" s="5">
        <f>Rebounds[[#This Row],[5+]]-Rebounds[[#This Row],[6+]]</f>
        <v>0.11986999999999998</v>
      </c>
      <c r="W19" s="5">
        <f>Rebounds[[#This Row],[6+]]-Rebounds[[#This Row],[7+]]</f>
        <v>8.1820000000000018E-2</v>
      </c>
      <c r="X19" s="5">
        <f>Rebounds[[#This Row],[7+]]-Rebounds[[#This Row],[8+]]</f>
        <v>4.4889999999999992E-2</v>
      </c>
      <c r="Y19" s="5">
        <f>Rebounds[[#This Row],[8+]]-Rebounds[[#This Row],[9+]]</f>
        <v>2.1510000000000001E-2</v>
      </c>
      <c r="Z19" s="5">
        <f>Rebounds[[#This Row],[9+]]-Rebounds[[#This Row],[10+]]</f>
        <v>8.8500000000000002E-3</v>
      </c>
      <c r="AA19" s="5">
        <f>Rebounds[[#This Row],[10+]]-Rebounds[[#This Row],[11+]]</f>
        <v>2.9100000000000003E-3</v>
      </c>
      <c r="AB19" s="5">
        <f>Rebounds[[#This Row],[11+]]-Rebounds[[#This Row],[12+]]</f>
        <v>8.6000000000000009E-4</v>
      </c>
      <c r="AC19" s="5">
        <f>Rebounds[[#This Row],[12+]]-Rebounds[[#This Row],[13+]]</f>
        <v>2.0000000000000001E-4</v>
      </c>
      <c r="AD19" s="5">
        <f>Rebounds[[#This Row],[13+]]-Rebounds[[#This Row],[14+]]</f>
        <v>5.0000000000000002E-5</v>
      </c>
    </row>
    <row r="20" spans="1:30" x14ac:dyDescent="0.25">
      <c r="A20" s="10">
        <v>22400622</v>
      </c>
      <c r="B20" t="s">
        <v>85</v>
      </c>
      <c r="C20" t="s">
        <v>84</v>
      </c>
      <c r="D20" s="11">
        <v>0.79166666666666663</v>
      </c>
      <c r="E20" s="6" t="str">
        <f>HYPERLINK("https://www.nba.com/stats/player/1631200/boxscores-traditional", "Kris Murray")</f>
        <v>Kris Murray</v>
      </c>
      <c r="F20">
        <v>3</v>
      </c>
      <c r="G20" s="4">
        <v>0.89400000000000002</v>
      </c>
      <c r="H20" s="3">
        <v>0.5</v>
      </c>
      <c r="I20" s="3">
        <v>0.13136</v>
      </c>
      <c r="J20" s="3">
        <v>1.255E-2</v>
      </c>
      <c r="K20" s="3">
        <v>3.8999999999999999E-4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5">
        <f>Rebounds[[#This Row],[3+]]-Rebounds[[#This Row],[4+]]</f>
        <v>0.36863999999999997</v>
      </c>
      <c r="U20" s="5">
        <f>Rebounds[[#This Row],[4+]]-Rebounds[[#This Row],[5+]]</f>
        <v>0.11881</v>
      </c>
      <c r="V20" s="5">
        <f>Rebounds[[#This Row],[5+]]-Rebounds[[#This Row],[6+]]</f>
        <v>1.2160000000000001E-2</v>
      </c>
      <c r="W20" s="5">
        <f>Rebounds[[#This Row],[6+]]-Rebounds[[#This Row],[7+]]</f>
        <v>3.8999999999999999E-4</v>
      </c>
      <c r="X20" s="5">
        <f>Rebounds[[#This Row],[7+]]-Rebounds[[#This Row],[8+]]</f>
        <v>0</v>
      </c>
      <c r="Y20" s="5">
        <f>Rebounds[[#This Row],[8+]]-Rebounds[[#This Row],[9+]]</f>
        <v>0</v>
      </c>
      <c r="Z20" s="5">
        <f>Rebounds[[#This Row],[9+]]-Rebounds[[#This Row],[10+]]</f>
        <v>0</v>
      </c>
      <c r="AA20" s="5">
        <f>Rebounds[[#This Row],[10+]]-Rebounds[[#This Row],[11+]]</f>
        <v>0</v>
      </c>
      <c r="AB20" s="5">
        <f>Rebounds[[#This Row],[11+]]-Rebounds[[#This Row],[12+]]</f>
        <v>0</v>
      </c>
      <c r="AC20" s="5">
        <f>Rebounds[[#This Row],[12+]]-Rebounds[[#This Row],[13+]]</f>
        <v>0</v>
      </c>
      <c r="AD20" s="5">
        <f>Rebounds[[#This Row],[13+]]-Rebounds[[#This Row],[14+]]</f>
        <v>0</v>
      </c>
    </row>
    <row r="21" spans="1:30" x14ac:dyDescent="0.25">
      <c r="A21" s="10">
        <v>22400624</v>
      </c>
      <c r="B21" t="s">
        <v>76</v>
      </c>
      <c r="C21" t="s">
        <v>87</v>
      </c>
      <c r="D21" s="11">
        <v>0.8125</v>
      </c>
      <c r="E21" s="6" t="str">
        <f>HYPERLINK("https://www.nba.com/stats/player/203507/boxscores-traditional", "Giannis Antetokounmpo")</f>
        <v>Giannis Antetokounmpo</v>
      </c>
      <c r="F21">
        <v>12.6</v>
      </c>
      <c r="G21" s="4">
        <v>1.4969999999999999</v>
      </c>
      <c r="H21" s="3">
        <v>1</v>
      </c>
      <c r="I21" s="3">
        <v>1</v>
      </c>
      <c r="J21" s="3">
        <v>1</v>
      </c>
      <c r="K21" s="3">
        <v>1</v>
      </c>
      <c r="L21" s="3">
        <v>0.99990999999999997</v>
      </c>
      <c r="M21" s="3">
        <v>0.99892999999999998</v>
      </c>
      <c r="N21" s="3">
        <v>0.99180000000000001</v>
      </c>
      <c r="O21" s="3">
        <v>0.95906999999999998</v>
      </c>
      <c r="P21" s="3">
        <v>0.85768999999999995</v>
      </c>
      <c r="Q21" s="3">
        <v>0.65542</v>
      </c>
      <c r="R21" s="3">
        <v>0.39357999999999999</v>
      </c>
      <c r="S21" s="3">
        <v>0.17360999999999999</v>
      </c>
      <c r="T21" s="5">
        <f>Rebounds[[#This Row],[3+]]-Rebounds[[#This Row],[4+]]</f>
        <v>0</v>
      </c>
      <c r="U21" s="5">
        <f>Rebounds[[#This Row],[4+]]-Rebounds[[#This Row],[5+]]</f>
        <v>0</v>
      </c>
      <c r="V21" s="5">
        <f>Rebounds[[#This Row],[5+]]-Rebounds[[#This Row],[6+]]</f>
        <v>0</v>
      </c>
      <c r="W21" s="5">
        <f>Rebounds[[#This Row],[6+]]-Rebounds[[#This Row],[7+]]</f>
        <v>9.0000000000034497E-5</v>
      </c>
      <c r="X21" s="5">
        <f>Rebounds[[#This Row],[7+]]-Rebounds[[#This Row],[8+]]</f>
        <v>9.7999999999998089E-4</v>
      </c>
      <c r="Y21" s="5">
        <f>Rebounds[[#This Row],[8+]]-Rebounds[[#This Row],[9+]]</f>
        <v>7.1299999999999697E-3</v>
      </c>
      <c r="Z21" s="5">
        <f>Rebounds[[#This Row],[9+]]-Rebounds[[#This Row],[10+]]</f>
        <v>3.2730000000000037E-2</v>
      </c>
      <c r="AA21" s="5">
        <f>Rebounds[[#This Row],[10+]]-Rebounds[[#This Row],[11+]]</f>
        <v>0.10138000000000003</v>
      </c>
      <c r="AB21" s="5">
        <f>Rebounds[[#This Row],[11+]]-Rebounds[[#This Row],[12+]]</f>
        <v>0.20226999999999995</v>
      </c>
      <c r="AC21" s="5">
        <f>Rebounds[[#This Row],[12+]]-Rebounds[[#This Row],[13+]]</f>
        <v>0.26184000000000002</v>
      </c>
      <c r="AD21" s="5">
        <f>Rebounds[[#This Row],[13+]]-Rebounds[[#This Row],[14+]]</f>
        <v>0.21997</v>
      </c>
    </row>
    <row r="22" spans="1:30" x14ac:dyDescent="0.25">
      <c r="A22" s="10">
        <v>22400624</v>
      </c>
      <c r="B22" t="s">
        <v>76</v>
      </c>
      <c r="C22" t="s">
        <v>87</v>
      </c>
      <c r="D22" s="11">
        <v>0.8125</v>
      </c>
      <c r="E22" s="6" t="str">
        <f>HYPERLINK("https://www.nba.com/stats/player/1626171/boxscores-traditional", "Bobby Portis")</f>
        <v>Bobby Portis</v>
      </c>
      <c r="F22">
        <v>7</v>
      </c>
      <c r="G22" s="4">
        <v>1.7890000000000001</v>
      </c>
      <c r="H22" s="3">
        <v>0.98745000000000005</v>
      </c>
      <c r="I22" s="3">
        <v>0.95352000000000003</v>
      </c>
      <c r="J22" s="3">
        <v>0.86863999999999997</v>
      </c>
      <c r="K22" s="3">
        <v>0.71226</v>
      </c>
      <c r="L22" s="3">
        <v>0.5</v>
      </c>
      <c r="M22" s="3">
        <v>0.28774</v>
      </c>
      <c r="N22" s="3">
        <v>0.13136</v>
      </c>
      <c r="O22" s="3">
        <v>4.648E-2</v>
      </c>
      <c r="P22" s="3">
        <v>1.255E-2</v>
      </c>
      <c r="Q22" s="3">
        <v>2.64E-3</v>
      </c>
      <c r="R22" s="3">
        <v>4.0000000000000002E-4</v>
      </c>
      <c r="S22" s="3">
        <v>5.0000000000000002E-5</v>
      </c>
      <c r="T22" s="5">
        <f>Rebounds[[#This Row],[3+]]-Rebounds[[#This Row],[4+]]</f>
        <v>3.3930000000000016E-2</v>
      </c>
      <c r="U22" s="5">
        <f>Rebounds[[#This Row],[4+]]-Rebounds[[#This Row],[5+]]</f>
        <v>8.4880000000000067E-2</v>
      </c>
      <c r="V22" s="5">
        <f>Rebounds[[#This Row],[5+]]-Rebounds[[#This Row],[6+]]</f>
        <v>0.15637999999999996</v>
      </c>
      <c r="W22" s="5">
        <f>Rebounds[[#This Row],[6+]]-Rebounds[[#This Row],[7+]]</f>
        <v>0.21226</v>
      </c>
      <c r="X22" s="5">
        <f>Rebounds[[#This Row],[7+]]-Rebounds[[#This Row],[8+]]</f>
        <v>0.21226</v>
      </c>
      <c r="Y22" s="5">
        <f>Rebounds[[#This Row],[8+]]-Rebounds[[#This Row],[9+]]</f>
        <v>0.15637999999999999</v>
      </c>
      <c r="Z22" s="5">
        <f>Rebounds[[#This Row],[9+]]-Rebounds[[#This Row],[10+]]</f>
        <v>8.4880000000000011E-2</v>
      </c>
      <c r="AA22" s="5">
        <f>Rebounds[[#This Row],[10+]]-Rebounds[[#This Row],[11+]]</f>
        <v>3.3930000000000002E-2</v>
      </c>
      <c r="AB22" s="5">
        <f>Rebounds[[#This Row],[11+]]-Rebounds[[#This Row],[12+]]</f>
        <v>9.9100000000000004E-3</v>
      </c>
      <c r="AC22" s="5">
        <f>Rebounds[[#This Row],[12+]]-Rebounds[[#This Row],[13+]]</f>
        <v>2.2399999999999998E-3</v>
      </c>
      <c r="AD22" s="5">
        <f>Rebounds[[#This Row],[13+]]-Rebounds[[#This Row],[14+]]</f>
        <v>3.5E-4</v>
      </c>
    </row>
    <row r="23" spans="1:30" x14ac:dyDescent="0.25">
      <c r="A23" s="10">
        <v>22400624</v>
      </c>
      <c r="B23" t="s">
        <v>76</v>
      </c>
      <c r="C23" t="s">
        <v>87</v>
      </c>
      <c r="D23" s="11">
        <v>0.8125</v>
      </c>
      <c r="E23" s="6" t="str">
        <f>HYPERLINK("https://www.nba.com/stats/player/203081/boxscores-traditional", "Damian Lillard")</f>
        <v>Damian Lillard</v>
      </c>
      <c r="F23">
        <v>4.2</v>
      </c>
      <c r="G23" s="4">
        <v>0.98</v>
      </c>
      <c r="H23" s="3">
        <v>0.88876999999999995</v>
      </c>
      <c r="I23" s="3">
        <v>0.57926</v>
      </c>
      <c r="J23" s="3">
        <v>0.20610999999999999</v>
      </c>
      <c r="K23" s="3">
        <v>3.288E-2</v>
      </c>
      <c r="L23" s="3">
        <v>2.1199999999999999E-3</v>
      </c>
      <c r="M23" s="3">
        <v>5.0000000000000002E-5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5">
        <f>Rebounds[[#This Row],[3+]]-Rebounds[[#This Row],[4+]]</f>
        <v>0.30950999999999995</v>
      </c>
      <c r="U23" s="5">
        <f>Rebounds[[#This Row],[4+]]-Rebounds[[#This Row],[5+]]</f>
        <v>0.37314999999999998</v>
      </c>
      <c r="V23" s="5">
        <f>Rebounds[[#This Row],[5+]]-Rebounds[[#This Row],[6+]]</f>
        <v>0.17323</v>
      </c>
      <c r="W23" s="5">
        <f>Rebounds[[#This Row],[6+]]-Rebounds[[#This Row],[7+]]</f>
        <v>3.0759999999999999E-2</v>
      </c>
      <c r="X23" s="5">
        <f>Rebounds[[#This Row],[7+]]-Rebounds[[#This Row],[8+]]</f>
        <v>2.0699999999999998E-3</v>
      </c>
      <c r="Y23" s="5">
        <f>Rebounds[[#This Row],[8+]]-Rebounds[[#This Row],[9+]]</f>
        <v>5.0000000000000002E-5</v>
      </c>
      <c r="Z23" s="5">
        <f>Rebounds[[#This Row],[9+]]-Rebounds[[#This Row],[10+]]</f>
        <v>0</v>
      </c>
      <c r="AA23" s="5">
        <f>Rebounds[[#This Row],[10+]]-Rebounds[[#This Row],[11+]]</f>
        <v>0</v>
      </c>
      <c r="AB23" s="5">
        <f>Rebounds[[#This Row],[11+]]-Rebounds[[#This Row],[12+]]</f>
        <v>0</v>
      </c>
      <c r="AC23" s="5">
        <f>Rebounds[[#This Row],[12+]]-Rebounds[[#This Row],[13+]]</f>
        <v>0</v>
      </c>
      <c r="AD23" s="5">
        <f>Rebounds[[#This Row],[13+]]-Rebounds[[#This Row],[14+]]</f>
        <v>0</v>
      </c>
    </row>
    <row r="24" spans="1:30" x14ac:dyDescent="0.25">
      <c r="A24" s="10">
        <v>22400624</v>
      </c>
      <c r="B24" t="s">
        <v>76</v>
      </c>
      <c r="C24" t="s">
        <v>87</v>
      </c>
      <c r="D24" s="11">
        <v>0.8125</v>
      </c>
      <c r="E24" s="6" t="str">
        <f>HYPERLINK("https://www.nba.com/stats/player/201572/boxscores-traditional", "Brook Lopez")</f>
        <v>Brook Lopez</v>
      </c>
      <c r="F24">
        <v>5</v>
      </c>
      <c r="G24" s="4">
        <v>2.1909999999999998</v>
      </c>
      <c r="H24" s="3">
        <v>0.81859000000000004</v>
      </c>
      <c r="I24" s="3">
        <v>0.67723999999999995</v>
      </c>
      <c r="J24" s="3">
        <v>0.5</v>
      </c>
      <c r="K24" s="3">
        <v>0.32275999999999999</v>
      </c>
      <c r="L24" s="3">
        <v>0.18140999999999999</v>
      </c>
      <c r="M24" s="3">
        <v>8.5339999999999999E-2</v>
      </c>
      <c r="N24" s="3">
        <v>3.3619999999999997E-2</v>
      </c>
      <c r="O24" s="3">
        <v>1.1299999999999999E-2</v>
      </c>
      <c r="P24" s="3">
        <v>3.0699999999999998E-3</v>
      </c>
      <c r="Q24" s="3">
        <v>7.1000000000000002E-4</v>
      </c>
      <c r="R24" s="3">
        <v>1.2999999999999999E-4</v>
      </c>
      <c r="S24" s="3">
        <v>0</v>
      </c>
      <c r="T24" s="5">
        <f>Rebounds[[#This Row],[3+]]-Rebounds[[#This Row],[4+]]</f>
        <v>0.14135000000000009</v>
      </c>
      <c r="U24" s="5">
        <f>Rebounds[[#This Row],[4+]]-Rebounds[[#This Row],[5+]]</f>
        <v>0.17723999999999995</v>
      </c>
      <c r="V24" s="5">
        <f>Rebounds[[#This Row],[5+]]-Rebounds[[#This Row],[6+]]</f>
        <v>0.17724000000000001</v>
      </c>
      <c r="W24" s="5">
        <f>Rebounds[[#This Row],[6+]]-Rebounds[[#This Row],[7+]]</f>
        <v>0.14135</v>
      </c>
      <c r="X24" s="5">
        <f>Rebounds[[#This Row],[7+]]-Rebounds[[#This Row],[8+]]</f>
        <v>9.6069999999999989E-2</v>
      </c>
      <c r="Y24" s="5">
        <f>Rebounds[[#This Row],[8+]]-Rebounds[[#This Row],[9+]]</f>
        <v>5.1720000000000002E-2</v>
      </c>
      <c r="Z24" s="5">
        <f>Rebounds[[#This Row],[9+]]-Rebounds[[#This Row],[10+]]</f>
        <v>2.232E-2</v>
      </c>
      <c r="AA24" s="5">
        <f>Rebounds[[#This Row],[10+]]-Rebounds[[#This Row],[11+]]</f>
        <v>8.2299999999999995E-3</v>
      </c>
      <c r="AB24" s="5">
        <f>Rebounds[[#This Row],[11+]]-Rebounds[[#This Row],[12+]]</f>
        <v>2.3599999999999997E-3</v>
      </c>
      <c r="AC24" s="5">
        <f>Rebounds[[#This Row],[12+]]-Rebounds[[#This Row],[13+]]</f>
        <v>5.8E-4</v>
      </c>
      <c r="AD24" s="5">
        <f>Rebounds[[#This Row],[13+]]-Rebounds[[#This Row],[14+]]</f>
        <v>1.2999999999999999E-4</v>
      </c>
    </row>
    <row r="25" spans="1:30" x14ac:dyDescent="0.25">
      <c r="A25" s="10">
        <v>22400624</v>
      </c>
      <c r="B25" t="s">
        <v>76</v>
      </c>
      <c r="C25" t="s">
        <v>87</v>
      </c>
      <c r="D25" s="11">
        <v>0.8125</v>
      </c>
      <c r="E25" s="6" t="str">
        <f>HYPERLINK("https://www.nba.com/stats/player/1631260/boxscores-traditional", "AJ Green")</f>
        <v>AJ Green</v>
      </c>
      <c r="F25">
        <v>3.6</v>
      </c>
      <c r="G25" s="4">
        <v>1.02</v>
      </c>
      <c r="H25" s="3">
        <v>0.72240000000000004</v>
      </c>
      <c r="I25" s="3">
        <v>0.34827000000000002</v>
      </c>
      <c r="J25" s="3">
        <v>8.5339999999999999E-2</v>
      </c>
      <c r="K25" s="3">
        <v>9.3900000000000008E-3</v>
      </c>
      <c r="L25" s="3">
        <v>4.2999999999999999E-4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5">
        <f>Rebounds[[#This Row],[3+]]-Rebounds[[#This Row],[4+]]</f>
        <v>0.37413000000000002</v>
      </c>
      <c r="U25" s="5">
        <f>Rebounds[[#This Row],[4+]]-Rebounds[[#This Row],[5+]]</f>
        <v>0.26293</v>
      </c>
      <c r="V25" s="5">
        <f>Rebounds[[#This Row],[5+]]-Rebounds[[#This Row],[6+]]</f>
        <v>7.5950000000000004E-2</v>
      </c>
      <c r="W25" s="5">
        <f>Rebounds[[#This Row],[6+]]-Rebounds[[#This Row],[7+]]</f>
        <v>8.9600000000000009E-3</v>
      </c>
      <c r="X25" s="5">
        <f>Rebounds[[#This Row],[7+]]-Rebounds[[#This Row],[8+]]</f>
        <v>4.2999999999999999E-4</v>
      </c>
      <c r="Y25" s="5">
        <f>Rebounds[[#This Row],[8+]]-Rebounds[[#This Row],[9+]]</f>
        <v>0</v>
      </c>
      <c r="Z25" s="5">
        <f>Rebounds[[#This Row],[9+]]-Rebounds[[#This Row],[10+]]</f>
        <v>0</v>
      </c>
      <c r="AA25" s="5">
        <f>Rebounds[[#This Row],[10+]]-Rebounds[[#This Row],[11+]]</f>
        <v>0</v>
      </c>
      <c r="AB25" s="5">
        <f>Rebounds[[#This Row],[11+]]-Rebounds[[#This Row],[12+]]</f>
        <v>0</v>
      </c>
      <c r="AC25" s="5">
        <f>Rebounds[[#This Row],[12+]]-Rebounds[[#This Row],[13+]]</f>
        <v>0</v>
      </c>
      <c r="AD25" s="5">
        <f>Rebounds[[#This Row],[13+]]-Rebounds[[#This Row],[14+]]</f>
        <v>0</v>
      </c>
    </row>
    <row r="26" spans="1:30" x14ac:dyDescent="0.25">
      <c r="A26" s="10">
        <v>22400623</v>
      </c>
      <c r="B26" t="s">
        <v>74</v>
      </c>
      <c r="C26" t="s">
        <v>86</v>
      </c>
      <c r="D26" s="11">
        <v>0.8125</v>
      </c>
      <c r="E26" s="6" t="str">
        <f>HYPERLINK("https://www.nba.com/stats/player/203991/boxscores-traditional", "Clint Capela")</f>
        <v>Clint Capela</v>
      </c>
      <c r="F26">
        <v>9.1999999999999993</v>
      </c>
      <c r="G26" s="4">
        <v>0.748</v>
      </c>
      <c r="H26" s="3">
        <v>1</v>
      </c>
      <c r="I26" s="3">
        <v>1</v>
      </c>
      <c r="J26" s="3">
        <v>1</v>
      </c>
      <c r="K26" s="3">
        <v>1</v>
      </c>
      <c r="L26" s="3">
        <v>0.99836000000000003</v>
      </c>
      <c r="M26" s="3">
        <v>0.94520000000000004</v>
      </c>
      <c r="N26" s="3">
        <v>0.60641999999999996</v>
      </c>
      <c r="O26" s="3">
        <v>0.14230999999999999</v>
      </c>
      <c r="P26" s="3">
        <v>7.9799999999999992E-3</v>
      </c>
      <c r="Q26" s="3">
        <v>9.0000000000000006E-5</v>
      </c>
      <c r="R26" s="3">
        <v>0</v>
      </c>
      <c r="S26" s="3">
        <v>0</v>
      </c>
      <c r="T26" s="5">
        <f>Rebounds[[#This Row],[3+]]-Rebounds[[#This Row],[4+]]</f>
        <v>0</v>
      </c>
      <c r="U26" s="5">
        <f>Rebounds[[#This Row],[4+]]-Rebounds[[#This Row],[5+]]</f>
        <v>0</v>
      </c>
      <c r="V26" s="5">
        <f>Rebounds[[#This Row],[5+]]-Rebounds[[#This Row],[6+]]</f>
        <v>0</v>
      </c>
      <c r="W26" s="5">
        <f>Rebounds[[#This Row],[6+]]-Rebounds[[#This Row],[7+]]</f>
        <v>1.6399999999999748E-3</v>
      </c>
      <c r="X26" s="5">
        <f>Rebounds[[#This Row],[7+]]-Rebounds[[#This Row],[8+]]</f>
        <v>5.3159999999999985E-2</v>
      </c>
      <c r="Y26" s="5">
        <f>Rebounds[[#This Row],[8+]]-Rebounds[[#This Row],[9+]]</f>
        <v>0.33878000000000008</v>
      </c>
      <c r="Z26" s="5">
        <f>Rebounds[[#This Row],[9+]]-Rebounds[[#This Row],[10+]]</f>
        <v>0.46410999999999997</v>
      </c>
      <c r="AA26" s="5">
        <f>Rebounds[[#This Row],[10+]]-Rebounds[[#This Row],[11+]]</f>
        <v>0.13433</v>
      </c>
      <c r="AB26" s="5">
        <f>Rebounds[[#This Row],[11+]]-Rebounds[[#This Row],[12+]]</f>
        <v>7.8899999999999994E-3</v>
      </c>
      <c r="AC26" s="5">
        <f>Rebounds[[#This Row],[12+]]-Rebounds[[#This Row],[13+]]</f>
        <v>9.0000000000000006E-5</v>
      </c>
      <c r="AD26" s="5">
        <f>Rebounds[[#This Row],[13+]]-Rebounds[[#This Row],[14+]]</f>
        <v>0</v>
      </c>
    </row>
    <row r="27" spans="1:30" x14ac:dyDescent="0.25">
      <c r="A27" s="10">
        <v>22400623</v>
      </c>
      <c r="B27" t="s">
        <v>74</v>
      </c>
      <c r="C27" t="s">
        <v>86</v>
      </c>
      <c r="D27" s="11">
        <v>0.8125</v>
      </c>
      <c r="E27" s="6" t="str">
        <f>HYPERLINK("https://www.nba.com/stats/player/1630168/boxscores-traditional", "Onyeka Okongwu")</f>
        <v>Onyeka Okongwu</v>
      </c>
      <c r="F27">
        <v>13.2</v>
      </c>
      <c r="G27" s="4">
        <v>4.2140000000000004</v>
      </c>
      <c r="H27" s="3">
        <v>0.99224000000000001</v>
      </c>
      <c r="I27" s="3">
        <v>0.98536999999999997</v>
      </c>
      <c r="J27" s="3">
        <v>0.97441</v>
      </c>
      <c r="K27" s="3">
        <v>0.95637000000000005</v>
      </c>
      <c r="L27" s="3">
        <v>0.92922000000000005</v>
      </c>
      <c r="M27" s="3">
        <v>0.89065000000000005</v>
      </c>
      <c r="N27" s="3">
        <v>0.84133999999999998</v>
      </c>
      <c r="O27" s="3">
        <v>0.77637</v>
      </c>
      <c r="P27" s="3">
        <v>0.69847000000000004</v>
      </c>
      <c r="Q27" s="3">
        <v>0.61026000000000002</v>
      </c>
      <c r="R27" s="3">
        <v>0.51993999999999996</v>
      </c>
      <c r="S27" s="3">
        <v>0.42465000000000003</v>
      </c>
      <c r="T27" s="5">
        <f>Rebounds[[#This Row],[3+]]-Rebounds[[#This Row],[4+]]</f>
        <v>6.8700000000000427E-3</v>
      </c>
      <c r="U27" s="5">
        <f>Rebounds[[#This Row],[4+]]-Rebounds[[#This Row],[5+]]</f>
        <v>1.095999999999997E-2</v>
      </c>
      <c r="V27" s="5">
        <f>Rebounds[[#This Row],[5+]]-Rebounds[[#This Row],[6+]]</f>
        <v>1.8039999999999945E-2</v>
      </c>
      <c r="W27" s="5">
        <f>Rebounds[[#This Row],[6+]]-Rebounds[[#This Row],[7+]]</f>
        <v>2.7150000000000007E-2</v>
      </c>
      <c r="X27" s="5">
        <f>Rebounds[[#This Row],[7+]]-Rebounds[[#This Row],[8+]]</f>
        <v>3.8569999999999993E-2</v>
      </c>
      <c r="Y27" s="5">
        <f>Rebounds[[#This Row],[8+]]-Rebounds[[#This Row],[9+]]</f>
        <v>4.9310000000000076E-2</v>
      </c>
      <c r="Z27" s="5">
        <f>Rebounds[[#This Row],[9+]]-Rebounds[[#This Row],[10+]]</f>
        <v>6.4969999999999972E-2</v>
      </c>
      <c r="AA27" s="5">
        <f>Rebounds[[#This Row],[10+]]-Rebounds[[#This Row],[11+]]</f>
        <v>7.7899999999999969E-2</v>
      </c>
      <c r="AB27" s="5">
        <f>Rebounds[[#This Row],[11+]]-Rebounds[[#This Row],[12+]]</f>
        <v>8.8210000000000011E-2</v>
      </c>
      <c r="AC27" s="5">
        <f>Rebounds[[#This Row],[12+]]-Rebounds[[#This Row],[13+]]</f>
        <v>9.0320000000000067E-2</v>
      </c>
      <c r="AD27" s="5">
        <f>Rebounds[[#This Row],[13+]]-Rebounds[[#This Row],[14+]]</f>
        <v>9.528999999999993E-2</v>
      </c>
    </row>
    <row r="28" spans="1:30" x14ac:dyDescent="0.25">
      <c r="A28" s="10">
        <v>22400623</v>
      </c>
      <c r="B28" t="s">
        <v>74</v>
      </c>
      <c r="C28" t="s">
        <v>86</v>
      </c>
      <c r="D28" s="11">
        <v>0.8125</v>
      </c>
      <c r="E28" s="6" t="str">
        <f>HYPERLINK("https://www.nba.com/stats/player/1630552/boxscores-traditional", "Jalen Johnson")</f>
        <v>Jalen Johnson</v>
      </c>
      <c r="F28">
        <v>9.1999999999999993</v>
      </c>
      <c r="G28" s="4">
        <v>3.1869999999999998</v>
      </c>
      <c r="H28" s="3">
        <v>0.97441</v>
      </c>
      <c r="I28" s="3">
        <v>0.94845000000000002</v>
      </c>
      <c r="J28" s="3">
        <v>0.90658000000000005</v>
      </c>
      <c r="K28" s="3">
        <v>0.84133999999999998</v>
      </c>
      <c r="L28" s="3">
        <v>0.75490000000000002</v>
      </c>
      <c r="M28" s="3">
        <v>0.64802999999999999</v>
      </c>
      <c r="N28" s="3">
        <v>0.52392000000000005</v>
      </c>
      <c r="O28" s="3">
        <v>0.40128999999999998</v>
      </c>
      <c r="P28" s="3">
        <v>0.28774</v>
      </c>
      <c r="Q28" s="3">
        <v>0.18942999999999999</v>
      </c>
      <c r="R28" s="3">
        <v>0.11702</v>
      </c>
      <c r="S28" s="3">
        <v>6.5519999999999995E-2</v>
      </c>
      <c r="T28" s="5">
        <f>Rebounds[[#This Row],[3+]]-Rebounds[[#This Row],[4+]]</f>
        <v>2.5959999999999983E-2</v>
      </c>
      <c r="U28" s="5">
        <f>Rebounds[[#This Row],[4+]]-Rebounds[[#This Row],[5+]]</f>
        <v>4.1869999999999963E-2</v>
      </c>
      <c r="V28" s="5">
        <f>Rebounds[[#This Row],[5+]]-Rebounds[[#This Row],[6+]]</f>
        <v>6.5240000000000076E-2</v>
      </c>
      <c r="W28" s="5">
        <f>Rebounds[[#This Row],[6+]]-Rebounds[[#This Row],[7+]]</f>
        <v>8.6439999999999961E-2</v>
      </c>
      <c r="X28" s="5">
        <f>Rebounds[[#This Row],[7+]]-Rebounds[[#This Row],[8+]]</f>
        <v>0.10687000000000002</v>
      </c>
      <c r="Y28" s="5">
        <f>Rebounds[[#This Row],[8+]]-Rebounds[[#This Row],[9+]]</f>
        <v>0.12410999999999994</v>
      </c>
      <c r="Z28" s="5">
        <f>Rebounds[[#This Row],[9+]]-Rebounds[[#This Row],[10+]]</f>
        <v>0.12263000000000007</v>
      </c>
      <c r="AA28" s="5">
        <f>Rebounds[[#This Row],[10+]]-Rebounds[[#This Row],[11+]]</f>
        <v>0.11354999999999998</v>
      </c>
      <c r="AB28" s="5">
        <f>Rebounds[[#This Row],[11+]]-Rebounds[[#This Row],[12+]]</f>
        <v>9.8310000000000008E-2</v>
      </c>
      <c r="AC28" s="5">
        <f>Rebounds[[#This Row],[12+]]-Rebounds[[#This Row],[13+]]</f>
        <v>7.2409999999999988E-2</v>
      </c>
      <c r="AD28" s="5">
        <f>Rebounds[[#This Row],[13+]]-Rebounds[[#This Row],[14+]]</f>
        <v>5.1500000000000004E-2</v>
      </c>
    </row>
    <row r="29" spans="1:30" x14ac:dyDescent="0.25">
      <c r="A29" s="10">
        <v>22400623</v>
      </c>
      <c r="B29" t="s">
        <v>74</v>
      </c>
      <c r="C29" t="s">
        <v>86</v>
      </c>
      <c r="D29" s="11">
        <v>0.8125</v>
      </c>
      <c r="E29" s="6" t="str">
        <f>HYPERLINK("https://www.nba.com/stats/player/1630700/boxscores-traditional", "Dyson Daniels")</f>
        <v>Dyson Daniels</v>
      </c>
      <c r="F29">
        <v>6</v>
      </c>
      <c r="G29" s="4">
        <v>2.5300000000000002</v>
      </c>
      <c r="H29" s="3">
        <v>0.88297999999999999</v>
      </c>
      <c r="I29" s="3">
        <v>0.78524000000000005</v>
      </c>
      <c r="J29" s="3">
        <v>0.65542</v>
      </c>
      <c r="K29" s="3">
        <v>0.5</v>
      </c>
      <c r="L29" s="3">
        <v>0.34458</v>
      </c>
      <c r="M29" s="3">
        <v>0.21476000000000001</v>
      </c>
      <c r="N29" s="3">
        <v>0.11702</v>
      </c>
      <c r="O29" s="3">
        <v>5.7049999999999997E-2</v>
      </c>
      <c r="P29" s="3">
        <v>2.385E-2</v>
      </c>
      <c r="Q29" s="3">
        <v>8.8900000000000003E-3</v>
      </c>
      <c r="R29" s="3">
        <v>2.8E-3</v>
      </c>
      <c r="S29" s="3">
        <v>7.9000000000000001E-4</v>
      </c>
      <c r="T29" s="5">
        <f>Rebounds[[#This Row],[3+]]-Rebounds[[#This Row],[4+]]</f>
        <v>9.7739999999999938E-2</v>
      </c>
      <c r="U29" s="5">
        <f>Rebounds[[#This Row],[4+]]-Rebounds[[#This Row],[5+]]</f>
        <v>0.12982000000000005</v>
      </c>
      <c r="V29" s="5">
        <f>Rebounds[[#This Row],[5+]]-Rebounds[[#This Row],[6+]]</f>
        <v>0.15542</v>
      </c>
      <c r="W29" s="5">
        <f>Rebounds[[#This Row],[6+]]-Rebounds[[#This Row],[7+]]</f>
        <v>0.15542</v>
      </c>
      <c r="X29" s="5">
        <f>Rebounds[[#This Row],[7+]]-Rebounds[[#This Row],[8+]]</f>
        <v>0.12981999999999999</v>
      </c>
      <c r="Y29" s="5">
        <f>Rebounds[[#This Row],[8+]]-Rebounds[[#This Row],[9+]]</f>
        <v>9.7740000000000007E-2</v>
      </c>
      <c r="Z29" s="5">
        <f>Rebounds[[#This Row],[9+]]-Rebounds[[#This Row],[10+]]</f>
        <v>5.9970000000000002E-2</v>
      </c>
      <c r="AA29" s="5">
        <f>Rebounds[[#This Row],[10+]]-Rebounds[[#This Row],[11+]]</f>
        <v>3.3199999999999993E-2</v>
      </c>
      <c r="AB29" s="5">
        <f>Rebounds[[#This Row],[11+]]-Rebounds[[#This Row],[12+]]</f>
        <v>1.4959999999999999E-2</v>
      </c>
      <c r="AC29" s="5">
        <f>Rebounds[[#This Row],[12+]]-Rebounds[[#This Row],[13+]]</f>
        <v>6.0899999999999999E-3</v>
      </c>
      <c r="AD29" s="5">
        <f>Rebounds[[#This Row],[13+]]-Rebounds[[#This Row],[14+]]</f>
        <v>2.0100000000000001E-3</v>
      </c>
    </row>
    <row r="30" spans="1:30" x14ac:dyDescent="0.25">
      <c r="A30" s="10">
        <v>22400623</v>
      </c>
      <c r="B30" t="s">
        <v>74</v>
      </c>
      <c r="C30" t="s">
        <v>86</v>
      </c>
      <c r="D30" s="11">
        <v>0.8125</v>
      </c>
      <c r="E30" s="6" t="str">
        <f>HYPERLINK("https://www.nba.com/stats/player/1626204/boxscores-traditional", "Larry Nance Jr.")</f>
        <v>Larry Nance Jr.</v>
      </c>
      <c r="F30">
        <v>7.6</v>
      </c>
      <c r="G30" s="4">
        <v>4.4089999999999998</v>
      </c>
      <c r="H30" s="3">
        <v>0.85082999999999998</v>
      </c>
      <c r="I30" s="3">
        <v>0.79388999999999998</v>
      </c>
      <c r="J30" s="3">
        <v>0.72240000000000004</v>
      </c>
      <c r="K30" s="3">
        <v>0.64058000000000004</v>
      </c>
      <c r="L30" s="3">
        <v>0.55567</v>
      </c>
      <c r="M30" s="3">
        <v>0.46414</v>
      </c>
      <c r="N30" s="3">
        <v>0.37447999999999998</v>
      </c>
      <c r="O30" s="3">
        <v>0.29459999999999997</v>
      </c>
      <c r="P30" s="3">
        <v>0.22065000000000001</v>
      </c>
      <c r="Q30" s="3">
        <v>0.15866</v>
      </c>
      <c r="R30" s="3">
        <v>0.11123</v>
      </c>
      <c r="S30" s="3">
        <v>7.3529999999999998E-2</v>
      </c>
      <c r="T30" s="5">
        <f>Rebounds[[#This Row],[3+]]-Rebounds[[#This Row],[4+]]</f>
        <v>5.6939999999999991E-2</v>
      </c>
      <c r="U30" s="5">
        <f>Rebounds[[#This Row],[4+]]-Rebounds[[#This Row],[5+]]</f>
        <v>7.1489999999999942E-2</v>
      </c>
      <c r="V30" s="5">
        <f>Rebounds[[#This Row],[5+]]-Rebounds[[#This Row],[6+]]</f>
        <v>8.1820000000000004E-2</v>
      </c>
      <c r="W30" s="5">
        <f>Rebounds[[#This Row],[6+]]-Rebounds[[#This Row],[7+]]</f>
        <v>8.4910000000000041E-2</v>
      </c>
      <c r="X30" s="5">
        <f>Rebounds[[#This Row],[7+]]-Rebounds[[#This Row],[8+]]</f>
        <v>9.153E-2</v>
      </c>
      <c r="Y30" s="5">
        <f>Rebounds[[#This Row],[8+]]-Rebounds[[#This Row],[9+]]</f>
        <v>8.9660000000000017E-2</v>
      </c>
      <c r="Z30" s="5">
        <f>Rebounds[[#This Row],[9+]]-Rebounds[[#This Row],[10+]]</f>
        <v>7.9880000000000007E-2</v>
      </c>
      <c r="AA30" s="5">
        <f>Rebounds[[#This Row],[10+]]-Rebounds[[#This Row],[11+]]</f>
        <v>7.394999999999996E-2</v>
      </c>
      <c r="AB30" s="5">
        <f>Rebounds[[#This Row],[11+]]-Rebounds[[#This Row],[12+]]</f>
        <v>6.1990000000000017E-2</v>
      </c>
      <c r="AC30" s="5">
        <f>Rebounds[[#This Row],[12+]]-Rebounds[[#This Row],[13+]]</f>
        <v>4.743E-2</v>
      </c>
      <c r="AD30" s="5">
        <f>Rebounds[[#This Row],[13+]]-Rebounds[[#This Row],[14+]]</f>
        <v>3.7699999999999997E-2</v>
      </c>
    </row>
    <row r="31" spans="1:30" x14ac:dyDescent="0.25">
      <c r="A31" s="10">
        <v>22400623</v>
      </c>
      <c r="B31" t="s">
        <v>74</v>
      </c>
      <c r="C31" t="s">
        <v>86</v>
      </c>
      <c r="D31" s="11">
        <v>0.8125</v>
      </c>
      <c r="E31" s="6" t="str">
        <f>HYPERLINK("https://www.nba.com/stats/player/1642258/boxscores-traditional", "Zaccharie Risacher")</f>
        <v>Zaccharie Risacher</v>
      </c>
      <c r="F31">
        <v>4</v>
      </c>
      <c r="G31" s="4">
        <v>1.4139999999999999</v>
      </c>
      <c r="H31" s="3">
        <v>0.76114999999999999</v>
      </c>
      <c r="I31" s="3">
        <v>0.5</v>
      </c>
      <c r="J31" s="3">
        <v>0.23885000000000001</v>
      </c>
      <c r="K31" s="3">
        <v>7.9269999999999993E-2</v>
      </c>
      <c r="L31" s="3">
        <v>1.7000000000000001E-2</v>
      </c>
      <c r="M31" s="3">
        <v>2.33E-3</v>
      </c>
      <c r="N31" s="3">
        <v>2.0000000000000001E-4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5">
        <f>Rebounds[[#This Row],[3+]]-Rebounds[[#This Row],[4+]]</f>
        <v>0.26114999999999999</v>
      </c>
      <c r="U31" s="5">
        <f>Rebounds[[#This Row],[4+]]-Rebounds[[#This Row],[5+]]</f>
        <v>0.26114999999999999</v>
      </c>
      <c r="V31" s="5">
        <f>Rebounds[[#This Row],[5+]]-Rebounds[[#This Row],[6+]]</f>
        <v>0.15958</v>
      </c>
      <c r="W31" s="5">
        <f>Rebounds[[#This Row],[6+]]-Rebounds[[#This Row],[7+]]</f>
        <v>6.2269999999999992E-2</v>
      </c>
      <c r="X31" s="5">
        <f>Rebounds[[#This Row],[7+]]-Rebounds[[#This Row],[8+]]</f>
        <v>1.4670000000000001E-2</v>
      </c>
      <c r="Y31" s="5">
        <f>Rebounds[[#This Row],[8+]]-Rebounds[[#This Row],[9+]]</f>
        <v>2.1299999999999999E-3</v>
      </c>
      <c r="Z31" s="5">
        <f>Rebounds[[#This Row],[9+]]-Rebounds[[#This Row],[10+]]</f>
        <v>2.0000000000000001E-4</v>
      </c>
      <c r="AA31" s="5">
        <f>Rebounds[[#This Row],[10+]]-Rebounds[[#This Row],[11+]]</f>
        <v>0</v>
      </c>
      <c r="AB31" s="5">
        <f>Rebounds[[#This Row],[11+]]-Rebounds[[#This Row],[12+]]</f>
        <v>0</v>
      </c>
      <c r="AC31" s="5">
        <f>Rebounds[[#This Row],[12+]]-Rebounds[[#This Row],[13+]]</f>
        <v>0</v>
      </c>
      <c r="AD31" s="5">
        <f>Rebounds[[#This Row],[13+]]-Rebounds[[#This Row],[14+]]</f>
        <v>0</v>
      </c>
    </row>
    <row r="32" spans="1:30" x14ac:dyDescent="0.25">
      <c r="A32" s="10">
        <v>22400623</v>
      </c>
      <c r="B32" t="s">
        <v>74</v>
      </c>
      <c r="C32" t="s">
        <v>86</v>
      </c>
      <c r="D32" s="11">
        <v>0.8125</v>
      </c>
      <c r="E32" s="6" t="str">
        <f>HYPERLINK("https://www.nba.com/stats/player/1631223/boxscores-traditional", "David Roddy")</f>
        <v>David Roddy</v>
      </c>
      <c r="F32">
        <v>3.2</v>
      </c>
      <c r="G32" s="4">
        <v>2.4820000000000002</v>
      </c>
      <c r="H32" s="3">
        <v>0.53188000000000002</v>
      </c>
      <c r="I32" s="3">
        <v>0.37447999999999998</v>
      </c>
      <c r="J32" s="3">
        <v>0.23269999999999999</v>
      </c>
      <c r="K32" s="3">
        <v>0.12923999999999999</v>
      </c>
      <c r="L32" s="3">
        <v>6.3009999999999997E-2</v>
      </c>
      <c r="M32" s="3">
        <v>2.6800000000000001E-2</v>
      </c>
      <c r="N32" s="3">
        <v>9.6399999999999993E-3</v>
      </c>
      <c r="O32" s="3">
        <v>3.0699999999999998E-3</v>
      </c>
      <c r="P32" s="3">
        <v>8.4000000000000003E-4</v>
      </c>
      <c r="Q32" s="3">
        <v>1.9000000000000001E-4</v>
      </c>
      <c r="R32" s="3">
        <v>4.0000000000000003E-5</v>
      </c>
      <c r="S32" s="3">
        <v>0</v>
      </c>
      <c r="T32" s="5">
        <f>Rebounds[[#This Row],[3+]]-Rebounds[[#This Row],[4+]]</f>
        <v>0.15740000000000004</v>
      </c>
      <c r="U32" s="5">
        <f>Rebounds[[#This Row],[4+]]-Rebounds[[#This Row],[5+]]</f>
        <v>0.14177999999999999</v>
      </c>
      <c r="V32" s="5">
        <f>Rebounds[[#This Row],[5+]]-Rebounds[[#This Row],[6+]]</f>
        <v>0.10346</v>
      </c>
      <c r="W32" s="5">
        <f>Rebounds[[#This Row],[6+]]-Rebounds[[#This Row],[7+]]</f>
        <v>6.6229999999999997E-2</v>
      </c>
      <c r="X32" s="5">
        <f>Rebounds[[#This Row],[7+]]-Rebounds[[#This Row],[8+]]</f>
        <v>3.6209999999999992E-2</v>
      </c>
      <c r="Y32" s="5">
        <f>Rebounds[[#This Row],[8+]]-Rebounds[[#This Row],[9+]]</f>
        <v>1.7160000000000002E-2</v>
      </c>
      <c r="Z32" s="5">
        <f>Rebounds[[#This Row],[9+]]-Rebounds[[#This Row],[10+]]</f>
        <v>6.5699999999999995E-3</v>
      </c>
      <c r="AA32" s="5">
        <f>Rebounds[[#This Row],[10+]]-Rebounds[[#This Row],[11+]]</f>
        <v>2.2299999999999998E-3</v>
      </c>
      <c r="AB32" s="5">
        <f>Rebounds[[#This Row],[11+]]-Rebounds[[#This Row],[12+]]</f>
        <v>6.4999999999999997E-4</v>
      </c>
      <c r="AC32" s="5">
        <f>Rebounds[[#This Row],[12+]]-Rebounds[[#This Row],[13+]]</f>
        <v>1.5000000000000001E-4</v>
      </c>
      <c r="AD32" s="5">
        <f>Rebounds[[#This Row],[13+]]-Rebounds[[#This Row],[14+]]</f>
        <v>4.0000000000000003E-5</v>
      </c>
    </row>
    <row r="33" spans="1:30" x14ac:dyDescent="0.25">
      <c r="A33" s="10">
        <v>22400624</v>
      </c>
      <c r="B33" t="s">
        <v>87</v>
      </c>
      <c r="C33" t="s">
        <v>76</v>
      </c>
      <c r="D33" s="11">
        <v>0.8125</v>
      </c>
      <c r="E33" s="6" t="str">
        <f>HYPERLINK("https://www.nba.com/stats/player/1642276/boxscores-traditional", "Kel'el Ware")</f>
        <v>Kel'el Ware</v>
      </c>
      <c r="F33">
        <v>10.8</v>
      </c>
      <c r="G33" s="4">
        <v>2.9929999999999999</v>
      </c>
      <c r="H33" s="3">
        <v>0.99546999999999997</v>
      </c>
      <c r="I33" s="3">
        <v>0.98839999999999995</v>
      </c>
      <c r="J33" s="3">
        <v>0.97380999999999995</v>
      </c>
      <c r="K33" s="3">
        <v>0.94520000000000004</v>
      </c>
      <c r="L33" s="3">
        <v>0.89795999999999998</v>
      </c>
      <c r="M33" s="3">
        <v>0.82638999999999996</v>
      </c>
      <c r="N33" s="3">
        <v>0.72575000000000001</v>
      </c>
      <c r="O33" s="3">
        <v>0.60641999999999996</v>
      </c>
      <c r="P33" s="3">
        <v>0.47210000000000002</v>
      </c>
      <c r="Q33" s="3">
        <v>0.34458</v>
      </c>
      <c r="R33" s="3">
        <v>0.22964999999999999</v>
      </c>
      <c r="S33" s="3">
        <v>0.14230999999999999</v>
      </c>
      <c r="T33" s="5">
        <f>Rebounds[[#This Row],[3+]]-Rebounds[[#This Row],[4+]]</f>
        <v>7.0700000000000207E-3</v>
      </c>
      <c r="U33" s="5">
        <f>Rebounds[[#This Row],[4+]]-Rebounds[[#This Row],[5+]]</f>
        <v>1.4589999999999992E-2</v>
      </c>
      <c r="V33" s="5">
        <f>Rebounds[[#This Row],[5+]]-Rebounds[[#This Row],[6+]]</f>
        <v>2.8609999999999913E-2</v>
      </c>
      <c r="W33" s="5">
        <f>Rebounds[[#This Row],[6+]]-Rebounds[[#This Row],[7+]]</f>
        <v>4.724000000000006E-2</v>
      </c>
      <c r="X33" s="5">
        <f>Rebounds[[#This Row],[7+]]-Rebounds[[#This Row],[8+]]</f>
        <v>7.1570000000000022E-2</v>
      </c>
      <c r="Y33" s="5">
        <f>Rebounds[[#This Row],[8+]]-Rebounds[[#This Row],[9+]]</f>
        <v>0.10063999999999995</v>
      </c>
      <c r="Z33" s="5">
        <f>Rebounds[[#This Row],[9+]]-Rebounds[[#This Row],[10+]]</f>
        <v>0.11933000000000005</v>
      </c>
      <c r="AA33" s="5">
        <f>Rebounds[[#This Row],[10+]]-Rebounds[[#This Row],[11+]]</f>
        <v>0.13431999999999994</v>
      </c>
      <c r="AB33" s="5">
        <f>Rebounds[[#This Row],[11+]]-Rebounds[[#This Row],[12+]]</f>
        <v>0.12752000000000002</v>
      </c>
      <c r="AC33" s="5">
        <f>Rebounds[[#This Row],[12+]]-Rebounds[[#This Row],[13+]]</f>
        <v>0.11493</v>
      </c>
      <c r="AD33" s="5">
        <f>Rebounds[[#This Row],[13+]]-Rebounds[[#This Row],[14+]]</f>
        <v>8.7340000000000001E-2</v>
      </c>
    </row>
    <row r="34" spans="1:30" x14ac:dyDescent="0.25">
      <c r="A34" s="10">
        <v>22400624</v>
      </c>
      <c r="B34" t="s">
        <v>87</v>
      </c>
      <c r="C34" t="s">
        <v>76</v>
      </c>
      <c r="D34" s="11">
        <v>0.8125</v>
      </c>
      <c r="E34" s="6" t="str">
        <f>HYPERLINK("https://www.nba.com/stats/player/1628389/boxscores-traditional", "Bam Adebayo")</f>
        <v>Bam Adebayo</v>
      </c>
      <c r="F34">
        <v>9.4</v>
      </c>
      <c r="G34" s="4">
        <v>2.7279999999999998</v>
      </c>
      <c r="H34" s="3">
        <v>0.99060999999999999</v>
      </c>
      <c r="I34" s="3">
        <v>0.97614999999999996</v>
      </c>
      <c r="J34" s="3">
        <v>0.94630000000000003</v>
      </c>
      <c r="K34" s="3">
        <v>0.89434999999999998</v>
      </c>
      <c r="L34" s="3">
        <v>0.81057000000000001</v>
      </c>
      <c r="M34" s="3">
        <v>0.69496999999999998</v>
      </c>
      <c r="N34" s="3">
        <v>0.55962000000000001</v>
      </c>
      <c r="O34" s="3">
        <v>0.41293999999999997</v>
      </c>
      <c r="P34" s="3">
        <v>0.27760000000000001</v>
      </c>
      <c r="Q34" s="3">
        <v>0.17105999999999999</v>
      </c>
      <c r="R34" s="3">
        <v>9.3420000000000003E-2</v>
      </c>
      <c r="S34" s="3">
        <v>4.5510000000000002E-2</v>
      </c>
      <c r="T34" s="5">
        <f>Rebounds[[#This Row],[3+]]-Rebounds[[#This Row],[4+]]</f>
        <v>1.4460000000000028E-2</v>
      </c>
      <c r="U34" s="5">
        <f>Rebounds[[#This Row],[4+]]-Rebounds[[#This Row],[5+]]</f>
        <v>2.9849999999999932E-2</v>
      </c>
      <c r="V34" s="5">
        <f>Rebounds[[#This Row],[5+]]-Rebounds[[#This Row],[6+]]</f>
        <v>5.1950000000000052E-2</v>
      </c>
      <c r="W34" s="5">
        <f>Rebounds[[#This Row],[6+]]-Rebounds[[#This Row],[7+]]</f>
        <v>8.3779999999999966E-2</v>
      </c>
      <c r="X34" s="5">
        <f>Rebounds[[#This Row],[7+]]-Rebounds[[#This Row],[8+]]</f>
        <v>0.11560000000000004</v>
      </c>
      <c r="Y34" s="5">
        <f>Rebounds[[#This Row],[8+]]-Rebounds[[#This Row],[9+]]</f>
        <v>0.13534999999999997</v>
      </c>
      <c r="Z34" s="5">
        <f>Rebounds[[#This Row],[9+]]-Rebounds[[#This Row],[10+]]</f>
        <v>0.14668000000000003</v>
      </c>
      <c r="AA34" s="5">
        <f>Rebounds[[#This Row],[10+]]-Rebounds[[#This Row],[11+]]</f>
        <v>0.13533999999999996</v>
      </c>
      <c r="AB34" s="5">
        <f>Rebounds[[#This Row],[11+]]-Rebounds[[#This Row],[12+]]</f>
        <v>0.10654000000000002</v>
      </c>
      <c r="AC34" s="5">
        <f>Rebounds[[#This Row],[12+]]-Rebounds[[#This Row],[13+]]</f>
        <v>7.7639999999999987E-2</v>
      </c>
      <c r="AD34" s="5">
        <f>Rebounds[[#This Row],[13+]]-Rebounds[[#This Row],[14+]]</f>
        <v>4.7910000000000001E-2</v>
      </c>
    </row>
    <row r="35" spans="1:30" x14ac:dyDescent="0.25">
      <c r="A35" s="10">
        <v>22400624</v>
      </c>
      <c r="B35" t="s">
        <v>87</v>
      </c>
      <c r="C35" t="s">
        <v>76</v>
      </c>
      <c r="D35" s="11">
        <v>0.8125</v>
      </c>
      <c r="E35" s="6" t="str">
        <f>HYPERLINK("https://www.nba.com/stats/player/1629639/boxscores-traditional", "Tyler Herro")</f>
        <v>Tyler Herro</v>
      </c>
      <c r="F35">
        <v>6.2</v>
      </c>
      <c r="G35" s="4">
        <v>2.4820000000000002</v>
      </c>
      <c r="H35" s="3">
        <v>0.90146999999999999</v>
      </c>
      <c r="I35" s="3">
        <v>0.81327000000000005</v>
      </c>
      <c r="J35" s="3">
        <v>0.68439000000000005</v>
      </c>
      <c r="K35" s="3">
        <v>0.53188000000000002</v>
      </c>
      <c r="L35" s="3">
        <v>0.37447999999999998</v>
      </c>
      <c r="M35" s="3">
        <v>0.23269999999999999</v>
      </c>
      <c r="N35" s="3">
        <v>0.12923999999999999</v>
      </c>
      <c r="O35" s="3">
        <v>6.3009999999999997E-2</v>
      </c>
      <c r="P35" s="3">
        <v>2.6800000000000001E-2</v>
      </c>
      <c r="Q35" s="3">
        <v>9.6399999999999993E-3</v>
      </c>
      <c r="R35" s="3">
        <v>3.0699999999999998E-3</v>
      </c>
      <c r="S35" s="3">
        <v>8.4000000000000003E-4</v>
      </c>
      <c r="T35" s="5">
        <f>Rebounds[[#This Row],[3+]]-Rebounds[[#This Row],[4+]]</f>
        <v>8.8199999999999945E-2</v>
      </c>
      <c r="U35" s="5">
        <f>Rebounds[[#This Row],[4+]]-Rebounds[[#This Row],[5+]]</f>
        <v>0.12887999999999999</v>
      </c>
      <c r="V35" s="5">
        <f>Rebounds[[#This Row],[5+]]-Rebounds[[#This Row],[6+]]</f>
        <v>0.15251000000000003</v>
      </c>
      <c r="W35" s="5">
        <f>Rebounds[[#This Row],[6+]]-Rebounds[[#This Row],[7+]]</f>
        <v>0.15740000000000004</v>
      </c>
      <c r="X35" s="5">
        <f>Rebounds[[#This Row],[7+]]-Rebounds[[#This Row],[8+]]</f>
        <v>0.14177999999999999</v>
      </c>
      <c r="Y35" s="5">
        <f>Rebounds[[#This Row],[8+]]-Rebounds[[#This Row],[9+]]</f>
        <v>0.10346</v>
      </c>
      <c r="Z35" s="5">
        <f>Rebounds[[#This Row],[9+]]-Rebounds[[#This Row],[10+]]</f>
        <v>6.6229999999999997E-2</v>
      </c>
      <c r="AA35" s="5">
        <f>Rebounds[[#This Row],[10+]]-Rebounds[[#This Row],[11+]]</f>
        <v>3.6209999999999992E-2</v>
      </c>
      <c r="AB35" s="5">
        <f>Rebounds[[#This Row],[11+]]-Rebounds[[#This Row],[12+]]</f>
        <v>1.7160000000000002E-2</v>
      </c>
      <c r="AC35" s="5">
        <f>Rebounds[[#This Row],[12+]]-Rebounds[[#This Row],[13+]]</f>
        <v>6.5699999999999995E-3</v>
      </c>
      <c r="AD35" s="5">
        <f>Rebounds[[#This Row],[13+]]-Rebounds[[#This Row],[14+]]</f>
        <v>2.2299999999999998E-3</v>
      </c>
    </row>
    <row r="36" spans="1:30" x14ac:dyDescent="0.25">
      <c r="A36" s="10">
        <v>22400624</v>
      </c>
      <c r="B36" t="s">
        <v>87</v>
      </c>
      <c r="C36" t="s">
        <v>76</v>
      </c>
      <c r="D36" s="11">
        <v>0.8125</v>
      </c>
      <c r="E36" s="6" t="str">
        <f>HYPERLINK("https://www.nba.com/stats/player/1631170/boxscores-traditional", "Jaime Jaquez Jr.")</f>
        <v>Jaime Jaquez Jr.</v>
      </c>
      <c r="F36">
        <v>4.4000000000000004</v>
      </c>
      <c r="G36" s="4">
        <v>1.625</v>
      </c>
      <c r="H36" s="3">
        <v>0.80510999999999999</v>
      </c>
      <c r="I36" s="3">
        <v>0.59870999999999996</v>
      </c>
      <c r="J36" s="3">
        <v>0.35569000000000001</v>
      </c>
      <c r="K36" s="3">
        <v>0.16353999999999999</v>
      </c>
      <c r="L36" s="3">
        <v>5.4800000000000001E-2</v>
      </c>
      <c r="M36" s="3">
        <v>1.321E-2</v>
      </c>
      <c r="N36" s="3">
        <v>2.33E-3</v>
      </c>
      <c r="O36" s="3">
        <v>2.7999999999999998E-4</v>
      </c>
      <c r="P36" s="3">
        <v>0</v>
      </c>
      <c r="Q36" s="3">
        <v>0</v>
      </c>
      <c r="R36" s="3">
        <v>0</v>
      </c>
      <c r="S36" s="3">
        <v>0</v>
      </c>
      <c r="T36" s="5">
        <f>Rebounds[[#This Row],[3+]]-Rebounds[[#This Row],[4+]]</f>
        <v>0.20640000000000003</v>
      </c>
      <c r="U36" s="5">
        <f>Rebounds[[#This Row],[4+]]-Rebounds[[#This Row],[5+]]</f>
        <v>0.24301999999999996</v>
      </c>
      <c r="V36" s="5">
        <f>Rebounds[[#This Row],[5+]]-Rebounds[[#This Row],[6+]]</f>
        <v>0.19215000000000002</v>
      </c>
      <c r="W36" s="5">
        <f>Rebounds[[#This Row],[6+]]-Rebounds[[#This Row],[7+]]</f>
        <v>0.10873999999999999</v>
      </c>
      <c r="X36" s="5">
        <f>Rebounds[[#This Row],[7+]]-Rebounds[[#This Row],[8+]]</f>
        <v>4.1590000000000002E-2</v>
      </c>
      <c r="Y36" s="5">
        <f>Rebounds[[#This Row],[8+]]-Rebounds[[#This Row],[9+]]</f>
        <v>1.0879999999999999E-2</v>
      </c>
      <c r="Z36" s="5">
        <f>Rebounds[[#This Row],[9+]]-Rebounds[[#This Row],[10+]]</f>
        <v>2.0500000000000002E-3</v>
      </c>
      <c r="AA36" s="5">
        <f>Rebounds[[#This Row],[10+]]-Rebounds[[#This Row],[11+]]</f>
        <v>2.7999999999999998E-4</v>
      </c>
      <c r="AB36" s="5">
        <f>Rebounds[[#This Row],[11+]]-Rebounds[[#This Row],[12+]]</f>
        <v>0</v>
      </c>
      <c r="AC36" s="5">
        <f>Rebounds[[#This Row],[12+]]-Rebounds[[#This Row],[13+]]</f>
        <v>0</v>
      </c>
      <c r="AD36" s="5">
        <f>Rebounds[[#This Row],[13+]]-Rebounds[[#This Row],[14+]]</f>
        <v>0</v>
      </c>
    </row>
    <row r="37" spans="1:30" x14ac:dyDescent="0.25">
      <c r="A37" s="10">
        <v>22400624</v>
      </c>
      <c r="B37" t="s">
        <v>87</v>
      </c>
      <c r="C37" t="s">
        <v>76</v>
      </c>
      <c r="D37" s="11">
        <v>0.8125</v>
      </c>
      <c r="E37" s="6" t="str">
        <f>HYPERLINK("https://www.nba.com/stats/player/1631107/boxscores-traditional", "Nikola Jovic")</f>
        <v>Nikola Jovic</v>
      </c>
      <c r="F37">
        <v>4</v>
      </c>
      <c r="G37" s="4">
        <v>1.2650000000000001</v>
      </c>
      <c r="H37" s="3">
        <v>0.78524000000000005</v>
      </c>
      <c r="I37" s="3">
        <v>0.5</v>
      </c>
      <c r="J37" s="3">
        <v>0.21476000000000001</v>
      </c>
      <c r="K37" s="3">
        <v>5.7049999999999997E-2</v>
      </c>
      <c r="L37" s="3">
        <v>8.8900000000000003E-3</v>
      </c>
      <c r="M37" s="3">
        <v>7.9000000000000001E-4</v>
      </c>
      <c r="N37" s="3">
        <v>4.0000000000000003E-5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5">
        <f>Rebounds[[#This Row],[3+]]-Rebounds[[#This Row],[4+]]</f>
        <v>0.28524000000000005</v>
      </c>
      <c r="U37" s="5">
        <f>Rebounds[[#This Row],[4+]]-Rebounds[[#This Row],[5+]]</f>
        <v>0.28523999999999999</v>
      </c>
      <c r="V37" s="5">
        <f>Rebounds[[#This Row],[5+]]-Rebounds[[#This Row],[6+]]</f>
        <v>0.15771000000000002</v>
      </c>
      <c r="W37" s="5">
        <f>Rebounds[[#This Row],[6+]]-Rebounds[[#This Row],[7+]]</f>
        <v>4.8159999999999994E-2</v>
      </c>
      <c r="X37" s="5">
        <f>Rebounds[[#This Row],[7+]]-Rebounds[[#This Row],[8+]]</f>
        <v>8.0999999999999996E-3</v>
      </c>
      <c r="Y37" s="5">
        <f>Rebounds[[#This Row],[8+]]-Rebounds[[#This Row],[9+]]</f>
        <v>7.5000000000000002E-4</v>
      </c>
      <c r="Z37" s="5">
        <f>Rebounds[[#This Row],[9+]]-Rebounds[[#This Row],[10+]]</f>
        <v>4.0000000000000003E-5</v>
      </c>
      <c r="AA37" s="5">
        <f>Rebounds[[#This Row],[10+]]-Rebounds[[#This Row],[11+]]</f>
        <v>0</v>
      </c>
      <c r="AB37" s="5">
        <f>Rebounds[[#This Row],[11+]]-Rebounds[[#This Row],[12+]]</f>
        <v>0</v>
      </c>
      <c r="AC37" s="5">
        <f>Rebounds[[#This Row],[12+]]-Rebounds[[#This Row],[13+]]</f>
        <v>0</v>
      </c>
      <c r="AD37" s="5">
        <f>Rebounds[[#This Row],[13+]]-Rebounds[[#This Row],[14+]]</f>
        <v>0</v>
      </c>
    </row>
    <row r="38" spans="1:30" x14ac:dyDescent="0.25">
      <c r="A38" s="10">
        <v>22400624</v>
      </c>
      <c r="B38" t="s">
        <v>87</v>
      </c>
      <c r="C38" t="s">
        <v>76</v>
      </c>
      <c r="D38" s="11">
        <v>0.8125</v>
      </c>
      <c r="E38" s="6" t="str">
        <f>HYPERLINK("https://www.nba.com/stats/player/1626179/boxscores-traditional", "Terry Rozier")</f>
        <v>Terry Rozier</v>
      </c>
      <c r="F38">
        <v>4.2</v>
      </c>
      <c r="G38" s="4">
        <v>2.4820000000000002</v>
      </c>
      <c r="H38" s="3">
        <v>0.68439000000000005</v>
      </c>
      <c r="I38" s="3">
        <v>0.53188000000000002</v>
      </c>
      <c r="J38" s="3">
        <v>0.37447999999999998</v>
      </c>
      <c r="K38" s="3">
        <v>0.23269999999999999</v>
      </c>
      <c r="L38" s="3">
        <v>0.12923999999999999</v>
      </c>
      <c r="M38" s="3">
        <v>6.3009999999999997E-2</v>
      </c>
      <c r="N38" s="3">
        <v>2.6800000000000001E-2</v>
      </c>
      <c r="O38" s="3">
        <v>9.6399999999999993E-3</v>
      </c>
      <c r="P38" s="3">
        <v>3.0699999999999998E-3</v>
      </c>
      <c r="Q38" s="3">
        <v>8.4000000000000003E-4</v>
      </c>
      <c r="R38" s="3">
        <v>1.9000000000000001E-4</v>
      </c>
      <c r="S38" s="3">
        <v>4.0000000000000003E-5</v>
      </c>
      <c r="T38" s="5">
        <f>Rebounds[[#This Row],[3+]]-Rebounds[[#This Row],[4+]]</f>
        <v>0.15251000000000003</v>
      </c>
      <c r="U38" s="5">
        <f>Rebounds[[#This Row],[4+]]-Rebounds[[#This Row],[5+]]</f>
        <v>0.15740000000000004</v>
      </c>
      <c r="V38" s="5">
        <f>Rebounds[[#This Row],[5+]]-Rebounds[[#This Row],[6+]]</f>
        <v>0.14177999999999999</v>
      </c>
      <c r="W38" s="5">
        <f>Rebounds[[#This Row],[6+]]-Rebounds[[#This Row],[7+]]</f>
        <v>0.10346</v>
      </c>
      <c r="X38" s="5">
        <f>Rebounds[[#This Row],[7+]]-Rebounds[[#This Row],[8+]]</f>
        <v>6.6229999999999997E-2</v>
      </c>
      <c r="Y38" s="5">
        <f>Rebounds[[#This Row],[8+]]-Rebounds[[#This Row],[9+]]</f>
        <v>3.6209999999999992E-2</v>
      </c>
      <c r="Z38" s="5">
        <f>Rebounds[[#This Row],[9+]]-Rebounds[[#This Row],[10+]]</f>
        <v>1.7160000000000002E-2</v>
      </c>
      <c r="AA38" s="5">
        <f>Rebounds[[#This Row],[10+]]-Rebounds[[#This Row],[11+]]</f>
        <v>6.5699999999999995E-3</v>
      </c>
      <c r="AB38" s="5">
        <f>Rebounds[[#This Row],[11+]]-Rebounds[[#This Row],[12+]]</f>
        <v>2.2299999999999998E-3</v>
      </c>
      <c r="AC38" s="5">
        <f>Rebounds[[#This Row],[12+]]-Rebounds[[#This Row],[13+]]</f>
        <v>6.4999999999999997E-4</v>
      </c>
      <c r="AD38" s="5">
        <f>Rebounds[[#This Row],[13+]]-Rebounds[[#This Row],[14+]]</f>
        <v>1.5000000000000001E-4</v>
      </c>
    </row>
    <row r="39" spans="1:30" x14ac:dyDescent="0.25">
      <c r="A39" s="10">
        <v>22400624</v>
      </c>
      <c r="B39" t="s">
        <v>87</v>
      </c>
      <c r="C39" t="s">
        <v>76</v>
      </c>
      <c r="D39" s="11">
        <v>0.8125</v>
      </c>
      <c r="E39" s="6" t="str">
        <f>HYPERLINK("https://www.nba.com/stats/player/202710/boxscores-traditional", "Jimmy Butler")</f>
        <v>Jimmy Butler</v>
      </c>
      <c r="F39">
        <v>3.2</v>
      </c>
      <c r="G39" s="4">
        <v>0.748</v>
      </c>
      <c r="H39" s="3">
        <v>0.60641999999999996</v>
      </c>
      <c r="I39" s="3">
        <v>0.14230999999999999</v>
      </c>
      <c r="J39" s="3">
        <v>7.9799999999999992E-3</v>
      </c>
      <c r="K39" s="3">
        <v>9.0000000000000006E-5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5">
        <f>Rebounds[[#This Row],[3+]]-Rebounds[[#This Row],[4+]]</f>
        <v>0.46410999999999997</v>
      </c>
      <c r="U39" s="5">
        <f>Rebounds[[#This Row],[4+]]-Rebounds[[#This Row],[5+]]</f>
        <v>0.13433</v>
      </c>
      <c r="V39" s="5">
        <f>Rebounds[[#This Row],[5+]]-Rebounds[[#This Row],[6+]]</f>
        <v>7.8899999999999994E-3</v>
      </c>
      <c r="W39" s="5">
        <f>Rebounds[[#This Row],[6+]]-Rebounds[[#This Row],[7+]]</f>
        <v>9.0000000000000006E-5</v>
      </c>
      <c r="X39" s="5">
        <f>Rebounds[[#This Row],[7+]]-Rebounds[[#This Row],[8+]]</f>
        <v>0</v>
      </c>
      <c r="Y39" s="5">
        <f>Rebounds[[#This Row],[8+]]-Rebounds[[#This Row],[9+]]</f>
        <v>0</v>
      </c>
      <c r="Z39" s="5">
        <f>Rebounds[[#This Row],[9+]]-Rebounds[[#This Row],[10+]]</f>
        <v>0</v>
      </c>
      <c r="AA39" s="5">
        <f>Rebounds[[#This Row],[10+]]-Rebounds[[#This Row],[11+]]</f>
        <v>0</v>
      </c>
      <c r="AB39" s="5">
        <f>Rebounds[[#This Row],[11+]]-Rebounds[[#This Row],[12+]]</f>
        <v>0</v>
      </c>
      <c r="AC39" s="5">
        <f>Rebounds[[#This Row],[12+]]-Rebounds[[#This Row],[13+]]</f>
        <v>0</v>
      </c>
      <c r="AD39" s="5">
        <f>Rebounds[[#This Row],[13+]]-Rebounds[[#This Row],[14+]]</f>
        <v>0</v>
      </c>
    </row>
    <row r="40" spans="1:30" x14ac:dyDescent="0.25">
      <c r="A40" s="10">
        <v>22400624</v>
      </c>
      <c r="B40" t="s">
        <v>87</v>
      </c>
      <c r="C40" t="s">
        <v>76</v>
      </c>
      <c r="D40" s="11">
        <v>0.8125</v>
      </c>
      <c r="E40" s="6" t="str">
        <f>HYPERLINK("https://www.nba.com/stats/player/1629130/boxscores-traditional", "Duncan Robinson")</f>
        <v>Duncan Robinson</v>
      </c>
      <c r="F40">
        <v>3</v>
      </c>
      <c r="G40" s="4">
        <v>1.673</v>
      </c>
      <c r="H40" s="3">
        <v>0.5</v>
      </c>
      <c r="I40" s="3">
        <v>0.27424999999999999</v>
      </c>
      <c r="J40" s="3">
        <v>0.11507000000000001</v>
      </c>
      <c r="K40" s="3">
        <v>3.6729999999999999E-2</v>
      </c>
      <c r="L40" s="3">
        <v>8.4200000000000004E-3</v>
      </c>
      <c r="M40" s="3">
        <v>1.39E-3</v>
      </c>
      <c r="N40" s="3">
        <v>1.7000000000000001E-4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5">
        <f>Rebounds[[#This Row],[3+]]-Rebounds[[#This Row],[4+]]</f>
        <v>0.22575000000000001</v>
      </c>
      <c r="U40" s="5">
        <f>Rebounds[[#This Row],[4+]]-Rebounds[[#This Row],[5+]]</f>
        <v>0.15917999999999999</v>
      </c>
      <c r="V40" s="5">
        <f>Rebounds[[#This Row],[5+]]-Rebounds[[#This Row],[6+]]</f>
        <v>7.8340000000000007E-2</v>
      </c>
      <c r="W40" s="5">
        <f>Rebounds[[#This Row],[6+]]-Rebounds[[#This Row],[7+]]</f>
        <v>2.8309999999999998E-2</v>
      </c>
      <c r="X40" s="5">
        <f>Rebounds[[#This Row],[7+]]-Rebounds[[#This Row],[8+]]</f>
        <v>7.0300000000000007E-3</v>
      </c>
      <c r="Y40" s="5">
        <f>Rebounds[[#This Row],[8+]]-Rebounds[[#This Row],[9+]]</f>
        <v>1.2199999999999999E-3</v>
      </c>
      <c r="Z40" s="5">
        <f>Rebounds[[#This Row],[9+]]-Rebounds[[#This Row],[10+]]</f>
        <v>1.7000000000000001E-4</v>
      </c>
      <c r="AA40" s="5">
        <f>Rebounds[[#This Row],[10+]]-Rebounds[[#This Row],[11+]]</f>
        <v>0</v>
      </c>
      <c r="AB40" s="5">
        <f>Rebounds[[#This Row],[11+]]-Rebounds[[#This Row],[12+]]</f>
        <v>0</v>
      </c>
      <c r="AC40" s="5">
        <f>Rebounds[[#This Row],[12+]]-Rebounds[[#This Row],[13+]]</f>
        <v>0</v>
      </c>
      <c r="AD40" s="5">
        <f>Rebounds[[#This Row],[13+]]-Rebounds[[#This Row],[14+]]</f>
        <v>0</v>
      </c>
    </row>
    <row r="41" spans="1:30" x14ac:dyDescent="0.25">
      <c r="A41" s="10">
        <v>22400623</v>
      </c>
      <c r="B41" t="s">
        <v>86</v>
      </c>
      <c r="C41" t="s">
        <v>74</v>
      </c>
      <c r="D41" s="11">
        <v>0.8125</v>
      </c>
      <c r="E41" s="6" t="str">
        <f>HYPERLINK("https://www.nba.com/stats/player/1627751/boxscores-traditional", "Jakob Pöltl")</f>
        <v>Jakob Pöltl</v>
      </c>
      <c r="F41">
        <v>9.8000000000000007</v>
      </c>
      <c r="G41" s="4">
        <v>3.544</v>
      </c>
      <c r="H41" s="3">
        <v>0.97257000000000005</v>
      </c>
      <c r="I41" s="3">
        <v>0.94950000000000001</v>
      </c>
      <c r="J41" s="3">
        <v>0.91149000000000002</v>
      </c>
      <c r="K41" s="3">
        <v>0.85768999999999995</v>
      </c>
      <c r="L41" s="3">
        <v>0.78524000000000005</v>
      </c>
      <c r="M41" s="3">
        <v>0.69496999999999998</v>
      </c>
      <c r="N41" s="3">
        <v>0.59094999999999998</v>
      </c>
      <c r="O41" s="3">
        <v>0.47608</v>
      </c>
      <c r="P41" s="3">
        <v>0.36692999999999998</v>
      </c>
      <c r="Q41" s="3">
        <v>0.26762999999999998</v>
      </c>
      <c r="R41" s="3">
        <v>0.18406</v>
      </c>
      <c r="S41" s="3">
        <v>0.11702</v>
      </c>
      <c r="T41" s="5">
        <f>Rebounds[[#This Row],[3+]]-Rebounds[[#This Row],[4+]]</f>
        <v>2.3070000000000035E-2</v>
      </c>
      <c r="U41" s="5">
        <f>Rebounds[[#This Row],[4+]]-Rebounds[[#This Row],[5+]]</f>
        <v>3.8009999999999988E-2</v>
      </c>
      <c r="V41" s="5">
        <f>Rebounds[[#This Row],[5+]]-Rebounds[[#This Row],[6+]]</f>
        <v>5.380000000000007E-2</v>
      </c>
      <c r="W41" s="5">
        <f>Rebounds[[#This Row],[6+]]-Rebounds[[#This Row],[7+]]</f>
        <v>7.2449999999999903E-2</v>
      </c>
      <c r="X41" s="5">
        <f>Rebounds[[#This Row],[7+]]-Rebounds[[#This Row],[8+]]</f>
        <v>9.0270000000000072E-2</v>
      </c>
      <c r="Y41" s="5">
        <f>Rebounds[[#This Row],[8+]]-Rebounds[[#This Row],[9+]]</f>
        <v>0.10402</v>
      </c>
      <c r="Z41" s="5">
        <f>Rebounds[[#This Row],[9+]]-Rebounds[[#This Row],[10+]]</f>
        <v>0.11486999999999997</v>
      </c>
      <c r="AA41" s="5">
        <f>Rebounds[[#This Row],[10+]]-Rebounds[[#This Row],[11+]]</f>
        <v>0.10915000000000002</v>
      </c>
      <c r="AB41" s="5">
        <f>Rebounds[[#This Row],[11+]]-Rebounds[[#This Row],[12+]]</f>
        <v>9.9299999999999999E-2</v>
      </c>
      <c r="AC41" s="5">
        <f>Rebounds[[#This Row],[12+]]-Rebounds[[#This Row],[13+]]</f>
        <v>8.3569999999999978E-2</v>
      </c>
      <c r="AD41" s="5">
        <f>Rebounds[[#This Row],[13+]]-Rebounds[[#This Row],[14+]]</f>
        <v>6.7040000000000002E-2</v>
      </c>
    </row>
    <row r="42" spans="1:30" x14ac:dyDescent="0.25">
      <c r="A42" s="10">
        <v>22400623</v>
      </c>
      <c r="B42" t="s">
        <v>86</v>
      </c>
      <c r="C42" t="s">
        <v>74</v>
      </c>
      <c r="D42" s="11">
        <v>0.8125</v>
      </c>
      <c r="E42" s="6" t="str">
        <f>HYPERLINK("https://www.nba.com/stats/player/1630567/boxscores-traditional", "Scottie Barnes")</f>
        <v>Scottie Barnes</v>
      </c>
      <c r="F42">
        <v>8.4</v>
      </c>
      <c r="G42" s="4">
        <v>3.137</v>
      </c>
      <c r="H42" s="3">
        <v>0.95728000000000002</v>
      </c>
      <c r="I42" s="3">
        <v>0.91923999999999995</v>
      </c>
      <c r="J42" s="3">
        <v>0.85992999999999997</v>
      </c>
      <c r="K42" s="3">
        <v>0.77934999999999999</v>
      </c>
      <c r="L42" s="3">
        <v>0.67364000000000002</v>
      </c>
      <c r="M42" s="3">
        <v>0.55171999999999999</v>
      </c>
      <c r="N42" s="3">
        <v>0.42465000000000003</v>
      </c>
      <c r="O42" s="3">
        <v>0.30503000000000002</v>
      </c>
      <c r="P42" s="3">
        <v>0.20327000000000001</v>
      </c>
      <c r="Q42" s="3">
        <v>0.12506999999999999</v>
      </c>
      <c r="R42" s="3">
        <v>7.0779999999999996E-2</v>
      </c>
      <c r="S42" s="3">
        <v>3.6729999999999999E-2</v>
      </c>
      <c r="T42" s="5">
        <f>Rebounds[[#This Row],[3+]]-Rebounds[[#This Row],[4+]]</f>
        <v>3.8040000000000074E-2</v>
      </c>
      <c r="U42" s="5">
        <f>Rebounds[[#This Row],[4+]]-Rebounds[[#This Row],[5+]]</f>
        <v>5.9309999999999974E-2</v>
      </c>
      <c r="V42" s="5">
        <f>Rebounds[[#This Row],[5+]]-Rebounds[[#This Row],[6+]]</f>
        <v>8.0579999999999985E-2</v>
      </c>
      <c r="W42" s="5">
        <f>Rebounds[[#This Row],[6+]]-Rebounds[[#This Row],[7+]]</f>
        <v>0.10570999999999997</v>
      </c>
      <c r="X42" s="5">
        <f>Rebounds[[#This Row],[7+]]-Rebounds[[#This Row],[8+]]</f>
        <v>0.12192000000000003</v>
      </c>
      <c r="Y42" s="5">
        <f>Rebounds[[#This Row],[8+]]-Rebounds[[#This Row],[9+]]</f>
        <v>0.12706999999999996</v>
      </c>
      <c r="Z42" s="5">
        <f>Rebounds[[#This Row],[9+]]-Rebounds[[#This Row],[10+]]</f>
        <v>0.11962</v>
      </c>
      <c r="AA42" s="5">
        <f>Rebounds[[#This Row],[10+]]-Rebounds[[#This Row],[11+]]</f>
        <v>0.10176000000000002</v>
      </c>
      <c r="AB42" s="5">
        <f>Rebounds[[#This Row],[11+]]-Rebounds[[#This Row],[12+]]</f>
        <v>7.8200000000000019E-2</v>
      </c>
      <c r="AC42" s="5">
        <f>Rebounds[[#This Row],[12+]]-Rebounds[[#This Row],[13+]]</f>
        <v>5.4289999999999991E-2</v>
      </c>
      <c r="AD42" s="5">
        <f>Rebounds[[#This Row],[13+]]-Rebounds[[#This Row],[14+]]</f>
        <v>3.4049999999999997E-2</v>
      </c>
    </row>
    <row r="43" spans="1:30" x14ac:dyDescent="0.25">
      <c r="A43" s="10">
        <v>22400623</v>
      </c>
      <c r="B43" t="s">
        <v>86</v>
      </c>
      <c r="C43" t="s">
        <v>74</v>
      </c>
      <c r="D43" s="11">
        <v>0.8125</v>
      </c>
      <c r="E43" s="6" t="str">
        <f>HYPERLINK("https://www.nba.com/stats/player/1628971/boxscores-traditional", "Bruce Brown")</f>
        <v>Bruce Brown</v>
      </c>
      <c r="F43">
        <v>5.2</v>
      </c>
      <c r="G43" s="4">
        <v>1.327</v>
      </c>
      <c r="H43" s="3">
        <v>0.95154000000000005</v>
      </c>
      <c r="I43" s="3">
        <v>0.81594</v>
      </c>
      <c r="J43" s="3">
        <v>0.55962000000000001</v>
      </c>
      <c r="K43" s="3">
        <v>0.27424999999999999</v>
      </c>
      <c r="L43" s="3">
        <v>8.6910000000000001E-2</v>
      </c>
      <c r="M43" s="3">
        <v>1.7430000000000001E-2</v>
      </c>
      <c r="N43" s="3">
        <v>2.1199999999999999E-3</v>
      </c>
      <c r="O43" s="3">
        <v>1.4999999999999999E-4</v>
      </c>
      <c r="P43" s="3">
        <v>0</v>
      </c>
      <c r="Q43" s="3">
        <v>0</v>
      </c>
      <c r="R43" s="3">
        <v>0</v>
      </c>
      <c r="S43" s="3">
        <v>0</v>
      </c>
      <c r="T43" s="5">
        <f>Rebounds[[#This Row],[3+]]-Rebounds[[#This Row],[4+]]</f>
        <v>0.13560000000000005</v>
      </c>
      <c r="U43" s="5">
        <f>Rebounds[[#This Row],[4+]]-Rebounds[[#This Row],[5+]]</f>
        <v>0.25631999999999999</v>
      </c>
      <c r="V43" s="5">
        <f>Rebounds[[#This Row],[5+]]-Rebounds[[#This Row],[6+]]</f>
        <v>0.28537000000000001</v>
      </c>
      <c r="W43" s="5">
        <f>Rebounds[[#This Row],[6+]]-Rebounds[[#This Row],[7+]]</f>
        <v>0.18734000000000001</v>
      </c>
      <c r="X43" s="5">
        <f>Rebounds[[#This Row],[7+]]-Rebounds[[#This Row],[8+]]</f>
        <v>6.948E-2</v>
      </c>
      <c r="Y43" s="5">
        <f>Rebounds[[#This Row],[8+]]-Rebounds[[#This Row],[9+]]</f>
        <v>1.5310000000000001E-2</v>
      </c>
      <c r="Z43" s="5">
        <f>Rebounds[[#This Row],[9+]]-Rebounds[[#This Row],[10+]]</f>
        <v>1.97E-3</v>
      </c>
      <c r="AA43" s="5">
        <f>Rebounds[[#This Row],[10+]]-Rebounds[[#This Row],[11+]]</f>
        <v>1.4999999999999999E-4</v>
      </c>
      <c r="AB43" s="5">
        <f>Rebounds[[#This Row],[11+]]-Rebounds[[#This Row],[12+]]</f>
        <v>0</v>
      </c>
      <c r="AC43" s="5">
        <f>Rebounds[[#This Row],[12+]]-Rebounds[[#This Row],[13+]]</f>
        <v>0</v>
      </c>
      <c r="AD43" s="5">
        <f>Rebounds[[#This Row],[13+]]-Rebounds[[#This Row],[14+]]</f>
        <v>0</v>
      </c>
    </row>
    <row r="44" spans="1:30" x14ac:dyDescent="0.25">
      <c r="A44" s="10">
        <v>22400623</v>
      </c>
      <c r="B44" t="s">
        <v>86</v>
      </c>
      <c r="C44" t="s">
        <v>74</v>
      </c>
      <c r="D44" s="11">
        <v>0.8125</v>
      </c>
      <c r="E44" s="6" t="str">
        <f>HYPERLINK("https://www.nba.com/stats/player/1629628/boxscores-traditional", "RJ Barrett")</f>
        <v>RJ Barrett</v>
      </c>
      <c r="F44">
        <v>6.4</v>
      </c>
      <c r="G44" s="4">
        <v>2.3319999999999999</v>
      </c>
      <c r="H44" s="3">
        <v>0.92784999999999995</v>
      </c>
      <c r="I44" s="3">
        <v>0.84848999999999997</v>
      </c>
      <c r="J44" s="3">
        <v>0.72575000000000001</v>
      </c>
      <c r="K44" s="3">
        <v>0.56749000000000005</v>
      </c>
      <c r="L44" s="3">
        <v>0.39743000000000001</v>
      </c>
      <c r="M44" s="3">
        <v>0.24510000000000001</v>
      </c>
      <c r="N44" s="3">
        <v>0.13350000000000001</v>
      </c>
      <c r="O44" s="3">
        <v>6.1780000000000002E-2</v>
      </c>
      <c r="P44" s="3">
        <v>2.4420000000000001E-2</v>
      </c>
      <c r="Q44" s="3">
        <v>8.2000000000000007E-3</v>
      </c>
      <c r="R44" s="3">
        <v>2.33E-3</v>
      </c>
      <c r="S44" s="3">
        <v>5.5999999999999995E-4</v>
      </c>
      <c r="T44" s="5">
        <f>Rebounds[[#This Row],[3+]]-Rebounds[[#This Row],[4+]]</f>
        <v>7.9359999999999986E-2</v>
      </c>
      <c r="U44" s="5">
        <f>Rebounds[[#This Row],[4+]]-Rebounds[[#This Row],[5+]]</f>
        <v>0.12273999999999996</v>
      </c>
      <c r="V44" s="5">
        <f>Rebounds[[#This Row],[5+]]-Rebounds[[#This Row],[6+]]</f>
        <v>0.15825999999999996</v>
      </c>
      <c r="W44" s="5">
        <f>Rebounds[[#This Row],[6+]]-Rebounds[[#This Row],[7+]]</f>
        <v>0.17006000000000004</v>
      </c>
      <c r="X44" s="5">
        <f>Rebounds[[#This Row],[7+]]-Rebounds[[#This Row],[8+]]</f>
        <v>0.15232999999999999</v>
      </c>
      <c r="Y44" s="5">
        <f>Rebounds[[#This Row],[8+]]-Rebounds[[#This Row],[9+]]</f>
        <v>0.1116</v>
      </c>
      <c r="Z44" s="5">
        <f>Rebounds[[#This Row],[9+]]-Rebounds[[#This Row],[10+]]</f>
        <v>7.1720000000000006E-2</v>
      </c>
      <c r="AA44" s="5">
        <f>Rebounds[[#This Row],[10+]]-Rebounds[[#This Row],[11+]]</f>
        <v>3.7360000000000004E-2</v>
      </c>
      <c r="AB44" s="5">
        <f>Rebounds[[#This Row],[11+]]-Rebounds[[#This Row],[12+]]</f>
        <v>1.6219999999999998E-2</v>
      </c>
      <c r="AC44" s="5">
        <f>Rebounds[[#This Row],[12+]]-Rebounds[[#This Row],[13+]]</f>
        <v>5.8700000000000002E-3</v>
      </c>
      <c r="AD44" s="5">
        <f>Rebounds[[#This Row],[13+]]-Rebounds[[#This Row],[14+]]</f>
        <v>1.7700000000000001E-3</v>
      </c>
    </row>
    <row r="45" spans="1:30" x14ac:dyDescent="0.25">
      <c r="A45" s="10">
        <v>22400623</v>
      </c>
      <c r="B45" t="s">
        <v>86</v>
      </c>
      <c r="C45" t="s">
        <v>74</v>
      </c>
      <c r="D45" s="11">
        <v>0.8125</v>
      </c>
      <c r="E45" s="6" t="str">
        <f>HYPERLINK("https://www.nba.com/stats/player/1628449/boxscores-traditional", "Chris Boucher")</f>
        <v>Chris Boucher</v>
      </c>
      <c r="F45">
        <v>5.4</v>
      </c>
      <c r="G45" s="4">
        <v>2.577</v>
      </c>
      <c r="H45" s="3">
        <v>0.82381000000000004</v>
      </c>
      <c r="I45" s="3">
        <v>0.70540000000000003</v>
      </c>
      <c r="J45" s="3">
        <v>0.56355999999999995</v>
      </c>
      <c r="K45" s="3">
        <v>0.40905000000000002</v>
      </c>
      <c r="L45" s="3">
        <v>0.26762999999999998</v>
      </c>
      <c r="M45" s="3">
        <v>0.15625</v>
      </c>
      <c r="N45" s="3">
        <v>8.0759999999999998E-2</v>
      </c>
      <c r="O45" s="3">
        <v>3.6729999999999999E-2</v>
      </c>
      <c r="P45" s="3">
        <v>1.4999999999999999E-2</v>
      </c>
      <c r="Q45" s="3">
        <v>5.2300000000000003E-3</v>
      </c>
      <c r="R45" s="3">
        <v>1.5900000000000001E-3</v>
      </c>
      <c r="S45" s="3">
        <v>4.2000000000000002E-4</v>
      </c>
      <c r="T45" s="5">
        <f>Rebounds[[#This Row],[3+]]-Rebounds[[#This Row],[4+]]</f>
        <v>0.11841000000000002</v>
      </c>
      <c r="U45" s="5">
        <f>Rebounds[[#This Row],[4+]]-Rebounds[[#This Row],[5+]]</f>
        <v>0.14184000000000008</v>
      </c>
      <c r="V45" s="5">
        <f>Rebounds[[#This Row],[5+]]-Rebounds[[#This Row],[6+]]</f>
        <v>0.15450999999999993</v>
      </c>
      <c r="W45" s="5">
        <f>Rebounds[[#This Row],[6+]]-Rebounds[[#This Row],[7+]]</f>
        <v>0.14142000000000005</v>
      </c>
      <c r="X45" s="5">
        <f>Rebounds[[#This Row],[7+]]-Rebounds[[#This Row],[8+]]</f>
        <v>0.11137999999999998</v>
      </c>
      <c r="Y45" s="5">
        <f>Rebounds[[#This Row],[8+]]-Rebounds[[#This Row],[9+]]</f>
        <v>7.5490000000000002E-2</v>
      </c>
      <c r="Z45" s="5">
        <f>Rebounds[[#This Row],[9+]]-Rebounds[[#This Row],[10+]]</f>
        <v>4.403E-2</v>
      </c>
      <c r="AA45" s="5">
        <f>Rebounds[[#This Row],[10+]]-Rebounds[[#This Row],[11+]]</f>
        <v>2.1729999999999999E-2</v>
      </c>
      <c r="AB45" s="5">
        <f>Rebounds[[#This Row],[11+]]-Rebounds[[#This Row],[12+]]</f>
        <v>9.7699999999999992E-3</v>
      </c>
      <c r="AC45" s="5">
        <f>Rebounds[[#This Row],[12+]]-Rebounds[[#This Row],[13+]]</f>
        <v>3.64E-3</v>
      </c>
      <c r="AD45" s="5">
        <f>Rebounds[[#This Row],[13+]]-Rebounds[[#This Row],[14+]]</f>
        <v>1.17E-3</v>
      </c>
    </row>
    <row r="46" spans="1:30" x14ac:dyDescent="0.25">
      <c r="A46" s="10">
        <v>22400623</v>
      </c>
      <c r="B46" t="s">
        <v>86</v>
      </c>
      <c r="C46" t="s">
        <v>74</v>
      </c>
      <c r="D46" s="11">
        <v>0.8125</v>
      </c>
      <c r="E46" s="6" t="str">
        <f>HYPERLINK("https://www.nba.com/stats/player/1642367/boxscores-traditional", "Jonathan Mogbo")</f>
        <v>Jonathan Mogbo</v>
      </c>
      <c r="F46">
        <v>4</v>
      </c>
      <c r="G46" s="4">
        <v>1.897</v>
      </c>
      <c r="H46" s="3">
        <v>0.70194000000000001</v>
      </c>
      <c r="I46" s="3">
        <v>0.5</v>
      </c>
      <c r="J46" s="3">
        <v>0.29805999999999999</v>
      </c>
      <c r="K46" s="3">
        <v>0.14685999999999999</v>
      </c>
      <c r="L46" s="3">
        <v>5.7049999999999997E-2</v>
      </c>
      <c r="M46" s="3">
        <v>1.7430000000000001E-2</v>
      </c>
      <c r="N46" s="3">
        <v>4.15E-3</v>
      </c>
      <c r="O46" s="3">
        <v>7.9000000000000001E-4</v>
      </c>
      <c r="P46" s="3">
        <v>1.1E-4</v>
      </c>
      <c r="Q46" s="3">
        <v>0</v>
      </c>
      <c r="R46" s="3">
        <v>0</v>
      </c>
      <c r="S46" s="3">
        <v>0</v>
      </c>
      <c r="T46" s="5">
        <f>Rebounds[[#This Row],[3+]]-Rebounds[[#This Row],[4+]]</f>
        <v>0.20194000000000001</v>
      </c>
      <c r="U46" s="5">
        <f>Rebounds[[#This Row],[4+]]-Rebounds[[#This Row],[5+]]</f>
        <v>0.20194000000000001</v>
      </c>
      <c r="V46" s="5">
        <f>Rebounds[[#This Row],[5+]]-Rebounds[[#This Row],[6+]]</f>
        <v>0.1512</v>
      </c>
      <c r="W46" s="5">
        <f>Rebounds[[#This Row],[6+]]-Rebounds[[#This Row],[7+]]</f>
        <v>8.9810000000000001E-2</v>
      </c>
      <c r="X46" s="5">
        <f>Rebounds[[#This Row],[7+]]-Rebounds[[#This Row],[8+]]</f>
        <v>3.9619999999999995E-2</v>
      </c>
      <c r="Y46" s="5">
        <f>Rebounds[[#This Row],[8+]]-Rebounds[[#This Row],[9+]]</f>
        <v>1.328E-2</v>
      </c>
      <c r="Z46" s="5">
        <f>Rebounds[[#This Row],[9+]]-Rebounds[[#This Row],[10+]]</f>
        <v>3.3600000000000001E-3</v>
      </c>
      <c r="AA46" s="5">
        <f>Rebounds[[#This Row],[10+]]-Rebounds[[#This Row],[11+]]</f>
        <v>6.8000000000000005E-4</v>
      </c>
      <c r="AB46" s="5">
        <f>Rebounds[[#This Row],[11+]]-Rebounds[[#This Row],[12+]]</f>
        <v>1.1E-4</v>
      </c>
      <c r="AC46" s="5">
        <f>Rebounds[[#This Row],[12+]]-Rebounds[[#This Row],[13+]]</f>
        <v>0</v>
      </c>
      <c r="AD46" s="5">
        <f>Rebounds[[#This Row],[13+]]-Rebounds[[#This Row],[14+]]</f>
        <v>0</v>
      </c>
    </row>
    <row r="47" spans="1:30" x14ac:dyDescent="0.25">
      <c r="A47" s="10">
        <v>22400623</v>
      </c>
      <c r="B47" t="s">
        <v>86</v>
      </c>
      <c r="C47" t="s">
        <v>74</v>
      </c>
      <c r="D47" s="11">
        <v>0.8125</v>
      </c>
      <c r="E47" s="6" t="str">
        <f>HYPERLINK("https://www.nba.com/stats/player/1630534/boxscores-traditional", "Ochai Agbaji")</f>
        <v>Ochai Agbaji</v>
      </c>
      <c r="F47">
        <v>3.2</v>
      </c>
      <c r="G47" s="4">
        <v>0.4</v>
      </c>
      <c r="H47" s="3">
        <v>0.69145999999999996</v>
      </c>
      <c r="I47" s="3">
        <v>2.2749999999999999E-2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5">
        <f>Rebounds[[#This Row],[3+]]-Rebounds[[#This Row],[4+]]</f>
        <v>0.66870999999999992</v>
      </c>
      <c r="U47" s="5">
        <f>Rebounds[[#This Row],[4+]]-Rebounds[[#This Row],[5+]]</f>
        <v>2.2749999999999999E-2</v>
      </c>
      <c r="V47" s="5">
        <f>Rebounds[[#This Row],[5+]]-Rebounds[[#This Row],[6+]]</f>
        <v>0</v>
      </c>
      <c r="W47" s="5">
        <f>Rebounds[[#This Row],[6+]]-Rebounds[[#This Row],[7+]]</f>
        <v>0</v>
      </c>
      <c r="X47" s="5">
        <f>Rebounds[[#This Row],[7+]]-Rebounds[[#This Row],[8+]]</f>
        <v>0</v>
      </c>
      <c r="Y47" s="5">
        <f>Rebounds[[#This Row],[8+]]-Rebounds[[#This Row],[9+]]</f>
        <v>0</v>
      </c>
      <c r="Z47" s="5">
        <f>Rebounds[[#This Row],[9+]]-Rebounds[[#This Row],[10+]]</f>
        <v>0</v>
      </c>
      <c r="AA47" s="5">
        <f>Rebounds[[#This Row],[10+]]-Rebounds[[#This Row],[11+]]</f>
        <v>0</v>
      </c>
      <c r="AB47" s="5">
        <f>Rebounds[[#This Row],[11+]]-Rebounds[[#This Row],[12+]]</f>
        <v>0</v>
      </c>
      <c r="AC47" s="5">
        <f>Rebounds[[#This Row],[12+]]-Rebounds[[#This Row],[13+]]</f>
        <v>0</v>
      </c>
      <c r="AD47" s="5">
        <f>Rebounds[[#This Row],[13+]]-Rebounds[[#This Row],[14+]]</f>
        <v>0</v>
      </c>
    </row>
    <row r="48" spans="1:30" x14ac:dyDescent="0.25">
      <c r="A48" s="10">
        <v>22400625</v>
      </c>
      <c r="B48" t="s">
        <v>75</v>
      </c>
      <c r="C48" t="s">
        <v>77</v>
      </c>
      <c r="D48" s="11">
        <v>0.83333333333333337</v>
      </c>
      <c r="E48" s="6" t="str">
        <f>HYPERLINK("https://www.nba.com/stats/player/1629029/boxscores-traditional", "Luka Doncic")</f>
        <v>Luka Doncic</v>
      </c>
      <c r="F48">
        <v>10.4</v>
      </c>
      <c r="G48" s="4">
        <v>1.96</v>
      </c>
      <c r="H48" s="3">
        <v>0.99992000000000003</v>
      </c>
      <c r="I48" s="3">
        <v>0.99946000000000002</v>
      </c>
      <c r="J48" s="3">
        <v>0.99711000000000005</v>
      </c>
      <c r="K48" s="3">
        <v>0.98745000000000005</v>
      </c>
      <c r="L48" s="3">
        <v>0.95818000000000003</v>
      </c>
      <c r="M48" s="3">
        <v>0.88876999999999995</v>
      </c>
      <c r="N48" s="3">
        <v>0.76114999999999999</v>
      </c>
      <c r="O48" s="3">
        <v>0.57926</v>
      </c>
      <c r="P48" s="3">
        <v>0.37828000000000001</v>
      </c>
      <c r="Q48" s="3">
        <v>0.20610999999999999</v>
      </c>
      <c r="R48" s="3">
        <v>9.1759999999999994E-2</v>
      </c>
      <c r="S48" s="3">
        <v>3.288E-2</v>
      </c>
      <c r="T48" s="5">
        <f>Rebounds[[#This Row],[3+]]-Rebounds[[#This Row],[4+]]</f>
        <v>4.6000000000001595E-4</v>
      </c>
      <c r="U48" s="5">
        <f>Rebounds[[#This Row],[4+]]-Rebounds[[#This Row],[5+]]</f>
        <v>2.3499999999999632E-3</v>
      </c>
      <c r="V48" s="5">
        <f>Rebounds[[#This Row],[5+]]-Rebounds[[#This Row],[6+]]</f>
        <v>9.6600000000000019E-3</v>
      </c>
      <c r="W48" s="5">
        <f>Rebounds[[#This Row],[6+]]-Rebounds[[#This Row],[7+]]</f>
        <v>2.9270000000000018E-2</v>
      </c>
      <c r="X48" s="5">
        <f>Rebounds[[#This Row],[7+]]-Rebounds[[#This Row],[8+]]</f>
        <v>6.9410000000000083E-2</v>
      </c>
      <c r="Y48" s="5">
        <f>Rebounds[[#This Row],[8+]]-Rebounds[[#This Row],[9+]]</f>
        <v>0.12761999999999996</v>
      </c>
      <c r="Z48" s="5">
        <f>Rebounds[[#This Row],[9+]]-Rebounds[[#This Row],[10+]]</f>
        <v>0.18189</v>
      </c>
      <c r="AA48" s="5">
        <f>Rebounds[[#This Row],[10+]]-Rebounds[[#This Row],[11+]]</f>
        <v>0.20097999999999999</v>
      </c>
      <c r="AB48" s="5">
        <f>Rebounds[[#This Row],[11+]]-Rebounds[[#This Row],[12+]]</f>
        <v>0.17217000000000002</v>
      </c>
      <c r="AC48" s="5">
        <f>Rebounds[[#This Row],[12+]]-Rebounds[[#This Row],[13+]]</f>
        <v>0.11434999999999999</v>
      </c>
      <c r="AD48" s="5">
        <f>Rebounds[[#This Row],[13+]]-Rebounds[[#This Row],[14+]]</f>
        <v>5.8879999999999995E-2</v>
      </c>
    </row>
    <row r="49" spans="1:30" x14ac:dyDescent="0.25">
      <c r="A49" s="10">
        <v>22400625</v>
      </c>
      <c r="B49" t="s">
        <v>75</v>
      </c>
      <c r="C49" t="s">
        <v>77</v>
      </c>
      <c r="D49" s="11">
        <v>0.83333333333333337</v>
      </c>
      <c r="E49" s="6" t="str">
        <f>HYPERLINK("https://www.nba.com/stats/player/1629023/boxscores-traditional", "P.J. Washington")</f>
        <v>P.J. Washington</v>
      </c>
      <c r="F49">
        <v>9</v>
      </c>
      <c r="G49" s="4">
        <v>2.6080000000000001</v>
      </c>
      <c r="H49" s="3">
        <v>0.98928000000000005</v>
      </c>
      <c r="I49" s="3">
        <v>0.97257000000000005</v>
      </c>
      <c r="J49" s="3">
        <v>0.93698999999999999</v>
      </c>
      <c r="K49" s="3">
        <v>0.87492999999999999</v>
      </c>
      <c r="L49" s="3">
        <v>0.77934999999999999</v>
      </c>
      <c r="M49" s="3">
        <v>0.64802999999999999</v>
      </c>
      <c r="N49" s="3">
        <v>0.5</v>
      </c>
      <c r="O49" s="3">
        <v>0.35197000000000001</v>
      </c>
      <c r="P49" s="3">
        <v>0.22065000000000001</v>
      </c>
      <c r="Q49" s="3">
        <v>0.12506999999999999</v>
      </c>
      <c r="R49" s="3">
        <v>6.3009999999999997E-2</v>
      </c>
      <c r="S49" s="3">
        <v>2.743E-2</v>
      </c>
      <c r="T49" s="5">
        <f>Rebounds[[#This Row],[3+]]-Rebounds[[#This Row],[4+]]</f>
        <v>1.6710000000000003E-2</v>
      </c>
      <c r="U49" s="5">
        <f>Rebounds[[#This Row],[4+]]-Rebounds[[#This Row],[5+]]</f>
        <v>3.5580000000000056E-2</v>
      </c>
      <c r="V49" s="5">
        <f>Rebounds[[#This Row],[5+]]-Rebounds[[#This Row],[6+]]</f>
        <v>6.2060000000000004E-2</v>
      </c>
      <c r="W49" s="5">
        <f>Rebounds[[#This Row],[6+]]-Rebounds[[#This Row],[7+]]</f>
        <v>9.5579999999999998E-2</v>
      </c>
      <c r="X49" s="5">
        <f>Rebounds[[#This Row],[7+]]-Rebounds[[#This Row],[8+]]</f>
        <v>0.13131999999999999</v>
      </c>
      <c r="Y49" s="5">
        <f>Rebounds[[#This Row],[8+]]-Rebounds[[#This Row],[9+]]</f>
        <v>0.14802999999999999</v>
      </c>
      <c r="Z49" s="5">
        <f>Rebounds[[#This Row],[9+]]-Rebounds[[#This Row],[10+]]</f>
        <v>0.14802999999999999</v>
      </c>
      <c r="AA49" s="5">
        <f>Rebounds[[#This Row],[10+]]-Rebounds[[#This Row],[11+]]</f>
        <v>0.13131999999999999</v>
      </c>
      <c r="AB49" s="5">
        <f>Rebounds[[#This Row],[11+]]-Rebounds[[#This Row],[12+]]</f>
        <v>9.5580000000000026E-2</v>
      </c>
      <c r="AC49" s="5">
        <f>Rebounds[[#This Row],[12+]]-Rebounds[[#This Row],[13+]]</f>
        <v>6.205999999999999E-2</v>
      </c>
      <c r="AD49" s="5">
        <f>Rebounds[[#This Row],[13+]]-Rebounds[[#This Row],[14+]]</f>
        <v>3.5580000000000001E-2</v>
      </c>
    </row>
    <row r="50" spans="1:30" x14ac:dyDescent="0.25">
      <c r="A50" s="10">
        <v>22400625</v>
      </c>
      <c r="B50" t="s">
        <v>75</v>
      </c>
      <c r="C50" t="s">
        <v>77</v>
      </c>
      <c r="D50" s="11">
        <v>0.83333333333333337</v>
      </c>
      <c r="E50" s="6" t="str">
        <f>HYPERLINK("https://www.nba.com/stats/player/1641726/boxscores-traditional", "Dereck Lively II")</f>
        <v>Dereck Lively II</v>
      </c>
      <c r="F50">
        <v>10.199999999999999</v>
      </c>
      <c r="G50" s="4">
        <v>3.8159999999999998</v>
      </c>
      <c r="H50" s="3">
        <v>0.97062000000000004</v>
      </c>
      <c r="I50" s="3">
        <v>0.94738</v>
      </c>
      <c r="J50" s="3">
        <v>0.91308999999999996</v>
      </c>
      <c r="K50" s="3">
        <v>0.86433000000000004</v>
      </c>
      <c r="L50" s="3">
        <v>0.79954999999999998</v>
      </c>
      <c r="M50" s="3">
        <v>0.71904000000000001</v>
      </c>
      <c r="N50" s="3">
        <v>0.62172000000000005</v>
      </c>
      <c r="O50" s="3">
        <v>0.51993999999999996</v>
      </c>
      <c r="P50" s="3">
        <v>0.41682999999999998</v>
      </c>
      <c r="Q50" s="3">
        <v>0.31918000000000002</v>
      </c>
      <c r="R50" s="3">
        <v>0.23269999999999999</v>
      </c>
      <c r="S50" s="3">
        <v>0.15866</v>
      </c>
      <c r="T50" s="5">
        <f>Rebounds[[#This Row],[3+]]-Rebounds[[#This Row],[4+]]</f>
        <v>2.3240000000000038E-2</v>
      </c>
      <c r="U50" s="5">
        <f>Rebounds[[#This Row],[4+]]-Rebounds[[#This Row],[5+]]</f>
        <v>3.4290000000000043E-2</v>
      </c>
      <c r="V50" s="5">
        <f>Rebounds[[#This Row],[5+]]-Rebounds[[#This Row],[6+]]</f>
        <v>4.8759999999999915E-2</v>
      </c>
      <c r="W50" s="5">
        <f>Rebounds[[#This Row],[6+]]-Rebounds[[#This Row],[7+]]</f>
        <v>6.478000000000006E-2</v>
      </c>
      <c r="X50" s="5">
        <f>Rebounds[[#This Row],[7+]]-Rebounds[[#This Row],[8+]]</f>
        <v>8.050999999999997E-2</v>
      </c>
      <c r="Y50" s="5">
        <f>Rebounds[[#This Row],[8+]]-Rebounds[[#This Row],[9+]]</f>
        <v>9.7319999999999962E-2</v>
      </c>
      <c r="Z50" s="5">
        <f>Rebounds[[#This Row],[9+]]-Rebounds[[#This Row],[10+]]</f>
        <v>0.10178000000000009</v>
      </c>
      <c r="AA50" s="5">
        <f>Rebounds[[#This Row],[10+]]-Rebounds[[#This Row],[11+]]</f>
        <v>0.10310999999999998</v>
      </c>
      <c r="AB50" s="5">
        <f>Rebounds[[#This Row],[11+]]-Rebounds[[#This Row],[12+]]</f>
        <v>9.7649999999999959E-2</v>
      </c>
      <c r="AC50" s="5">
        <f>Rebounds[[#This Row],[12+]]-Rebounds[[#This Row],[13+]]</f>
        <v>8.6480000000000029E-2</v>
      </c>
      <c r="AD50" s="5">
        <f>Rebounds[[#This Row],[13+]]-Rebounds[[#This Row],[14+]]</f>
        <v>7.4039999999999995E-2</v>
      </c>
    </row>
    <row r="51" spans="1:30" x14ac:dyDescent="0.25">
      <c r="A51" s="10">
        <v>22400625</v>
      </c>
      <c r="B51" t="s">
        <v>75</v>
      </c>
      <c r="C51" t="s">
        <v>77</v>
      </c>
      <c r="D51" s="11">
        <v>0.83333333333333337</v>
      </c>
      <c r="E51" s="6" t="str">
        <f>HYPERLINK("https://www.nba.com/stats/player/1629655/boxscores-traditional", "Daniel Gafford")</f>
        <v>Daniel Gafford</v>
      </c>
      <c r="F51">
        <v>9.8000000000000007</v>
      </c>
      <c r="G51" s="4">
        <v>4.1180000000000003</v>
      </c>
      <c r="H51" s="3">
        <v>0.95052999999999999</v>
      </c>
      <c r="I51" s="3">
        <v>0.92073000000000005</v>
      </c>
      <c r="J51" s="3">
        <v>0.879</v>
      </c>
      <c r="K51" s="3">
        <v>0.82121</v>
      </c>
      <c r="L51" s="3">
        <v>0.75175000000000003</v>
      </c>
      <c r="M51" s="3">
        <v>0.67003000000000001</v>
      </c>
      <c r="N51" s="3">
        <v>0.57535000000000003</v>
      </c>
      <c r="O51" s="3">
        <v>0.48005999999999999</v>
      </c>
      <c r="P51" s="3">
        <v>0.38590999999999998</v>
      </c>
      <c r="Q51" s="3">
        <v>0.29805999999999999</v>
      </c>
      <c r="R51" s="3">
        <v>0.2177</v>
      </c>
      <c r="S51" s="3">
        <v>0.15386</v>
      </c>
      <c r="T51" s="5">
        <f>Rebounds[[#This Row],[3+]]-Rebounds[[#This Row],[4+]]</f>
        <v>2.9799999999999938E-2</v>
      </c>
      <c r="U51" s="5">
        <f>Rebounds[[#This Row],[4+]]-Rebounds[[#This Row],[5+]]</f>
        <v>4.1730000000000045E-2</v>
      </c>
      <c r="V51" s="5">
        <f>Rebounds[[#This Row],[5+]]-Rebounds[[#This Row],[6+]]</f>
        <v>5.7790000000000008E-2</v>
      </c>
      <c r="W51" s="5">
        <f>Rebounds[[#This Row],[6+]]-Rebounds[[#This Row],[7+]]</f>
        <v>6.9459999999999966E-2</v>
      </c>
      <c r="X51" s="5">
        <f>Rebounds[[#This Row],[7+]]-Rebounds[[#This Row],[8+]]</f>
        <v>8.1720000000000015E-2</v>
      </c>
      <c r="Y51" s="5">
        <f>Rebounds[[#This Row],[8+]]-Rebounds[[#This Row],[9+]]</f>
        <v>9.4679999999999986E-2</v>
      </c>
      <c r="Z51" s="5">
        <f>Rebounds[[#This Row],[9+]]-Rebounds[[#This Row],[10+]]</f>
        <v>9.5290000000000041E-2</v>
      </c>
      <c r="AA51" s="5">
        <f>Rebounds[[#This Row],[10+]]-Rebounds[[#This Row],[11+]]</f>
        <v>9.4150000000000011E-2</v>
      </c>
      <c r="AB51" s="5">
        <f>Rebounds[[#This Row],[11+]]-Rebounds[[#This Row],[12+]]</f>
        <v>8.7849999999999984E-2</v>
      </c>
      <c r="AC51" s="5">
        <f>Rebounds[[#This Row],[12+]]-Rebounds[[#This Row],[13+]]</f>
        <v>8.0359999999999987E-2</v>
      </c>
      <c r="AD51" s="5">
        <f>Rebounds[[#This Row],[13+]]-Rebounds[[#This Row],[14+]]</f>
        <v>6.3840000000000008E-2</v>
      </c>
    </row>
    <row r="52" spans="1:30" x14ac:dyDescent="0.25">
      <c r="A52" s="10">
        <v>22400625</v>
      </c>
      <c r="B52" t="s">
        <v>75</v>
      </c>
      <c r="C52" t="s">
        <v>77</v>
      </c>
      <c r="D52" s="11">
        <v>0.83333333333333337</v>
      </c>
      <c r="E52" s="6" t="str">
        <f>HYPERLINK("https://www.nba.com/stats/player/202681/boxscores-traditional", "Kyrie Irving")</f>
        <v>Kyrie Irving</v>
      </c>
      <c r="F52">
        <v>4.8</v>
      </c>
      <c r="G52" s="4">
        <v>1.1659999999999999</v>
      </c>
      <c r="H52" s="3">
        <v>0.93822000000000005</v>
      </c>
      <c r="I52" s="3">
        <v>0.75490000000000002</v>
      </c>
      <c r="J52" s="3">
        <v>0.43251000000000001</v>
      </c>
      <c r="K52" s="3">
        <v>0.15151000000000001</v>
      </c>
      <c r="L52" s="3">
        <v>2.938E-2</v>
      </c>
      <c r="M52" s="3">
        <v>3.0699999999999998E-3</v>
      </c>
      <c r="N52" s="3">
        <v>1.6000000000000001E-4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5">
        <f>Rebounds[[#This Row],[3+]]-Rebounds[[#This Row],[4+]]</f>
        <v>0.18332000000000004</v>
      </c>
      <c r="U52" s="5">
        <f>Rebounds[[#This Row],[4+]]-Rebounds[[#This Row],[5+]]</f>
        <v>0.32239000000000001</v>
      </c>
      <c r="V52" s="5">
        <f>Rebounds[[#This Row],[5+]]-Rebounds[[#This Row],[6+]]</f>
        <v>0.28100000000000003</v>
      </c>
      <c r="W52" s="5">
        <f>Rebounds[[#This Row],[6+]]-Rebounds[[#This Row],[7+]]</f>
        <v>0.12213</v>
      </c>
      <c r="X52" s="5">
        <f>Rebounds[[#This Row],[7+]]-Rebounds[[#This Row],[8+]]</f>
        <v>2.631E-2</v>
      </c>
      <c r="Y52" s="5">
        <f>Rebounds[[#This Row],[8+]]-Rebounds[[#This Row],[9+]]</f>
        <v>2.9099999999999998E-3</v>
      </c>
      <c r="Z52" s="5">
        <f>Rebounds[[#This Row],[9+]]-Rebounds[[#This Row],[10+]]</f>
        <v>1.6000000000000001E-4</v>
      </c>
      <c r="AA52" s="5">
        <f>Rebounds[[#This Row],[10+]]-Rebounds[[#This Row],[11+]]</f>
        <v>0</v>
      </c>
      <c r="AB52" s="5">
        <f>Rebounds[[#This Row],[11+]]-Rebounds[[#This Row],[12+]]</f>
        <v>0</v>
      </c>
      <c r="AC52" s="5">
        <f>Rebounds[[#This Row],[12+]]-Rebounds[[#This Row],[13+]]</f>
        <v>0</v>
      </c>
      <c r="AD52" s="5">
        <f>Rebounds[[#This Row],[13+]]-Rebounds[[#This Row],[14+]]</f>
        <v>0</v>
      </c>
    </row>
    <row r="53" spans="1:30" x14ac:dyDescent="0.25">
      <c r="A53" s="10">
        <v>22400625</v>
      </c>
      <c r="B53" t="s">
        <v>75</v>
      </c>
      <c r="C53" t="s">
        <v>77</v>
      </c>
      <c r="D53" s="11">
        <v>0.83333333333333337</v>
      </c>
      <c r="E53" s="6" t="str">
        <f>HYPERLINK("https://www.nba.com/stats/player/1630230/boxscores-traditional", "Naji Marshall")</f>
        <v>Naji Marshall</v>
      </c>
      <c r="F53">
        <v>5</v>
      </c>
      <c r="G53" s="4">
        <v>2.9660000000000002</v>
      </c>
      <c r="H53" s="3">
        <v>0.74856999999999996</v>
      </c>
      <c r="I53" s="3">
        <v>0.63307000000000002</v>
      </c>
      <c r="J53" s="3">
        <v>0.5</v>
      </c>
      <c r="K53" s="3">
        <v>0.36692999999999998</v>
      </c>
      <c r="L53" s="3">
        <v>0.25142999999999999</v>
      </c>
      <c r="M53" s="3">
        <v>0.15625</v>
      </c>
      <c r="N53" s="3">
        <v>8.8510000000000005E-2</v>
      </c>
      <c r="O53" s="3">
        <v>4.5510000000000002E-2</v>
      </c>
      <c r="P53" s="3">
        <v>2.1690000000000001E-2</v>
      </c>
      <c r="Q53" s="3">
        <v>9.1400000000000006E-3</v>
      </c>
      <c r="R53" s="3">
        <v>3.47E-3</v>
      </c>
      <c r="S53" s="3">
        <v>1.2199999999999999E-3</v>
      </c>
      <c r="T53" s="5">
        <f>Rebounds[[#This Row],[3+]]-Rebounds[[#This Row],[4+]]</f>
        <v>0.11549999999999994</v>
      </c>
      <c r="U53" s="5">
        <f>Rebounds[[#This Row],[4+]]-Rebounds[[#This Row],[5+]]</f>
        <v>0.13307000000000002</v>
      </c>
      <c r="V53" s="5">
        <f>Rebounds[[#This Row],[5+]]-Rebounds[[#This Row],[6+]]</f>
        <v>0.13307000000000002</v>
      </c>
      <c r="W53" s="5">
        <f>Rebounds[[#This Row],[6+]]-Rebounds[[#This Row],[7+]]</f>
        <v>0.11549999999999999</v>
      </c>
      <c r="X53" s="5">
        <f>Rebounds[[#This Row],[7+]]-Rebounds[[#This Row],[8+]]</f>
        <v>9.5179999999999987E-2</v>
      </c>
      <c r="Y53" s="5">
        <f>Rebounds[[#This Row],[8+]]-Rebounds[[#This Row],[9+]]</f>
        <v>6.7739999999999995E-2</v>
      </c>
      <c r="Z53" s="5">
        <f>Rebounds[[#This Row],[9+]]-Rebounds[[#This Row],[10+]]</f>
        <v>4.3000000000000003E-2</v>
      </c>
      <c r="AA53" s="5">
        <f>Rebounds[[#This Row],[10+]]-Rebounds[[#This Row],[11+]]</f>
        <v>2.3820000000000001E-2</v>
      </c>
      <c r="AB53" s="5">
        <f>Rebounds[[#This Row],[11+]]-Rebounds[[#This Row],[12+]]</f>
        <v>1.255E-2</v>
      </c>
      <c r="AC53" s="5">
        <f>Rebounds[[#This Row],[12+]]-Rebounds[[#This Row],[13+]]</f>
        <v>5.6700000000000006E-3</v>
      </c>
      <c r="AD53" s="5">
        <f>Rebounds[[#This Row],[13+]]-Rebounds[[#This Row],[14+]]</f>
        <v>2.2500000000000003E-3</v>
      </c>
    </row>
    <row r="54" spans="1:30" x14ac:dyDescent="0.25">
      <c r="A54" s="10">
        <v>22400625</v>
      </c>
      <c r="B54" t="s">
        <v>75</v>
      </c>
      <c r="C54" t="s">
        <v>77</v>
      </c>
      <c r="D54" s="11">
        <v>0.83333333333333337</v>
      </c>
      <c r="E54" s="6" t="str">
        <f>HYPERLINK("https://www.nba.com/stats/player/203915/boxscores-traditional", "Spencer Dinwiddie")</f>
        <v>Spencer Dinwiddie</v>
      </c>
      <c r="F54">
        <v>3.6</v>
      </c>
      <c r="G54" s="4">
        <v>1.2</v>
      </c>
      <c r="H54" s="3">
        <v>0.69145999999999996</v>
      </c>
      <c r="I54" s="3">
        <v>0.37069999999999997</v>
      </c>
      <c r="J54" s="3">
        <v>0.121</v>
      </c>
      <c r="K54" s="3">
        <v>2.2749999999999999E-2</v>
      </c>
      <c r="L54" s="3">
        <v>2.33E-3</v>
      </c>
      <c r="M54" s="3">
        <v>1.2E-4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5">
        <f>Rebounds[[#This Row],[3+]]-Rebounds[[#This Row],[4+]]</f>
        <v>0.32075999999999999</v>
      </c>
      <c r="U54" s="5">
        <f>Rebounds[[#This Row],[4+]]-Rebounds[[#This Row],[5+]]</f>
        <v>0.24969999999999998</v>
      </c>
      <c r="V54" s="5">
        <f>Rebounds[[#This Row],[5+]]-Rebounds[[#This Row],[6+]]</f>
        <v>9.8250000000000004E-2</v>
      </c>
      <c r="W54" s="5">
        <f>Rebounds[[#This Row],[6+]]-Rebounds[[#This Row],[7+]]</f>
        <v>2.0420000000000001E-2</v>
      </c>
      <c r="X54" s="5">
        <f>Rebounds[[#This Row],[7+]]-Rebounds[[#This Row],[8+]]</f>
        <v>2.2100000000000002E-3</v>
      </c>
      <c r="Y54" s="5">
        <f>Rebounds[[#This Row],[8+]]-Rebounds[[#This Row],[9+]]</f>
        <v>1.2E-4</v>
      </c>
      <c r="Z54" s="5">
        <f>Rebounds[[#This Row],[9+]]-Rebounds[[#This Row],[10+]]</f>
        <v>0</v>
      </c>
      <c r="AA54" s="5">
        <f>Rebounds[[#This Row],[10+]]-Rebounds[[#This Row],[11+]]</f>
        <v>0</v>
      </c>
      <c r="AB54" s="5">
        <f>Rebounds[[#This Row],[11+]]-Rebounds[[#This Row],[12+]]</f>
        <v>0</v>
      </c>
      <c r="AC54" s="5">
        <f>Rebounds[[#This Row],[12+]]-Rebounds[[#This Row],[13+]]</f>
        <v>0</v>
      </c>
      <c r="AD54" s="5">
        <f>Rebounds[[#This Row],[13+]]-Rebounds[[#This Row],[14+]]</f>
        <v>0</v>
      </c>
    </row>
    <row r="55" spans="1:30" x14ac:dyDescent="0.25">
      <c r="A55" s="10">
        <v>22400625</v>
      </c>
      <c r="B55" t="s">
        <v>75</v>
      </c>
      <c r="C55" t="s">
        <v>77</v>
      </c>
      <c r="D55" s="11">
        <v>0.83333333333333337</v>
      </c>
      <c r="E55" s="6" t="str">
        <f>HYPERLINK("https://www.nba.com/stats/player/202691/boxscores-traditional", "Klay Thompson")</f>
        <v>Klay Thompson</v>
      </c>
      <c r="F55">
        <v>3.4</v>
      </c>
      <c r="G55" s="4">
        <v>1.855</v>
      </c>
      <c r="H55" s="3">
        <v>0.58706000000000003</v>
      </c>
      <c r="I55" s="3">
        <v>0.37447999999999998</v>
      </c>
      <c r="J55" s="3">
        <v>0.19489000000000001</v>
      </c>
      <c r="K55" s="3">
        <v>8.0759999999999998E-2</v>
      </c>
      <c r="L55" s="3">
        <v>2.6190000000000001E-2</v>
      </c>
      <c r="M55" s="3">
        <v>6.5700000000000003E-3</v>
      </c>
      <c r="N55" s="3">
        <v>1.2600000000000001E-3</v>
      </c>
      <c r="O55" s="3">
        <v>1.9000000000000001E-4</v>
      </c>
      <c r="P55" s="3">
        <v>0</v>
      </c>
      <c r="Q55" s="3">
        <v>0</v>
      </c>
      <c r="R55" s="3">
        <v>0</v>
      </c>
      <c r="S55" s="3">
        <v>0</v>
      </c>
      <c r="T55" s="5">
        <f>Rebounds[[#This Row],[3+]]-Rebounds[[#This Row],[4+]]</f>
        <v>0.21258000000000005</v>
      </c>
      <c r="U55" s="5">
        <f>Rebounds[[#This Row],[4+]]-Rebounds[[#This Row],[5+]]</f>
        <v>0.17958999999999997</v>
      </c>
      <c r="V55" s="5">
        <f>Rebounds[[#This Row],[5+]]-Rebounds[[#This Row],[6+]]</f>
        <v>0.11413000000000001</v>
      </c>
      <c r="W55" s="5">
        <f>Rebounds[[#This Row],[6+]]-Rebounds[[#This Row],[7+]]</f>
        <v>5.4569999999999994E-2</v>
      </c>
      <c r="X55" s="5">
        <f>Rebounds[[#This Row],[7+]]-Rebounds[[#This Row],[8+]]</f>
        <v>1.9620000000000002E-2</v>
      </c>
      <c r="Y55" s="5">
        <f>Rebounds[[#This Row],[8+]]-Rebounds[[#This Row],[9+]]</f>
        <v>5.3100000000000005E-3</v>
      </c>
      <c r="Z55" s="5">
        <f>Rebounds[[#This Row],[9+]]-Rebounds[[#This Row],[10+]]</f>
        <v>1.07E-3</v>
      </c>
      <c r="AA55" s="5">
        <f>Rebounds[[#This Row],[10+]]-Rebounds[[#This Row],[11+]]</f>
        <v>1.9000000000000001E-4</v>
      </c>
      <c r="AB55" s="5">
        <f>Rebounds[[#This Row],[11+]]-Rebounds[[#This Row],[12+]]</f>
        <v>0</v>
      </c>
      <c r="AC55" s="5">
        <f>Rebounds[[#This Row],[12+]]-Rebounds[[#This Row],[13+]]</f>
        <v>0</v>
      </c>
      <c r="AD55" s="5">
        <f>Rebounds[[#This Row],[13+]]-Rebounds[[#This Row],[14+]]</f>
        <v>0</v>
      </c>
    </row>
    <row r="56" spans="1:30" x14ac:dyDescent="0.25">
      <c r="A56" s="10">
        <v>22400625</v>
      </c>
      <c r="B56" t="s">
        <v>77</v>
      </c>
      <c r="C56" t="s">
        <v>75</v>
      </c>
      <c r="D56" s="11">
        <v>0.83333333333333337</v>
      </c>
      <c r="E56" s="6" t="str">
        <f>HYPERLINK("https://www.nba.com/stats/player/1628392/boxscores-traditional", "Isaiah Hartenstein")</f>
        <v>Isaiah Hartenstein</v>
      </c>
      <c r="F56">
        <v>11.6</v>
      </c>
      <c r="G56" s="4">
        <v>2.4169999999999998</v>
      </c>
      <c r="H56" s="3">
        <v>0.99980999999999998</v>
      </c>
      <c r="I56" s="3">
        <v>0.99916000000000005</v>
      </c>
      <c r="J56" s="3">
        <v>0.99682999999999999</v>
      </c>
      <c r="K56" s="3">
        <v>0.98982999999999999</v>
      </c>
      <c r="L56" s="3">
        <v>0.97128000000000003</v>
      </c>
      <c r="M56" s="3">
        <v>0.93189</v>
      </c>
      <c r="N56" s="3">
        <v>0.85992999999999997</v>
      </c>
      <c r="O56" s="3">
        <v>0.74536999999999998</v>
      </c>
      <c r="P56" s="3">
        <v>0.59870999999999996</v>
      </c>
      <c r="Q56" s="3">
        <v>0.43251000000000001</v>
      </c>
      <c r="R56" s="3">
        <v>0.28095999999999999</v>
      </c>
      <c r="S56" s="3">
        <v>0.16109000000000001</v>
      </c>
      <c r="T56" s="5">
        <f>Rebounds[[#This Row],[3+]]-Rebounds[[#This Row],[4+]]</f>
        <v>6.4999999999992841E-4</v>
      </c>
      <c r="U56" s="5">
        <f>Rebounds[[#This Row],[4+]]-Rebounds[[#This Row],[5+]]</f>
        <v>2.3300000000000542E-3</v>
      </c>
      <c r="V56" s="5">
        <f>Rebounds[[#This Row],[5+]]-Rebounds[[#This Row],[6+]]</f>
        <v>7.0000000000000062E-3</v>
      </c>
      <c r="W56" s="5">
        <f>Rebounds[[#This Row],[6+]]-Rebounds[[#This Row],[7+]]</f>
        <v>1.8549999999999955E-2</v>
      </c>
      <c r="X56" s="5">
        <f>Rebounds[[#This Row],[7+]]-Rebounds[[#This Row],[8+]]</f>
        <v>3.9390000000000036E-2</v>
      </c>
      <c r="Y56" s="5">
        <f>Rebounds[[#This Row],[8+]]-Rebounds[[#This Row],[9+]]</f>
        <v>7.1960000000000024E-2</v>
      </c>
      <c r="Z56" s="5">
        <f>Rebounds[[#This Row],[9+]]-Rebounds[[#This Row],[10+]]</f>
        <v>0.11456</v>
      </c>
      <c r="AA56" s="5">
        <f>Rebounds[[#This Row],[10+]]-Rebounds[[#This Row],[11+]]</f>
        <v>0.14666000000000001</v>
      </c>
      <c r="AB56" s="5">
        <f>Rebounds[[#This Row],[11+]]-Rebounds[[#This Row],[12+]]</f>
        <v>0.16619999999999996</v>
      </c>
      <c r="AC56" s="5">
        <f>Rebounds[[#This Row],[12+]]-Rebounds[[#This Row],[13+]]</f>
        <v>0.15155000000000002</v>
      </c>
      <c r="AD56" s="5">
        <f>Rebounds[[#This Row],[13+]]-Rebounds[[#This Row],[14+]]</f>
        <v>0.11986999999999998</v>
      </c>
    </row>
    <row r="57" spans="1:30" x14ac:dyDescent="0.25">
      <c r="A57" s="10">
        <v>22400625</v>
      </c>
      <c r="B57" t="s">
        <v>77</v>
      </c>
      <c r="C57" t="s">
        <v>75</v>
      </c>
      <c r="D57" s="11">
        <v>0.83333333333333337</v>
      </c>
      <c r="E57" s="6" t="str">
        <f>HYPERLINK("https://www.nba.com/stats/player/1641717/boxscores-traditional", "Cason Wallace")</f>
        <v>Cason Wallace</v>
      </c>
      <c r="F57">
        <v>5.4</v>
      </c>
      <c r="G57" s="4">
        <v>0.8</v>
      </c>
      <c r="H57" s="3">
        <v>0.99865000000000004</v>
      </c>
      <c r="I57" s="3">
        <v>0.95994000000000002</v>
      </c>
      <c r="J57" s="3">
        <v>0.69145999999999996</v>
      </c>
      <c r="K57" s="3">
        <v>0.22663</v>
      </c>
      <c r="L57" s="3">
        <v>2.2749999999999999E-2</v>
      </c>
      <c r="M57" s="3">
        <v>5.8E-4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5">
        <f>Rebounds[[#This Row],[3+]]-Rebounds[[#This Row],[4+]]</f>
        <v>3.8710000000000022E-2</v>
      </c>
      <c r="U57" s="5">
        <f>Rebounds[[#This Row],[4+]]-Rebounds[[#This Row],[5+]]</f>
        <v>0.26848000000000005</v>
      </c>
      <c r="V57" s="5">
        <f>Rebounds[[#This Row],[5+]]-Rebounds[[#This Row],[6+]]</f>
        <v>0.46482999999999997</v>
      </c>
      <c r="W57" s="5">
        <f>Rebounds[[#This Row],[6+]]-Rebounds[[#This Row],[7+]]</f>
        <v>0.20388000000000001</v>
      </c>
      <c r="X57" s="5">
        <f>Rebounds[[#This Row],[7+]]-Rebounds[[#This Row],[8+]]</f>
        <v>2.2169999999999999E-2</v>
      </c>
      <c r="Y57" s="5">
        <f>Rebounds[[#This Row],[8+]]-Rebounds[[#This Row],[9+]]</f>
        <v>5.8E-4</v>
      </c>
      <c r="Z57" s="5">
        <f>Rebounds[[#This Row],[9+]]-Rebounds[[#This Row],[10+]]</f>
        <v>0</v>
      </c>
      <c r="AA57" s="5">
        <f>Rebounds[[#This Row],[10+]]-Rebounds[[#This Row],[11+]]</f>
        <v>0</v>
      </c>
      <c r="AB57" s="5">
        <f>Rebounds[[#This Row],[11+]]-Rebounds[[#This Row],[12+]]</f>
        <v>0</v>
      </c>
      <c r="AC57" s="5">
        <f>Rebounds[[#This Row],[12+]]-Rebounds[[#This Row],[13+]]</f>
        <v>0</v>
      </c>
      <c r="AD57" s="5">
        <f>Rebounds[[#This Row],[13+]]-Rebounds[[#This Row],[14+]]</f>
        <v>0</v>
      </c>
    </row>
    <row r="58" spans="1:30" x14ac:dyDescent="0.25">
      <c r="A58" s="10">
        <v>22400625</v>
      </c>
      <c r="B58" t="s">
        <v>77</v>
      </c>
      <c r="C58" t="s">
        <v>75</v>
      </c>
      <c r="D58" s="11">
        <v>0.83333333333333337</v>
      </c>
      <c r="E58" s="6" t="str">
        <f>HYPERLINK("https://www.nba.com/stats/player/1631114/boxscores-traditional", "Jalen Williams")</f>
        <v>Jalen Williams</v>
      </c>
      <c r="F58">
        <v>4.8</v>
      </c>
      <c r="G58" s="4">
        <v>1.1659999999999999</v>
      </c>
      <c r="H58" s="3">
        <v>0.93822000000000005</v>
      </c>
      <c r="I58" s="3">
        <v>0.75490000000000002</v>
      </c>
      <c r="J58" s="3">
        <v>0.43251000000000001</v>
      </c>
      <c r="K58" s="3">
        <v>0.15151000000000001</v>
      </c>
      <c r="L58" s="3">
        <v>2.938E-2</v>
      </c>
      <c r="M58" s="3">
        <v>3.0699999999999998E-3</v>
      </c>
      <c r="N58" s="3">
        <v>1.6000000000000001E-4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5">
        <f>Rebounds[[#This Row],[3+]]-Rebounds[[#This Row],[4+]]</f>
        <v>0.18332000000000004</v>
      </c>
      <c r="U58" s="5">
        <f>Rebounds[[#This Row],[4+]]-Rebounds[[#This Row],[5+]]</f>
        <v>0.32239000000000001</v>
      </c>
      <c r="V58" s="5">
        <f>Rebounds[[#This Row],[5+]]-Rebounds[[#This Row],[6+]]</f>
        <v>0.28100000000000003</v>
      </c>
      <c r="W58" s="5">
        <f>Rebounds[[#This Row],[6+]]-Rebounds[[#This Row],[7+]]</f>
        <v>0.12213</v>
      </c>
      <c r="X58" s="5">
        <f>Rebounds[[#This Row],[7+]]-Rebounds[[#This Row],[8+]]</f>
        <v>2.631E-2</v>
      </c>
      <c r="Y58" s="5">
        <f>Rebounds[[#This Row],[8+]]-Rebounds[[#This Row],[9+]]</f>
        <v>2.9099999999999998E-3</v>
      </c>
      <c r="Z58" s="5">
        <f>Rebounds[[#This Row],[9+]]-Rebounds[[#This Row],[10+]]</f>
        <v>1.6000000000000001E-4</v>
      </c>
      <c r="AA58" s="5">
        <f>Rebounds[[#This Row],[10+]]-Rebounds[[#This Row],[11+]]</f>
        <v>0</v>
      </c>
      <c r="AB58" s="5">
        <f>Rebounds[[#This Row],[11+]]-Rebounds[[#This Row],[12+]]</f>
        <v>0</v>
      </c>
      <c r="AC58" s="5">
        <f>Rebounds[[#This Row],[12+]]-Rebounds[[#This Row],[13+]]</f>
        <v>0</v>
      </c>
      <c r="AD58" s="5">
        <f>Rebounds[[#This Row],[13+]]-Rebounds[[#This Row],[14+]]</f>
        <v>0</v>
      </c>
    </row>
    <row r="59" spans="1:30" x14ac:dyDescent="0.25">
      <c r="A59" s="10">
        <v>22400625</v>
      </c>
      <c r="B59" t="s">
        <v>77</v>
      </c>
      <c r="C59" t="s">
        <v>75</v>
      </c>
      <c r="D59" s="11">
        <v>0.83333333333333337</v>
      </c>
      <c r="E59" s="6" t="str">
        <f>HYPERLINK("https://www.nba.com/stats/player/1631096/boxscores-traditional", "Chet Holmgren")</f>
        <v>Chet Holmgren</v>
      </c>
      <c r="F59">
        <v>7.8</v>
      </c>
      <c r="G59" s="4">
        <v>4.4450000000000003</v>
      </c>
      <c r="H59" s="3">
        <v>0.85992999999999997</v>
      </c>
      <c r="I59" s="3">
        <v>0.80234000000000005</v>
      </c>
      <c r="J59" s="3">
        <v>0.73565000000000003</v>
      </c>
      <c r="K59" s="3">
        <v>0.65542</v>
      </c>
      <c r="L59" s="3">
        <v>0.57142000000000004</v>
      </c>
      <c r="M59" s="3">
        <v>0.48404999999999998</v>
      </c>
      <c r="N59" s="3">
        <v>0.39357999999999999</v>
      </c>
      <c r="O59" s="3">
        <v>0.31207000000000001</v>
      </c>
      <c r="P59" s="3">
        <v>0.23576</v>
      </c>
      <c r="Q59" s="3">
        <v>0.17360999999999999</v>
      </c>
      <c r="R59" s="3">
        <v>0.121</v>
      </c>
      <c r="S59" s="3">
        <v>8.226E-2</v>
      </c>
      <c r="T59" s="5">
        <f>Rebounds[[#This Row],[3+]]-Rebounds[[#This Row],[4+]]</f>
        <v>5.7589999999999919E-2</v>
      </c>
      <c r="U59" s="5">
        <f>Rebounds[[#This Row],[4+]]-Rebounds[[#This Row],[5+]]</f>
        <v>6.6690000000000027E-2</v>
      </c>
      <c r="V59" s="5">
        <f>Rebounds[[#This Row],[5+]]-Rebounds[[#This Row],[6+]]</f>
        <v>8.0230000000000024E-2</v>
      </c>
      <c r="W59" s="5">
        <f>Rebounds[[#This Row],[6+]]-Rebounds[[#This Row],[7+]]</f>
        <v>8.3999999999999964E-2</v>
      </c>
      <c r="X59" s="5">
        <f>Rebounds[[#This Row],[7+]]-Rebounds[[#This Row],[8+]]</f>
        <v>8.7370000000000059E-2</v>
      </c>
      <c r="Y59" s="5">
        <f>Rebounds[[#This Row],[8+]]-Rebounds[[#This Row],[9+]]</f>
        <v>9.0469999999999995E-2</v>
      </c>
      <c r="Z59" s="5">
        <f>Rebounds[[#This Row],[9+]]-Rebounds[[#This Row],[10+]]</f>
        <v>8.1509999999999971E-2</v>
      </c>
      <c r="AA59" s="5">
        <f>Rebounds[[#This Row],[10+]]-Rebounds[[#This Row],[11+]]</f>
        <v>7.6310000000000017E-2</v>
      </c>
      <c r="AB59" s="5">
        <f>Rebounds[[#This Row],[11+]]-Rebounds[[#This Row],[12+]]</f>
        <v>6.2150000000000011E-2</v>
      </c>
      <c r="AC59" s="5">
        <f>Rebounds[[#This Row],[12+]]-Rebounds[[#This Row],[13+]]</f>
        <v>5.260999999999999E-2</v>
      </c>
      <c r="AD59" s="5">
        <f>Rebounds[[#This Row],[13+]]-Rebounds[[#This Row],[14+]]</f>
        <v>3.8739999999999997E-2</v>
      </c>
    </row>
    <row r="60" spans="1:30" x14ac:dyDescent="0.25">
      <c r="A60" s="10">
        <v>22400625</v>
      </c>
      <c r="B60" t="s">
        <v>77</v>
      </c>
      <c r="C60" t="s">
        <v>75</v>
      </c>
      <c r="D60" s="11">
        <v>0.83333333333333337</v>
      </c>
      <c r="E60" s="6" t="str">
        <f>HYPERLINK("https://www.nba.com/stats/player/1630598/boxscores-traditional", "Aaron Wiggins")</f>
        <v>Aaron Wiggins</v>
      </c>
      <c r="F60">
        <v>4.2</v>
      </c>
      <c r="G60" s="4">
        <v>1.1659999999999999</v>
      </c>
      <c r="H60" s="3">
        <v>0.84848999999999997</v>
      </c>
      <c r="I60" s="3">
        <v>0.56749000000000005</v>
      </c>
      <c r="J60" s="3">
        <v>0.24510000000000001</v>
      </c>
      <c r="K60" s="3">
        <v>6.1780000000000002E-2</v>
      </c>
      <c r="L60" s="3">
        <v>8.2000000000000007E-3</v>
      </c>
      <c r="M60" s="3">
        <v>5.5999999999999995E-4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5">
        <f>Rebounds[[#This Row],[3+]]-Rebounds[[#This Row],[4+]]</f>
        <v>0.28099999999999992</v>
      </c>
      <c r="U60" s="5">
        <f>Rebounds[[#This Row],[4+]]-Rebounds[[#This Row],[5+]]</f>
        <v>0.32239000000000007</v>
      </c>
      <c r="V60" s="5">
        <f>Rebounds[[#This Row],[5+]]-Rebounds[[#This Row],[6+]]</f>
        <v>0.18332000000000001</v>
      </c>
      <c r="W60" s="5">
        <f>Rebounds[[#This Row],[6+]]-Rebounds[[#This Row],[7+]]</f>
        <v>5.3580000000000003E-2</v>
      </c>
      <c r="X60" s="5">
        <f>Rebounds[[#This Row],[7+]]-Rebounds[[#This Row],[8+]]</f>
        <v>7.640000000000001E-3</v>
      </c>
      <c r="Y60" s="5">
        <f>Rebounds[[#This Row],[8+]]-Rebounds[[#This Row],[9+]]</f>
        <v>5.5999999999999995E-4</v>
      </c>
      <c r="Z60" s="5">
        <f>Rebounds[[#This Row],[9+]]-Rebounds[[#This Row],[10+]]</f>
        <v>0</v>
      </c>
      <c r="AA60" s="5">
        <f>Rebounds[[#This Row],[10+]]-Rebounds[[#This Row],[11+]]</f>
        <v>0</v>
      </c>
      <c r="AB60" s="5">
        <f>Rebounds[[#This Row],[11+]]-Rebounds[[#This Row],[12+]]</f>
        <v>0</v>
      </c>
      <c r="AC60" s="5">
        <f>Rebounds[[#This Row],[12+]]-Rebounds[[#This Row],[13+]]</f>
        <v>0</v>
      </c>
      <c r="AD60" s="5">
        <f>Rebounds[[#This Row],[13+]]-Rebounds[[#This Row],[14+]]</f>
        <v>0</v>
      </c>
    </row>
    <row r="61" spans="1:30" x14ac:dyDescent="0.25">
      <c r="A61" s="10">
        <v>22400625</v>
      </c>
      <c r="B61" t="s">
        <v>77</v>
      </c>
      <c r="C61" t="s">
        <v>75</v>
      </c>
      <c r="D61" s="11">
        <v>0.83333333333333337</v>
      </c>
      <c r="E61" s="6" t="str">
        <f>HYPERLINK("https://www.nba.com/stats/player/1628983/boxscores-traditional", "Shai Gilgeous-Alexander")</f>
        <v>Shai Gilgeous-Alexander</v>
      </c>
      <c r="F61">
        <v>4.8</v>
      </c>
      <c r="G61" s="4">
        <v>2.2269999999999999</v>
      </c>
      <c r="H61" s="3">
        <v>0.79103000000000001</v>
      </c>
      <c r="I61" s="3">
        <v>0.64058000000000004</v>
      </c>
      <c r="J61" s="3">
        <v>0.46414</v>
      </c>
      <c r="K61" s="3">
        <v>0.29459999999999997</v>
      </c>
      <c r="L61" s="3">
        <v>0.16109000000000001</v>
      </c>
      <c r="M61" s="3">
        <v>7.4929999999999997E-2</v>
      </c>
      <c r="N61" s="3">
        <v>2.938E-2</v>
      </c>
      <c r="O61" s="3">
        <v>9.9000000000000008E-3</v>
      </c>
      <c r="P61" s="3">
        <v>2.7200000000000002E-3</v>
      </c>
      <c r="Q61" s="3">
        <v>6.2E-4</v>
      </c>
      <c r="R61" s="3">
        <v>1.2E-4</v>
      </c>
      <c r="S61" s="3">
        <v>0</v>
      </c>
      <c r="T61" s="5">
        <f>Rebounds[[#This Row],[3+]]-Rebounds[[#This Row],[4+]]</f>
        <v>0.15044999999999997</v>
      </c>
      <c r="U61" s="5">
        <f>Rebounds[[#This Row],[4+]]-Rebounds[[#This Row],[5+]]</f>
        <v>0.17644000000000004</v>
      </c>
      <c r="V61" s="5">
        <f>Rebounds[[#This Row],[5+]]-Rebounds[[#This Row],[6+]]</f>
        <v>0.16954000000000002</v>
      </c>
      <c r="W61" s="5">
        <f>Rebounds[[#This Row],[6+]]-Rebounds[[#This Row],[7+]]</f>
        <v>0.13350999999999996</v>
      </c>
      <c r="X61" s="5">
        <f>Rebounds[[#This Row],[7+]]-Rebounds[[#This Row],[8+]]</f>
        <v>8.6160000000000014E-2</v>
      </c>
      <c r="Y61" s="5">
        <f>Rebounds[[#This Row],[8+]]-Rebounds[[#This Row],[9+]]</f>
        <v>4.5549999999999993E-2</v>
      </c>
      <c r="Z61" s="5">
        <f>Rebounds[[#This Row],[9+]]-Rebounds[[#This Row],[10+]]</f>
        <v>1.9479999999999997E-2</v>
      </c>
      <c r="AA61" s="5">
        <f>Rebounds[[#This Row],[10+]]-Rebounds[[#This Row],[11+]]</f>
        <v>7.1800000000000006E-3</v>
      </c>
      <c r="AB61" s="5">
        <f>Rebounds[[#This Row],[11+]]-Rebounds[[#This Row],[12+]]</f>
        <v>2.1000000000000003E-3</v>
      </c>
      <c r="AC61" s="5">
        <f>Rebounds[[#This Row],[12+]]-Rebounds[[#This Row],[13+]]</f>
        <v>5.0000000000000001E-4</v>
      </c>
      <c r="AD61" s="5">
        <f>Rebounds[[#This Row],[13+]]-Rebounds[[#This Row],[14+]]</f>
        <v>1.2E-4</v>
      </c>
    </row>
    <row r="62" spans="1:30" x14ac:dyDescent="0.25">
      <c r="A62" s="10">
        <v>22400625</v>
      </c>
      <c r="B62" t="s">
        <v>77</v>
      </c>
      <c r="C62" t="s">
        <v>75</v>
      </c>
      <c r="D62" s="11">
        <v>0.83333333333333337</v>
      </c>
      <c r="E62" s="6" t="str">
        <f>HYPERLINK("https://www.nba.com/stats/player/1631119/boxscores-traditional", "Jaylin Williams")</f>
        <v>Jaylin Williams</v>
      </c>
      <c r="F62">
        <v>5.2</v>
      </c>
      <c r="G62" s="4">
        <v>3.4289999999999998</v>
      </c>
      <c r="H62" s="3">
        <v>0.73890999999999996</v>
      </c>
      <c r="I62" s="3">
        <v>0.63683000000000001</v>
      </c>
      <c r="J62" s="3">
        <v>0.52392000000000005</v>
      </c>
      <c r="K62" s="3">
        <v>0.40905000000000002</v>
      </c>
      <c r="L62" s="3">
        <v>0.30153000000000002</v>
      </c>
      <c r="M62" s="3">
        <v>0.20610999999999999</v>
      </c>
      <c r="N62" s="3">
        <v>0.13350000000000001</v>
      </c>
      <c r="O62" s="3">
        <v>8.0759999999999998E-2</v>
      </c>
      <c r="P62" s="3">
        <v>4.5510000000000002E-2</v>
      </c>
      <c r="Q62" s="3">
        <v>2.385E-2</v>
      </c>
      <c r="R62" s="3">
        <v>1.1599999999999999E-2</v>
      </c>
      <c r="S62" s="3">
        <v>5.0800000000000003E-3</v>
      </c>
      <c r="T62" s="5">
        <f>Rebounds[[#This Row],[3+]]-Rebounds[[#This Row],[4+]]</f>
        <v>0.10207999999999995</v>
      </c>
      <c r="U62" s="5">
        <f>Rebounds[[#This Row],[4+]]-Rebounds[[#This Row],[5+]]</f>
        <v>0.11290999999999995</v>
      </c>
      <c r="V62" s="5">
        <f>Rebounds[[#This Row],[5+]]-Rebounds[[#This Row],[6+]]</f>
        <v>0.11487000000000003</v>
      </c>
      <c r="W62" s="5">
        <f>Rebounds[[#This Row],[6+]]-Rebounds[[#This Row],[7+]]</f>
        <v>0.10752</v>
      </c>
      <c r="X62" s="5">
        <f>Rebounds[[#This Row],[7+]]-Rebounds[[#This Row],[8+]]</f>
        <v>9.5420000000000033E-2</v>
      </c>
      <c r="Y62" s="5">
        <f>Rebounds[[#This Row],[8+]]-Rebounds[[#This Row],[9+]]</f>
        <v>7.260999999999998E-2</v>
      </c>
      <c r="Z62" s="5">
        <f>Rebounds[[#This Row],[9+]]-Rebounds[[#This Row],[10+]]</f>
        <v>5.2740000000000009E-2</v>
      </c>
      <c r="AA62" s="5">
        <f>Rebounds[[#This Row],[10+]]-Rebounds[[#This Row],[11+]]</f>
        <v>3.5249999999999997E-2</v>
      </c>
      <c r="AB62" s="5">
        <f>Rebounds[[#This Row],[11+]]-Rebounds[[#This Row],[12+]]</f>
        <v>2.1660000000000002E-2</v>
      </c>
      <c r="AC62" s="5">
        <f>Rebounds[[#This Row],[12+]]-Rebounds[[#This Row],[13+]]</f>
        <v>1.225E-2</v>
      </c>
      <c r="AD62" s="5">
        <f>Rebounds[[#This Row],[13+]]-Rebounds[[#This Row],[14+]]</f>
        <v>6.5199999999999989E-3</v>
      </c>
    </row>
    <row r="63" spans="1:30" x14ac:dyDescent="0.25">
      <c r="A63" s="10">
        <v>22400625</v>
      </c>
      <c r="B63" t="s">
        <v>77</v>
      </c>
      <c r="C63" t="s">
        <v>75</v>
      </c>
      <c r="D63" s="11">
        <v>0.83333333333333337</v>
      </c>
      <c r="E63" s="6" t="str">
        <f>HYPERLINK("https://www.nba.com/stats/player/1629652/boxscores-traditional", "Luguentz Dort")</f>
        <v>Luguentz Dort</v>
      </c>
      <c r="F63">
        <v>3.4</v>
      </c>
      <c r="G63" s="4">
        <v>1.3559999999999999</v>
      </c>
      <c r="H63" s="3">
        <v>0.61409000000000002</v>
      </c>
      <c r="I63" s="3">
        <v>0.32996999999999999</v>
      </c>
      <c r="J63" s="3">
        <v>0.11899999999999999</v>
      </c>
      <c r="K63" s="3">
        <v>2.743E-2</v>
      </c>
      <c r="L63" s="3">
        <v>4.0200000000000001E-3</v>
      </c>
      <c r="M63" s="3">
        <v>3.5E-4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5">
        <f>Rebounds[[#This Row],[3+]]-Rebounds[[#This Row],[4+]]</f>
        <v>0.28412000000000004</v>
      </c>
      <c r="U63" s="5">
        <f>Rebounds[[#This Row],[4+]]-Rebounds[[#This Row],[5+]]</f>
        <v>0.21096999999999999</v>
      </c>
      <c r="V63" s="5">
        <f>Rebounds[[#This Row],[5+]]-Rebounds[[#This Row],[6+]]</f>
        <v>9.1569999999999999E-2</v>
      </c>
      <c r="W63" s="5">
        <f>Rebounds[[#This Row],[6+]]-Rebounds[[#This Row],[7+]]</f>
        <v>2.341E-2</v>
      </c>
      <c r="X63" s="5">
        <f>Rebounds[[#This Row],[7+]]-Rebounds[[#This Row],[8+]]</f>
        <v>3.6700000000000001E-3</v>
      </c>
      <c r="Y63" s="5">
        <f>Rebounds[[#This Row],[8+]]-Rebounds[[#This Row],[9+]]</f>
        <v>3.5E-4</v>
      </c>
      <c r="Z63" s="5">
        <f>Rebounds[[#This Row],[9+]]-Rebounds[[#This Row],[10+]]</f>
        <v>0</v>
      </c>
      <c r="AA63" s="5">
        <f>Rebounds[[#This Row],[10+]]-Rebounds[[#This Row],[11+]]</f>
        <v>0</v>
      </c>
      <c r="AB63" s="5">
        <f>Rebounds[[#This Row],[11+]]-Rebounds[[#This Row],[12+]]</f>
        <v>0</v>
      </c>
      <c r="AC63" s="5">
        <f>Rebounds[[#This Row],[12+]]-Rebounds[[#This Row],[13+]]</f>
        <v>0</v>
      </c>
      <c r="AD63" s="5">
        <f>Rebounds[[#This Row],[13+]]-Rebounds[[#This Row],[14+]]</f>
        <v>0</v>
      </c>
    </row>
    <row r="64" spans="1:30" x14ac:dyDescent="0.25">
      <c r="A64" s="10">
        <v>22400626</v>
      </c>
      <c r="B64" t="s">
        <v>78</v>
      </c>
      <c r="C64" t="s">
        <v>88</v>
      </c>
      <c r="D64" s="11">
        <v>0.875</v>
      </c>
      <c r="E64" s="6" t="str">
        <f>HYPERLINK("https://www.nba.com/stats/player/1627734/boxscores-traditional", "Domantas Sabonis")</f>
        <v>Domantas Sabonis</v>
      </c>
      <c r="F64">
        <v>15</v>
      </c>
      <c r="G64" s="4">
        <v>2.9660000000000002</v>
      </c>
      <c r="H64" s="3">
        <v>1</v>
      </c>
      <c r="I64" s="3">
        <v>0.99990000000000001</v>
      </c>
      <c r="J64" s="3">
        <v>0.99961999999999995</v>
      </c>
      <c r="K64" s="3">
        <v>0.99878</v>
      </c>
      <c r="L64" s="3">
        <v>0.99653000000000003</v>
      </c>
      <c r="M64" s="3">
        <v>0.99085999999999996</v>
      </c>
      <c r="N64" s="3">
        <v>0.97831000000000001</v>
      </c>
      <c r="O64" s="3">
        <v>0.95448999999999995</v>
      </c>
      <c r="P64" s="3">
        <v>0.91149000000000002</v>
      </c>
      <c r="Q64" s="3">
        <v>0.84375</v>
      </c>
      <c r="R64" s="3">
        <v>0.74856999999999996</v>
      </c>
      <c r="S64" s="3">
        <v>0.63307000000000002</v>
      </c>
      <c r="T64" s="5">
        <f>Rebounds[[#This Row],[3+]]-Rebounds[[#This Row],[4+]]</f>
        <v>9.9999999999988987E-5</v>
      </c>
      <c r="U64" s="5">
        <f>Rebounds[[#This Row],[4+]]-Rebounds[[#This Row],[5+]]</f>
        <v>2.8000000000005798E-4</v>
      </c>
      <c r="V64" s="5">
        <f>Rebounds[[#This Row],[5+]]-Rebounds[[#This Row],[6+]]</f>
        <v>8.399999999999519E-4</v>
      </c>
      <c r="W64" s="5">
        <f>Rebounds[[#This Row],[6+]]-Rebounds[[#This Row],[7+]]</f>
        <v>2.2499999999999742E-3</v>
      </c>
      <c r="X64" s="5">
        <f>Rebounds[[#This Row],[7+]]-Rebounds[[#This Row],[8+]]</f>
        <v>5.6700000000000639E-3</v>
      </c>
      <c r="Y64" s="5">
        <f>Rebounds[[#This Row],[8+]]-Rebounds[[#This Row],[9+]]</f>
        <v>1.254999999999995E-2</v>
      </c>
      <c r="Z64" s="5">
        <f>Rebounds[[#This Row],[9+]]-Rebounds[[#This Row],[10+]]</f>
        <v>2.3820000000000063E-2</v>
      </c>
      <c r="AA64" s="5">
        <f>Rebounds[[#This Row],[10+]]-Rebounds[[#This Row],[11+]]</f>
        <v>4.2999999999999927E-2</v>
      </c>
      <c r="AB64" s="5">
        <f>Rebounds[[#This Row],[11+]]-Rebounds[[#This Row],[12+]]</f>
        <v>6.7740000000000022E-2</v>
      </c>
      <c r="AC64" s="5">
        <f>Rebounds[[#This Row],[12+]]-Rebounds[[#This Row],[13+]]</f>
        <v>9.5180000000000042E-2</v>
      </c>
      <c r="AD64" s="5">
        <f>Rebounds[[#This Row],[13+]]-Rebounds[[#This Row],[14+]]</f>
        <v>0.11549999999999994</v>
      </c>
    </row>
    <row r="65" spans="1:30" x14ac:dyDescent="0.25">
      <c r="A65" s="10">
        <v>22400626</v>
      </c>
      <c r="B65" t="s">
        <v>78</v>
      </c>
      <c r="C65" t="s">
        <v>88</v>
      </c>
      <c r="D65" s="11">
        <v>0.875</v>
      </c>
      <c r="E65" s="6" t="str">
        <f>HYPERLINK("https://www.nba.com/stats/player/1628368/boxscores-traditional", "De'Aaron Fox")</f>
        <v>De'Aaron Fox</v>
      </c>
      <c r="F65">
        <v>6.6</v>
      </c>
      <c r="G65" s="4">
        <v>2.9390000000000001</v>
      </c>
      <c r="H65" s="3">
        <v>0.88876999999999995</v>
      </c>
      <c r="I65" s="3">
        <v>0.81057000000000001</v>
      </c>
      <c r="J65" s="3">
        <v>0.70540000000000003</v>
      </c>
      <c r="K65" s="3">
        <v>0.57926</v>
      </c>
      <c r="L65" s="3">
        <v>0.44433</v>
      </c>
      <c r="M65" s="3">
        <v>0.31561</v>
      </c>
      <c r="N65" s="3">
        <v>0.20610999999999999</v>
      </c>
      <c r="O65" s="3">
        <v>0.12302</v>
      </c>
      <c r="P65" s="3">
        <v>6.6809999999999994E-2</v>
      </c>
      <c r="Q65" s="3">
        <v>3.288E-2</v>
      </c>
      <c r="R65" s="3">
        <v>1.4630000000000001E-2</v>
      </c>
      <c r="S65" s="3">
        <v>5.8700000000000002E-3</v>
      </c>
      <c r="T65" s="5">
        <f>Rebounds[[#This Row],[3+]]-Rebounds[[#This Row],[4+]]</f>
        <v>7.8199999999999936E-2</v>
      </c>
      <c r="U65" s="5">
        <f>Rebounds[[#This Row],[4+]]-Rebounds[[#This Row],[5+]]</f>
        <v>0.10516999999999999</v>
      </c>
      <c r="V65" s="5">
        <f>Rebounds[[#This Row],[5+]]-Rebounds[[#This Row],[6+]]</f>
        <v>0.12614000000000003</v>
      </c>
      <c r="W65" s="5">
        <f>Rebounds[[#This Row],[6+]]-Rebounds[[#This Row],[7+]]</f>
        <v>0.13492999999999999</v>
      </c>
      <c r="X65" s="5">
        <f>Rebounds[[#This Row],[7+]]-Rebounds[[#This Row],[8+]]</f>
        <v>0.12872</v>
      </c>
      <c r="Y65" s="5">
        <f>Rebounds[[#This Row],[8+]]-Rebounds[[#This Row],[9+]]</f>
        <v>0.10950000000000001</v>
      </c>
      <c r="Z65" s="5">
        <f>Rebounds[[#This Row],[9+]]-Rebounds[[#This Row],[10+]]</f>
        <v>8.3089999999999983E-2</v>
      </c>
      <c r="AA65" s="5">
        <f>Rebounds[[#This Row],[10+]]-Rebounds[[#This Row],[11+]]</f>
        <v>5.621000000000001E-2</v>
      </c>
      <c r="AB65" s="5">
        <f>Rebounds[[#This Row],[11+]]-Rebounds[[#This Row],[12+]]</f>
        <v>3.3929999999999995E-2</v>
      </c>
      <c r="AC65" s="5">
        <f>Rebounds[[#This Row],[12+]]-Rebounds[[#This Row],[13+]]</f>
        <v>1.8249999999999999E-2</v>
      </c>
      <c r="AD65" s="5">
        <f>Rebounds[[#This Row],[13+]]-Rebounds[[#This Row],[14+]]</f>
        <v>8.7600000000000004E-3</v>
      </c>
    </row>
    <row r="66" spans="1:30" x14ac:dyDescent="0.25">
      <c r="A66" s="10">
        <v>22400626</v>
      </c>
      <c r="B66" t="s">
        <v>78</v>
      </c>
      <c r="C66" t="s">
        <v>88</v>
      </c>
      <c r="D66" s="11">
        <v>0.875</v>
      </c>
      <c r="E66" s="6" t="str">
        <f>HYPERLINK("https://www.nba.com/stats/player/1631099/boxscores-traditional", "Keegan Murray")</f>
        <v>Keegan Murray</v>
      </c>
      <c r="F66">
        <v>6.2</v>
      </c>
      <c r="G66" s="4">
        <v>2.7130000000000001</v>
      </c>
      <c r="H66" s="3">
        <v>0.88100000000000001</v>
      </c>
      <c r="I66" s="3">
        <v>0.79103000000000001</v>
      </c>
      <c r="J66" s="3">
        <v>0.67003000000000001</v>
      </c>
      <c r="K66" s="3">
        <v>0.52790000000000004</v>
      </c>
      <c r="L66" s="3">
        <v>0.38590999999999998</v>
      </c>
      <c r="M66" s="3">
        <v>0.25463000000000002</v>
      </c>
      <c r="N66" s="3">
        <v>0.15151000000000001</v>
      </c>
      <c r="O66" s="3">
        <v>8.0759999999999998E-2</v>
      </c>
      <c r="P66" s="3">
        <v>3.8359999999999998E-2</v>
      </c>
      <c r="Q66" s="3">
        <v>1.618E-2</v>
      </c>
      <c r="R66" s="3">
        <v>6.0400000000000002E-3</v>
      </c>
      <c r="S66" s="3">
        <v>1.99E-3</v>
      </c>
      <c r="T66" s="5">
        <f>Rebounds[[#This Row],[3+]]-Rebounds[[#This Row],[4+]]</f>
        <v>8.9969999999999994E-2</v>
      </c>
      <c r="U66" s="5">
        <f>Rebounds[[#This Row],[4+]]-Rebounds[[#This Row],[5+]]</f>
        <v>0.121</v>
      </c>
      <c r="V66" s="5">
        <f>Rebounds[[#This Row],[5+]]-Rebounds[[#This Row],[6+]]</f>
        <v>0.14212999999999998</v>
      </c>
      <c r="W66" s="5">
        <f>Rebounds[[#This Row],[6+]]-Rebounds[[#This Row],[7+]]</f>
        <v>0.14199000000000006</v>
      </c>
      <c r="X66" s="5">
        <f>Rebounds[[#This Row],[7+]]-Rebounds[[#This Row],[8+]]</f>
        <v>0.13127999999999995</v>
      </c>
      <c r="Y66" s="5">
        <f>Rebounds[[#This Row],[8+]]-Rebounds[[#This Row],[9+]]</f>
        <v>0.10312000000000002</v>
      </c>
      <c r="Z66" s="5">
        <f>Rebounds[[#This Row],[9+]]-Rebounds[[#This Row],[10+]]</f>
        <v>7.0750000000000007E-2</v>
      </c>
      <c r="AA66" s="5">
        <f>Rebounds[[#This Row],[10+]]-Rebounds[[#This Row],[11+]]</f>
        <v>4.24E-2</v>
      </c>
      <c r="AB66" s="5">
        <f>Rebounds[[#This Row],[11+]]-Rebounds[[#This Row],[12+]]</f>
        <v>2.2179999999999998E-2</v>
      </c>
      <c r="AC66" s="5">
        <f>Rebounds[[#This Row],[12+]]-Rebounds[[#This Row],[13+]]</f>
        <v>1.014E-2</v>
      </c>
      <c r="AD66" s="5">
        <f>Rebounds[[#This Row],[13+]]-Rebounds[[#This Row],[14+]]</f>
        <v>4.0499999999999998E-3</v>
      </c>
    </row>
    <row r="67" spans="1:30" x14ac:dyDescent="0.25">
      <c r="A67" s="10">
        <v>22400626</v>
      </c>
      <c r="B67" t="s">
        <v>78</v>
      </c>
      <c r="C67" t="s">
        <v>88</v>
      </c>
      <c r="D67" s="11">
        <v>0.875</v>
      </c>
      <c r="E67" s="6" t="str">
        <f>HYPERLINK("https://www.nba.com/stats/player/201942/boxscores-traditional", "DeMar DeRozan")</f>
        <v>DeMar DeRozan</v>
      </c>
      <c r="F67">
        <v>4.4000000000000004</v>
      </c>
      <c r="G67" s="4">
        <v>2.2450000000000001</v>
      </c>
      <c r="H67" s="3">
        <v>0.73236999999999997</v>
      </c>
      <c r="I67" s="3">
        <v>0.57142000000000004</v>
      </c>
      <c r="J67" s="3">
        <v>0.39357999999999999</v>
      </c>
      <c r="K67" s="3">
        <v>0.23885000000000001</v>
      </c>
      <c r="L67" s="3">
        <v>0.12302</v>
      </c>
      <c r="M67" s="3">
        <v>5.4800000000000001E-2</v>
      </c>
      <c r="N67" s="3">
        <v>2.018E-2</v>
      </c>
      <c r="O67" s="3">
        <v>6.3899999999999998E-3</v>
      </c>
      <c r="P67" s="3">
        <v>1.64E-3</v>
      </c>
      <c r="Q67" s="3">
        <v>3.5E-4</v>
      </c>
      <c r="R67" s="3">
        <v>6.0000000000000002E-5</v>
      </c>
      <c r="S67" s="3">
        <v>0</v>
      </c>
      <c r="T67" s="5">
        <f>Rebounds[[#This Row],[3+]]-Rebounds[[#This Row],[4+]]</f>
        <v>0.16094999999999993</v>
      </c>
      <c r="U67" s="5">
        <f>Rebounds[[#This Row],[4+]]-Rebounds[[#This Row],[5+]]</f>
        <v>0.17784000000000005</v>
      </c>
      <c r="V67" s="5">
        <f>Rebounds[[#This Row],[5+]]-Rebounds[[#This Row],[6+]]</f>
        <v>0.15472999999999998</v>
      </c>
      <c r="W67" s="5">
        <f>Rebounds[[#This Row],[6+]]-Rebounds[[#This Row],[7+]]</f>
        <v>0.11583</v>
      </c>
      <c r="X67" s="5">
        <f>Rebounds[[#This Row],[7+]]-Rebounds[[#This Row],[8+]]</f>
        <v>6.8220000000000003E-2</v>
      </c>
      <c r="Y67" s="5">
        <f>Rebounds[[#This Row],[8+]]-Rebounds[[#This Row],[9+]]</f>
        <v>3.4619999999999998E-2</v>
      </c>
      <c r="Z67" s="5">
        <f>Rebounds[[#This Row],[9+]]-Rebounds[[#This Row],[10+]]</f>
        <v>1.379E-2</v>
      </c>
      <c r="AA67" s="5">
        <f>Rebounds[[#This Row],[10+]]-Rebounds[[#This Row],[11+]]</f>
        <v>4.7499999999999999E-3</v>
      </c>
      <c r="AB67" s="5">
        <f>Rebounds[[#This Row],[11+]]-Rebounds[[#This Row],[12+]]</f>
        <v>1.2899999999999999E-3</v>
      </c>
      <c r="AC67" s="5">
        <f>Rebounds[[#This Row],[12+]]-Rebounds[[#This Row],[13+]]</f>
        <v>2.9E-4</v>
      </c>
      <c r="AD67" s="5">
        <f>Rebounds[[#This Row],[13+]]-Rebounds[[#This Row],[14+]]</f>
        <v>6.0000000000000002E-5</v>
      </c>
    </row>
    <row r="68" spans="1:30" x14ac:dyDescent="0.25">
      <c r="A68" s="10">
        <v>22400626</v>
      </c>
      <c r="B68" t="s">
        <v>78</v>
      </c>
      <c r="C68" t="s">
        <v>88</v>
      </c>
      <c r="D68" s="11">
        <v>0.875</v>
      </c>
      <c r="E68" s="6" t="str">
        <f>HYPERLINK("https://www.nba.com/stats/player/1626168/boxscores-traditional", "Trey Lyles")</f>
        <v>Trey Lyles</v>
      </c>
      <c r="F68">
        <v>4.2</v>
      </c>
      <c r="G68" s="4">
        <v>2.4820000000000002</v>
      </c>
      <c r="H68" s="3">
        <v>0.68439000000000005</v>
      </c>
      <c r="I68" s="3">
        <v>0.53188000000000002</v>
      </c>
      <c r="J68" s="3">
        <v>0.37447999999999998</v>
      </c>
      <c r="K68" s="3">
        <v>0.23269999999999999</v>
      </c>
      <c r="L68" s="3">
        <v>0.12923999999999999</v>
      </c>
      <c r="M68" s="3">
        <v>6.3009999999999997E-2</v>
      </c>
      <c r="N68" s="3">
        <v>2.6800000000000001E-2</v>
      </c>
      <c r="O68" s="3">
        <v>9.6399999999999993E-3</v>
      </c>
      <c r="P68" s="3">
        <v>3.0699999999999998E-3</v>
      </c>
      <c r="Q68" s="3">
        <v>8.4000000000000003E-4</v>
      </c>
      <c r="R68" s="3">
        <v>1.9000000000000001E-4</v>
      </c>
      <c r="S68" s="3">
        <v>4.0000000000000003E-5</v>
      </c>
      <c r="T68" s="5">
        <f>Rebounds[[#This Row],[3+]]-Rebounds[[#This Row],[4+]]</f>
        <v>0.15251000000000003</v>
      </c>
      <c r="U68" s="5">
        <f>Rebounds[[#This Row],[4+]]-Rebounds[[#This Row],[5+]]</f>
        <v>0.15740000000000004</v>
      </c>
      <c r="V68" s="5">
        <f>Rebounds[[#This Row],[5+]]-Rebounds[[#This Row],[6+]]</f>
        <v>0.14177999999999999</v>
      </c>
      <c r="W68" s="5">
        <f>Rebounds[[#This Row],[6+]]-Rebounds[[#This Row],[7+]]</f>
        <v>0.10346</v>
      </c>
      <c r="X68" s="5">
        <f>Rebounds[[#This Row],[7+]]-Rebounds[[#This Row],[8+]]</f>
        <v>6.6229999999999997E-2</v>
      </c>
      <c r="Y68" s="5">
        <f>Rebounds[[#This Row],[8+]]-Rebounds[[#This Row],[9+]]</f>
        <v>3.6209999999999992E-2</v>
      </c>
      <c r="Z68" s="5">
        <f>Rebounds[[#This Row],[9+]]-Rebounds[[#This Row],[10+]]</f>
        <v>1.7160000000000002E-2</v>
      </c>
      <c r="AA68" s="5">
        <f>Rebounds[[#This Row],[10+]]-Rebounds[[#This Row],[11+]]</f>
        <v>6.5699999999999995E-3</v>
      </c>
      <c r="AB68" s="5">
        <f>Rebounds[[#This Row],[11+]]-Rebounds[[#This Row],[12+]]</f>
        <v>2.2299999999999998E-3</v>
      </c>
      <c r="AC68" s="5">
        <f>Rebounds[[#This Row],[12+]]-Rebounds[[#This Row],[13+]]</f>
        <v>6.4999999999999997E-4</v>
      </c>
      <c r="AD68" s="5">
        <f>Rebounds[[#This Row],[13+]]-Rebounds[[#This Row],[14+]]</f>
        <v>1.5000000000000001E-4</v>
      </c>
    </row>
    <row r="69" spans="1:30" x14ac:dyDescent="0.25">
      <c r="A69" s="10">
        <v>22400626</v>
      </c>
      <c r="B69" t="s">
        <v>78</v>
      </c>
      <c r="C69" t="s">
        <v>88</v>
      </c>
      <c r="D69" s="11">
        <v>0.875</v>
      </c>
      <c r="E69" s="6" t="str">
        <f>HYPERLINK("https://www.nba.com/stats/player/1628370/boxscores-traditional", "Malik Monk")</f>
        <v>Malik Monk</v>
      </c>
      <c r="F69">
        <v>3.8</v>
      </c>
      <c r="G69" s="4">
        <v>2.3149999999999999</v>
      </c>
      <c r="H69" s="3">
        <v>0.63683000000000001</v>
      </c>
      <c r="I69" s="3">
        <v>0.46414</v>
      </c>
      <c r="J69" s="3">
        <v>0.30153000000000002</v>
      </c>
      <c r="K69" s="3">
        <v>0.17105999999999999</v>
      </c>
      <c r="L69" s="3">
        <v>8.3790000000000003E-2</v>
      </c>
      <c r="M69" s="3">
        <v>3.5150000000000001E-2</v>
      </c>
      <c r="N69" s="3">
        <v>1.222E-2</v>
      </c>
      <c r="O69" s="3">
        <v>3.6800000000000001E-3</v>
      </c>
      <c r="P69" s="3">
        <v>9.3999999999999997E-4</v>
      </c>
      <c r="Q69" s="3">
        <v>2.0000000000000001E-4</v>
      </c>
      <c r="R69" s="3">
        <v>4.0000000000000003E-5</v>
      </c>
      <c r="S69" s="3">
        <v>0</v>
      </c>
      <c r="T69" s="5">
        <f>Rebounds[[#This Row],[3+]]-Rebounds[[#This Row],[4+]]</f>
        <v>0.17269000000000001</v>
      </c>
      <c r="U69" s="5">
        <f>Rebounds[[#This Row],[4+]]-Rebounds[[#This Row],[5+]]</f>
        <v>0.16260999999999998</v>
      </c>
      <c r="V69" s="5">
        <f>Rebounds[[#This Row],[5+]]-Rebounds[[#This Row],[6+]]</f>
        <v>0.13047000000000003</v>
      </c>
      <c r="W69" s="5">
        <f>Rebounds[[#This Row],[6+]]-Rebounds[[#This Row],[7+]]</f>
        <v>8.7269999999999986E-2</v>
      </c>
      <c r="X69" s="5">
        <f>Rebounds[[#This Row],[7+]]-Rebounds[[#This Row],[8+]]</f>
        <v>4.8640000000000003E-2</v>
      </c>
      <c r="Y69" s="5">
        <f>Rebounds[[#This Row],[8+]]-Rebounds[[#This Row],[9+]]</f>
        <v>2.2929999999999999E-2</v>
      </c>
      <c r="Z69" s="5">
        <f>Rebounds[[#This Row],[9+]]-Rebounds[[#This Row],[10+]]</f>
        <v>8.539999999999999E-3</v>
      </c>
      <c r="AA69" s="5">
        <f>Rebounds[[#This Row],[10+]]-Rebounds[[#This Row],[11+]]</f>
        <v>2.7400000000000002E-3</v>
      </c>
      <c r="AB69" s="5">
        <f>Rebounds[[#This Row],[11+]]-Rebounds[[#This Row],[12+]]</f>
        <v>7.3999999999999999E-4</v>
      </c>
      <c r="AC69" s="5">
        <f>Rebounds[[#This Row],[12+]]-Rebounds[[#This Row],[13+]]</f>
        <v>1.6000000000000001E-4</v>
      </c>
      <c r="AD69" s="5">
        <f>Rebounds[[#This Row],[13+]]-Rebounds[[#This Row],[14+]]</f>
        <v>4.0000000000000003E-5</v>
      </c>
    </row>
    <row r="70" spans="1:30" x14ac:dyDescent="0.25">
      <c r="A70" s="10">
        <v>22400626</v>
      </c>
      <c r="B70" t="s">
        <v>78</v>
      </c>
      <c r="C70" t="s">
        <v>88</v>
      </c>
      <c r="D70" s="11">
        <v>0.875</v>
      </c>
      <c r="E70" s="6" t="str">
        <f>HYPERLINK("https://www.nba.com/stats/player/203109/boxscores-traditional", "Jae Crowder")</f>
        <v>Jae Crowder</v>
      </c>
      <c r="F70">
        <v>3</v>
      </c>
      <c r="G70" s="4">
        <v>1.4139999999999999</v>
      </c>
      <c r="H70" s="3">
        <v>0.5</v>
      </c>
      <c r="I70" s="3">
        <v>0.23885000000000001</v>
      </c>
      <c r="J70" s="3">
        <v>7.9269999999999993E-2</v>
      </c>
      <c r="K70" s="3">
        <v>1.7000000000000001E-2</v>
      </c>
      <c r="L70" s="3">
        <v>2.33E-3</v>
      </c>
      <c r="M70" s="3">
        <v>2.0000000000000001E-4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5">
        <f>Rebounds[[#This Row],[3+]]-Rebounds[[#This Row],[4+]]</f>
        <v>0.26114999999999999</v>
      </c>
      <c r="U70" s="5">
        <f>Rebounds[[#This Row],[4+]]-Rebounds[[#This Row],[5+]]</f>
        <v>0.15958</v>
      </c>
      <c r="V70" s="5">
        <f>Rebounds[[#This Row],[5+]]-Rebounds[[#This Row],[6+]]</f>
        <v>6.2269999999999992E-2</v>
      </c>
      <c r="W70" s="5">
        <f>Rebounds[[#This Row],[6+]]-Rebounds[[#This Row],[7+]]</f>
        <v>1.4670000000000001E-2</v>
      </c>
      <c r="X70" s="5">
        <f>Rebounds[[#This Row],[7+]]-Rebounds[[#This Row],[8+]]</f>
        <v>2.1299999999999999E-3</v>
      </c>
      <c r="Y70" s="5">
        <f>Rebounds[[#This Row],[8+]]-Rebounds[[#This Row],[9+]]</f>
        <v>2.0000000000000001E-4</v>
      </c>
      <c r="Z70" s="5">
        <f>Rebounds[[#This Row],[9+]]-Rebounds[[#This Row],[10+]]</f>
        <v>0</v>
      </c>
      <c r="AA70" s="5">
        <f>Rebounds[[#This Row],[10+]]-Rebounds[[#This Row],[11+]]</f>
        <v>0</v>
      </c>
      <c r="AB70" s="5">
        <f>Rebounds[[#This Row],[11+]]-Rebounds[[#This Row],[12+]]</f>
        <v>0</v>
      </c>
      <c r="AC70" s="5">
        <f>Rebounds[[#This Row],[12+]]-Rebounds[[#This Row],[13+]]</f>
        <v>0</v>
      </c>
      <c r="AD70" s="5">
        <f>Rebounds[[#This Row],[13+]]-Rebounds[[#This Row],[14+]]</f>
        <v>0</v>
      </c>
    </row>
    <row r="71" spans="1:30" x14ac:dyDescent="0.25">
      <c r="A71" s="10">
        <v>22400626</v>
      </c>
      <c r="B71" t="s">
        <v>88</v>
      </c>
      <c r="C71" t="s">
        <v>78</v>
      </c>
      <c r="D71" s="11">
        <v>0.875</v>
      </c>
      <c r="E71" s="6" t="str">
        <f>HYPERLINK("https://www.nba.com/stats/player/203999/boxscores-traditional", "Nikola Jokic")</f>
        <v>Nikola Jokic</v>
      </c>
      <c r="F71">
        <v>14.2</v>
      </c>
      <c r="G71" s="4">
        <v>2.04</v>
      </c>
      <c r="H71" s="3">
        <v>1</v>
      </c>
      <c r="I71" s="3">
        <v>1</v>
      </c>
      <c r="J71" s="3">
        <v>1</v>
      </c>
      <c r="K71" s="3">
        <v>1</v>
      </c>
      <c r="L71" s="3">
        <v>0.99978999999999996</v>
      </c>
      <c r="M71" s="3">
        <v>0.99882000000000004</v>
      </c>
      <c r="N71" s="3">
        <v>0.99460999999999999</v>
      </c>
      <c r="O71" s="3">
        <v>0.98029999999999995</v>
      </c>
      <c r="P71" s="3">
        <v>0.94179000000000002</v>
      </c>
      <c r="Q71" s="3">
        <v>0.85992999999999997</v>
      </c>
      <c r="R71" s="3">
        <v>0.72240000000000004</v>
      </c>
      <c r="S71" s="3">
        <v>0.53983000000000003</v>
      </c>
      <c r="T71" s="5">
        <f>Rebounds[[#This Row],[3+]]-Rebounds[[#This Row],[4+]]</f>
        <v>0</v>
      </c>
      <c r="U71" s="5">
        <f>Rebounds[[#This Row],[4+]]-Rebounds[[#This Row],[5+]]</f>
        <v>0</v>
      </c>
      <c r="V71" s="5">
        <f>Rebounds[[#This Row],[5+]]-Rebounds[[#This Row],[6+]]</f>
        <v>0</v>
      </c>
      <c r="W71" s="5">
        <f>Rebounds[[#This Row],[6+]]-Rebounds[[#This Row],[7+]]</f>
        <v>2.1000000000004349E-4</v>
      </c>
      <c r="X71" s="5">
        <f>Rebounds[[#This Row],[7+]]-Rebounds[[#This Row],[8+]]</f>
        <v>9.6999999999991537E-4</v>
      </c>
      <c r="Y71" s="5">
        <f>Rebounds[[#This Row],[8+]]-Rebounds[[#This Row],[9+]]</f>
        <v>4.210000000000047E-3</v>
      </c>
      <c r="Z71" s="5">
        <f>Rebounds[[#This Row],[9+]]-Rebounds[[#This Row],[10+]]</f>
        <v>1.4310000000000045E-2</v>
      </c>
      <c r="AA71" s="5">
        <f>Rebounds[[#This Row],[10+]]-Rebounds[[#This Row],[11+]]</f>
        <v>3.8509999999999933E-2</v>
      </c>
      <c r="AB71" s="5">
        <f>Rebounds[[#This Row],[11+]]-Rebounds[[#This Row],[12+]]</f>
        <v>8.1860000000000044E-2</v>
      </c>
      <c r="AC71" s="5">
        <f>Rebounds[[#This Row],[12+]]-Rebounds[[#This Row],[13+]]</f>
        <v>0.13752999999999993</v>
      </c>
      <c r="AD71" s="5">
        <f>Rebounds[[#This Row],[13+]]-Rebounds[[#This Row],[14+]]</f>
        <v>0.18257000000000001</v>
      </c>
    </row>
    <row r="72" spans="1:30" x14ac:dyDescent="0.25">
      <c r="A72" s="10">
        <v>22400626</v>
      </c>
      <c r="B72" t="s">
        <v>88</v>
      </c>
      <c r="C72" t="s">
        <v>78</v>
      </c>
      <c r="D72" s="11">
        <v>0.875</v>
      </c>
      <c r="E72" s="6" t="str">
        <f>HYPERLINK("https://www.nba.com/stats/player/1629008/boxscores-traditional", "Michael Porter Jr.")</f>
        <v>Michael Porter Jr.</v>
      </c>
      <c r="F72">
        <v>6</v>
      </c>
      <c r="G72" s="4">
        <v>1.897</v>
      </c>
      <c r="H72" s="3">
        <v>0.94294999999999995</v>
      </c>
      <c r="I72" s="3">
        <v>0.85314000000000001</v>
      </c>
      <c r="J72" s="3">
        <v>0.70194000000000001</v>
      </c>
      <c r="K72" s="3">
        <v>0.5</v>
      </c>
      <c r="L72" s="3">
        <v>0.29805999999999999</v>
      </c>
      <c r="M72" s="3">
        <v>0.14685999999999999</v>
      </c>
      <c r="N72" s="3">
        <v>5.7049999999999997E-2</v>
      </c>
      <c r="O72" s="3">
        <v>1.7430000000000001E-2</v>
      </c>
      <c r="P72" s="3">
        <v>4.15E-3</v>
      </c>
      <c r="Q72" s="3">
        <v>7.9000000000000001E-4</v>
      </c>
      <c r="R72" s="3">
        <v>1.1E-4</v>
      </c>
      <c r="S72" s="3">
        <v>0</v>
      </c>
      <c r="T72" s="5">
        <f>Rebounds[[#This Row],[3+]]-Rebounds[[#This Row],[4+]]</f>
        <v>8.9809999999999945E-2</v>
      </c>
      <c r="U72" s="5">
        <f>Rebounds[[#This Row],[4+]]-Rebounds[[#This Row],[5+]]</f>
        <v>0.1512</v>
      </c>
      <c r="V72" s="5">
        <f>Rebounds[[#This Row],[5+]]-Rebounds[[#This Row],[6+]]</f>
        <v>0.20194000000000001</v>
      </c>
      <c r="W72" s="5">
        <f>Rebounds[[#This Row],[6+]]-Rebounds[[#This Row],[7+]]</f>
        <v>0.20194000000000001</v>
      </c>
      <c r="X72" s="5">
        <f>Rebounds[[#This Row],[7+]]-Rebounds[[#This Row],[8+]]</f>
        <v>0.1512</v>
      </c>
      <c r="Y72" s="5">
        <f>Rebounds[[#This Row],[8+]]-Rebounds[[#This Row],[9+]]</f>
        <v>8.9810000000000001E-2</v>
      </c>
      <c r="Z72" s="5">
        <f>Rebounds[[#This Row],[9+]]-Rebounds[[#This Row],[10+]]</f>
        <v>3.9619999999999995E-2</v>
      </c>
      <c r="AA72" s="5">
        <f>Rebounds[[#This Row],[10+]]-Rebounds[[#This Row],[11+]]</f>
        <v>1.328E-2</v>
      </c>
      <c r="AB72" s="5">
        <f>Rebounds[[#This Row],[11+]]-Rebounds[[#This Row],[12+]]</f>
        <v>3.3600000000000001E-3</v>
      </c>
      <c r="AC72" s="5">
        <f>Rebounds[[#This Row],[12+]]-Rebounds[[#This Row],[13+]]</f>
        <v>6.8000000000000005E-4</v>
      </c>
      <c r="AD72" s="5">
        <f>Rebounds[[#This Row],[13+]]-Rebounds[[#This Row],[14+]]</f>
        <v>1.1E-4</v>
      </c>
    </row>
    <row r="73" spans="1:30" x14ac:dyDescent="0.25">
      <c r="A73" s="10">
        <v>22400626</v>
      </c>
      <c r="B73" t="s">
        <v>88</v>
      </c>
      <c r="C73" t="s">
        <v>78</v>
      </c>
      <c r="D73" s="11">
        <v>0.875</v>
      </c>
      <c r="E73" s="6" t="str">
        <f>HYPERLINK("https://www.nba.com/stats/player/201599/boxscores-traditional", "DeAndre Jordan")</f>
        <v>DeAndre Jordan</v>
      </c>
      <c r="F73">
        <v>5.8</v>
      </c>
      <c r="G73" s="4">
        <v>2.04</v>
      </c>
      <c r="H73" s="3">
        <v>0.91466000000000003</v>
      </c>
      <c r="I73" s="3">
        <v>0.81057000000000001</v>
      </c>
      <c r="J73" s="3">
        <v>0.65173000000000003</v>
      </c>
      <c r="K73" s="3">
        <v>0.46017000000000002</v>
      </c>
      <c r="L73" s="3">
        <v>0.27760000000000001</v>
      </c>
      <c r="M73" s="3">
        <v>0.14007</v>
      </c>
      <c r="N73" s="3">
        <v>5.8209999999999998E-2</v>
      </c>
      <c r="O73" s="3">
        <v>1.9699999999999999E-2</v>
      </c>
      <c r="P73" s="3">
        <v>5.3899999999999998E-3</v>
      </c>
      <c r="Q73" s="3">
        <v>1.1800000000000001E-3</v>
      </c>
      <c r="R73" s="3">
        <v>2.1000000000000001E-4</v>
      </c>
      <c r="S73" s="3">
        <v>0</v>
      </c>
      <c r="T73" s="5">
        <f>Rebounds[[#This Row],[3+]]-Rebounds[[#This Row],[4+]]</f>
        <v>0.10409000000000002</v>
      </c>
      <c r="U73" s="5">
        <f>Rebounds[[#This Row],[4+]]-Rebounds[[#This Row],[5+]]</f>
        <v>0.15883999999999998</v>
      </c>
      <c r="V73" s="5">
        <f>Rebounds[[#This Row],[5+]]-Rebounds[[#This Row],[6+]]</f>
        <v>0.19156000000000001</v>
      </c>
      <c r="W73" s="5">
        <f>Rebounds[[#This Row],[6+]]-Rebounds[[#This Row],[7+]]</f>
        <v>0.18257000000000001</v>
      </c>
      <c r="X73" s="5">
        <f>Rebounds[[#This Row],[7+]]-Rebounds[[#This Row],[8+]]</f>
        <v>0.13753000000000001</v>
      </c>
      <c r="Y73" s="5">
        <f>Rebounds[[#This Row],[8+]]-Rebounds[[#This Row],[9+]]</f>
        <v>8.1860000000000002E-2</v>
      </c>
      <c r="Z73" s="5">
        <f>Rebounds[[#This Row],[9+]]-Rebounds[[#This Row],[10+]]</f>
        <v>3.8510000000000003E-2</v>
      </c>
      <c r="AA73" s="5">
        <f>Rebounds[[#This Row],[10+]]-Rebounds[[#This Row],[11+]]</f>
        <v>1.431E-2</v>
      </c>
      <c r="AB73" s="5">
        <f>Rebounds[[#This Row],[11+]]-Rebounds[[#This Row],[12+]]</f>
        <v>4.2100000000000002E-3</v>
      </c>
      <c r="AC73" s="5">
        <f>Rebounds[[#This Row],[12+]]-Rebounds[[#This Row],[13+]]</f>
        <v>9.7000000000000005E-4</v>
      </c>
      <c r="AD73" s="5">
        <f>Rebounds[[#This Row],[13+]]-Rebounds[[#This Row],[14+]]</f>
        <v>2.1000000000000001E-4</v>
      </c>
    </row>
    <row r="74" spans="1:30" x14ac:dyDescent="0.25">
      <c r="A74" s="10">
        <v>22400626</v>
      </c>
      <c r="B74" t="s">
        <v>88</v>
      </c>
      <c r="C74" t="s">
        <v>78</v>
      </c>
      <c r="D74" s="11">
        <v>0.875</v>
      </c>
      <c r="E74" s="6" t="str">
        <f>HYPERLINK("https://www.nba.com/stats/player/203967/boxscores-traditional", "Dario Šaric")</f>
        <v>Dario Šaric</v>
      </c>
      <c r="F74">
        <v>5.4</v>
      </c>
      <c r="G74" s="4">
        <v>3.0070000000000001</v>
      </c>
      <c r="H74" s="3">
        <v>0.78813999999999995</v>
      </c>
      <c r="I74" s="3">
        <v>0.68081999999999998</v>
      </c>
      <c r="J74" s="3">
        <v>0.55171999999999999</v>
      </c>
      <c r="K74" s="3">
        <v>0.42074</v>
      </c>
      <c r="L74" s="3">
        <v>0.29805999999999999</v>
      </c>
      <c r="M74" s="3">
        <v>0.19489000000000001</v>
      </c>
      <c r="N74" s="3">
        <v>0.11507000000000001</v>
      </c>
      <c r="O74" s="3">
        <v>6.3009999999999997E-2</v>
      </c>
      <c r="P74" s="3">
        <v>3.1440000000000003E-2</v>
      </c>
      <c r="Q74" s="3">
        <v>1.426E-2</v>
      </c>
      <c r="R74" s="3">
        <v>5.7000000000000002E-3</v>
      </c>
      <c r="S74" s="3">
        <v>2.1199999999999999E-3</v>
      </c>
      <c r="T74" s="5">
        <f>Rebounds[[#This Row],[3+]]-Rebounds[[#This Row],[4+]]</f>
        <v>0.10731999999999997</v>
      </c>
      <c r="U74" s="5">
        <f>Rebounds[[#This Row],[4+]]-Rebounds[[#This Row],[5+]]</f>
        <v>0.12909999999999999</v>
      </c>
      <c r="V74" s="5">
        <f>Rebounds[[#This Row],[5+]]-Rebounds[[#This Row],[6+]]</f>
        <v>0.13097999999999999</v>
      </c>
      <c r="W74" s="5">
        <f>Rebounds[[#This Row],[6+]]-Rebounds[[#This Row],[7+]]</f>
        <v>0.12268000000000001</v>
      </c>
      <c r="X74" s="5">
        <f>Rebounds[[#This Row],[7+]]-Rebounds[[#This Row],[8+]]</f>
        <v>0.10316999999999998</v>
      </c>
      <c r="Y74" s="5">
        <f>Rebounds[[#This Row],[8+]]-Rebounds[[#This Row],[9+]]</f>
        <v>7.9820000000000002E-2</v>
      </c>
      <c r="Z74" s="5">
        <f>Rebounds[[#This Row],[9+]]-Rebounds[[#This Row],[10+]]</f>
        <v>5.2060000000000009E-2</v>
      </c>
      <c r="AA74" s="5">
        <f>Rebounds[[#This Row],[10+]]-Rebounds[[#This Row],[11+]]</f>
        <v>3.1569999999999994E-2</v>
      </c>
      <c r="AB74" s="5">
        <f>Rebounds[[#This Row],[11+]]-Rebounds[[#This Row],[12+]]</f>
        <v>1.7180000000000001E-2</v>
      </c>
      <c r="AC74" s="5">
        <f>Rebounds[[#This Row],[12+]]-Rebounds[[#This Row],[13+]]</f>
        <v>8.5599999999999999E-3</v>
      </c>
      <c r="AD74" s="5">
        <f>Rebounds[[#This Row],[13+]]-Rebounds[[#This Row],[14+]]</f>
        <v>3.5800000000000003E-3</v>
      </c>
    </row>
    <row r="75" spans="1:30" x14ac:dyDescent="0.25">
      <c r="A75" s="10">
        <v>22400626</v>
      </c>
      <c r="B75" t="s">
        <v>88</v>
      </c>
      <c r="C75" t="s">
        <v>78</v>
      </c>
      <c r="D75" s="11">
        <v>0.875</v>
      </c>
      <c r="E75" s="6" t="str">
        <f>HYPERLINK("https://www.nba.com/stats/player/1627750/boxscores-traditional", "Jamal Murray")</f>
        <v>Jamal Murray</v>
      </c>
      <c r="F75">
        <v>4.2</v>
      </c>
      <c r="G75" s="4">
        <v>2.04</v>
      </c>
      <c r="H75" s="3">
        <v>0.72240000000000004</v>
      </c>
      <c r="I75" s="3">
        <v>0.53983000000000003</v>
      </c>
      <c r="J75" s="3">
        <v>0.34827000000000002</v>
      </c>
      <c r="K75" s="3">
        <v>0.18942999999999999</v>
      </c>
      <c r="L75" s="3">
        <v>8.5339999999999999E-2</v>
      </c>
      <c r="M75" s="3">
        <v>3.1440000000000003E-2</v>
      </c>
      <c r="N75" s="3">
        <v>9.3900000000000008E-3</v>
      </c>
      <c r="O75" s="3">
        <v>2.2599999999999999E-3</v>
      </c>
      <c r="P75" s="3">
        <v>4.2999999999999999E-4</v>
      </c>
      <c r="Q75" s="3">
        <v>6.9999999999999994E-5</v>
      </c>
      <c r="R75" s="3">
        <v>0</v>
      </c>
      <c r="S75" s="3">
        <v>0</v>
      </c>
      <c r="T75" s="5">
        <f>Rebounds[[#This Row],[3+]]-Rebounds[[#This Row],[4+]]</f>
        <v>0.18257000000000001</v>
      </c>
      <c r="U75" s="5">
        <f>Rebounds[[#This Row],[4+]]-Rebounds[[#This Row],[5+]]</f>
        <v>0.19156000000000001</v>
      </c>
      <c r="V75" s="5">
        <f>Rebounds[[#This Row],[5+]]-Rebounds[[#This Row],[6+]]</f>
        <v>0.15884000000000004</v>
      </c>
      <c r="W75" s="5">
        <f>Rebounds[[#This Row],[6+]]-Rebounds[[#This Row],[7+]]</f>
        <v>0.10408999999999999</v>
      </c>
      <c r="X75" s="5">
        <f>Rebounds[[#This Row],[7+]]-Rebounds[[#This Row],[8+]]</f>
        <v>5.3899999999999997E-2</v>
      </c>
      <c r="Y75" s="5">
        <f>Rebounds[[#This Row],[8+]]-Rebounds[[#This Row],[9+]]</f>
        <v>2.205E-2</v>
      </c>
      <c r="Z75" s="5">
        <f>Rebounds[[#This Row],[9+]]-Rebounds[[#This Row],[10+]]</f>
        <v>7.1300000000000009E-3</v>
      </c>
      <c r="AA75" s="5">
        <f>Rebounds[[#This Row],[10+]]-Rebounds[[#This Row],[11+]]</f>
        <v>1.8299999999999998E-3</v>
      </c>
      <c r="AB75" s="5">
        <f>Rebounds[[#This Row],[11+]]-Rebounds[[#This Row],[12+]]</f>
        <v>3.5999999999999997E-4</v>
      </c>
      <c r="AC75" s="5">
        <f>Rebounds[[#This Row],[12+]]-Rebounds[[#This Row],[13+]]</f>
        <v>6.9999999999999994E-5</v>
      </c>
      <c r="AD75" s="5">
        <f>Rebounds[[#This Row],[13+]]-Rebounds[[#This Row],[14+]]</f>
        <v>0</v>
      </c>
    </row>
    <row r="76" spans="1:30" x14ac:dyDescent="0.25">
      <c r="A76" s="10">
        <v>22400626</v>
      </c>
      <c r="B76" t="s">
        <v>88</v>
      </c>
      <c r="C76" t="s">
        <v>78</v>
      </c>
      <c r="D76" s="11">
        <v>0.875</v>
      </c>
      <c r="E76" s="6" t="str">
        <f>HYPERLINK("https://www.nba.com/stats/player/201566/boxscores-traditional", "Russell Westbrook")</f>
        <v>Russell Westbrook</v>
      </c>
      <c r="F76">
        <v>4.4000000000000004</v>
      </c>
      <c r="G76" s="4">
        <v>2.4169999999999998</v>
      </c>
      <c r="H76" s="3">
        <v>0.71904000000000001</v>
      </c>
      <c r="I76" s="3">
        <v>0.56749000000000005</v>
      </c>
      <c r="J76" s="3">
        <v>0.40128999999999998</v>
      </c>
      <c r="K76" s="3">
        <v>0.25463000000000002</v>
      </c>
      <c r="L76" s="3">
        <v>0.14007</v>
      </c>
      <c r="M76" s="3">
        <v>6.8110000000000004E-2</v>
      </c>
      <c r="N76" s="3">
        <v>2.8719999999999999E-2</v>
      </c>
      <c r="O76" s="3">
        <v>1.017E-2</v>
      </c>
      <c r="P76" s="3">
        <v>3.1700000000000001E-3</v>
      </c>
      <c r="Q76" s="3">
        <v>8.4000000000000003E-4</v>
      </c>
      <c r="R76" s="3">
        <v>1.9000000000000001E-4</v>
      </c>
      <c r="S76" s="3">
        <v>4.0000000000000003E-5</v>
      </c>
      <c r="T76" s="5">
        <f>Rebounds[[#This Row],[3+]]-Rebounds[[#This Row],[4+]]</f>
        <v>0.15154999999999996</v>
      </c>
      <c r="U76" s="5">
        <f>Rebounds[[#This Row],[4+]]-Rebounds[[#This Row],[5+]]</f>
        <v>0.16620000000000007</v>
      </c>
      <c r="V76" s="5">
        <f>Rebounds[[#This Row],[5+]]-Rebounds[[#This Row],[6+]]</f>
        <v>0.14665999999999996</v>
      </c>
      <c r="W76" s="5">
        <f>Rebounds[[#This Row],[6+]]-Rebounds[[#This Row],[7+]]</f>
        <v>0.11456000000000002</v>
      </c>
      <c r="X76" s="5">
        <f>Rebounds[[#This Row],[7+]]-Rebounds[[#This Row],[8+]]</f>
        <v>7.1959999999999996E-2</v>
      </c>
      <c r="Y76" s="5">
        <f>Rebounds[[#This Row],[8+]]-Rebounds[[#This Row],[9+]]</f>
        <v>3.9390000000000008E-2</v>
      </c>
      <c r="Z76" s="5">
        <f>Rebounds[[#This Row],[9+]]-Rebounds[[#This Row],[10+]]</f>
        <v>1.8549999999999997E-2</v>
      </c>
      <c r="AA76" s="5">
        <f>Rebounds[[#This Row],[10+]]-Rebounds[[#This Row],[11+]]</f>
        <v>7.0000000000000001E-3</v>
      </c>
      <c r="AB76" s="5">
        <f>Rebounds[[#This Row],[11+]]-Rebounds[[#This Row],[12+]]</f>
        <v>2.33E-3</v>
      </c>
      <c r="AC76" s="5">
        <f>Rebounds[[#This Row],[12+]]-Rebounds[[#This Row],[13+]]</f>
        <v>6.4999999999999997E-4</v>
      </c>
      <c r="AD76" s="5">
        <f>Rebounds[[#This Row],[13+]]-Rebounds[[#This Row],[14+]]</f>
        <v>1.5000000000000001E-4</v>
      </c>
    </row>
    <row r="77" spans="1:30" x14ac:dyDescent="0.25">
      <c r="A77" s="10">
        <v>22400626</v>
      </c>
      <c r="B77" t="s">
        <v>88</v>
      </c>
      <c r="C77" t="s">
        <v>78</v>
      </c>
      <c r="D77" s="11">
        <v>0.875</v>
      </c>
      <c r="E77" s="6" t="str">
        <f>HYPERLINK("https://www.nba.com/stats/player/1631128/boxscores-traditional", "Christian Braun")</f>
        <v>Christian Braun</v>
      </c>
      <c r="F77">
        <v>4.5999999999999996</v>
      </c>
      <c r="G77" s="4">
        <v>3.323</v>
      </c>
      <c r="H77" s="3">
        <v>0.68439000000000005</v>
      </c>
      <c r="I77" s="3">
        <v>0.57142000000000004</v>
      </c>
      <c r="J77" s="3">
        <v>0.45223999999999998</v>
      </c>
      <c r="K77" s="3">
        <v>0.33723999999999998</v>
      </c>
      <c r="L77" s="3">
        <v>0.23576</v>
      </c>
      <c r="M77" s="3">
        <v>0.15386</v>
      </c>
      <c r="N77" s="3">
        <v>9.3420000000000003E-2</v>
      </c>
      <c r="O77" s="3">
        <v>5.1549999999999999E-2</v>
      </c>
      <c r="P77" s="3">
        <v>2.6800000000000001E-2</v>
      </c>
      <c r="Q77" s="3">
        <v>1.2869999999999999E-2</v>
      </c>
      <c r="R77" s="3">
        <v>5.7000000000000002E-3</v>
      </c>
      <c r="S77" s="3">
        <v>2.33E-3</v>
      </c>
      <c r="T77" s="5">
        <f>Rebounds[[#This Row],[3+]]-Rebounds[[#This Row],[4+]]</f>
        <v>0.11297000000000001</v>
      </c>
      <c r="U77" s="5">
        <f>Rebounds[[#This Row],[4+]]-Rebounds[[#This Row],[5+]]</f>
        <v>0.11918000000000006</v>
      </c>
      <c r="V77" s="5">
        <f>Rebounds[[#This Row],[5+]]-Rebounds[[#This Row],[6+]]</f>
        <v>0.11499999999999999</v>
      </c>
      <c r="W77" s="5">
        <f>Rebounds[[#This Row],[6+]]-Rebounds[[#This Row],[7+]]</f>
        <v>0.10147999999999999</v>
      </c>
      <c r="X77" s="5">
        <f>Rebounds[[#This Row],[7+]]-Rebounds[[#This Row],[8+]]</f>
        <v>8.1900000000000001E-2</v>
      </c>
      <c r="Y77" s="5">
        <f>Rebounds[[#This Row],[8+]]-Rebounds[[#This Row],[9+]]</f>
        <v>6.0439999999999994E-2</v>
      </c>
      <c r="Z77" s="5">
        <f>Rebounds[[#This Row],[9+]]-Rebounds[[#This Row],[10+]]</f>
        <v>4.1870000000000004E-2</v>
      </c>
      <c r="AA77" s="5">
        <f>Rebounds[[#This Row],[10+]]-Rebounds[[#This Row],[11+]]</f>
        <v>2.4749999999999998E-2</v>
      </c>
      <c r="AB77" s="5">
        <f>Rebounds[[#This Row],[11+]]-Rebounds[[#This Row],[12+]]</f>
        <v>1.3930000000000001E-2</v>
      </c>
      <c r="AC77" s="5">
        <f>Rebounds[[#This Row],[12+]]-Rebounds[[#This Row],[13+]]</f>
        <v>7.1699999999999993E-3</v>
      </c>
      <c r="AD77" s="5">
        <f>Rebounds[[#This Row],[13+]]-Rebounds[[#This Row],[14+]]</f>
        <v>3.3700000000000002E-3</v>
      </c>
    </row>
    <row r="78" spans="1:30" x14ac:dyDescent="0.25">
      <c r="A78" s="10">
        <v>22400626</v>
      </c>
      <c r="B78" t="s">
        <v>88</v>
      </c>
      <c r="C78" t="s">
        <v>78</v>
      </c>
      <c r="D78" s="11">
        <v>0.875</v>
      </c>
      <c r="E78" s="6" t="str">
        <f>HYPERLINK("https://www.nba.com/stats/player/203932/boxscores-traditional", "Aaron Gordon")</f>
        <v>Aaron Gordon</v>
      </c>
      <c r="F78">
        <v>3.6</v>
      </c>
      <c r="G78" s="4">
        <v>2.3319999999999999</v>
      </c>
      <c r="H78" s="3">
        <v>0.60257000000000005</v>
      </c>
      <c r="I78" s="3">
        <v>0.43251000000000001</v>
      </c>
      <c r="J78" s="3">
        <v>0.27424999999999999</v>
      </c>
      <c r="K78" s="3">
        <v>0.15151000000000001</v>
      </c>
      <c r="L78" s="3">
        <v>7.2150000000000006E-2</v>
      </c>
      <c r="M78" s="3">
        <v>2.938E-2</v>
      </c>
      <c r="N78" s="3">
        <v>1.017E-2</v>
      </c>
      <c r="O78" s="3">
        <v>3.0699999999999998E-3</v>
      </c>
      <c r="P78" s="3">
        <v>7.6000000000000004E-4</v>
      </c>
      <c r="Q78" s="3">
        <v>1.6000000000000001E-4</v>
      </c>
      <c r="R78" s="3">
        <v>0</v>
      </c>
      <c r="S78" s="3">
        <v>0</v>
      </c>
      <c r="T78" s="5">
        <f>Rebounds[[#This Row],[3+]]-Rebounds[[#This Row],[4+]]</f>
        <v>0.17006000000000004</v>
      </c>
      <c r="U78" s="5">
        <f>Rebounds[[#This Row],[4+]]-Rebounds[[#This Row],[5+]]</f>
        <v>0.15826000000000001</v>
      </c>
      <c r="V78" s="5">
        <f>Rebounds[[#This Row],[5+]]-Rebounds[[#This Row],[6+]]</f>
        <v>0.12273999999999999</v>
      </c>
      <c r="W78" s="5">
        <f>Rebounds[[#This Row],[6+]]-Rebounds[[#This Row],[7+]]</f>
        <v>7.936E-2</v>
      </c>
      <c r="X78" s="5">
        <f>Rebounds[[#This Row],[7+]]-Rebounds[[#This Row],[8+]]</f>
        <v>4.2770000000000002E-2</v>
      </c>
      <c r="Y78" s="5">
        <f>Rebounds[[#This Row],[8+]]-Rebounds[[#This Row],[9+]]</f>
        <v>1.9209999999999998E-2</v>
      </c>
      <c r="Z78" s="5">
        <f>Rebounds[[#This Row],[9+]]-Rebounds[[#This Row],[10+]]</f>
        <v>7.1000000000000004E-3</v>
      </c>
      <c r="AA78" s="5">
        <f>Rebounds[[#This Row],[10+]]-Rebounds[[#This Row],[11+]]</f>
        <v>2.3099999999999996E-3</v>
      </c>
      <c r="AB78" s="5">
        <f>Rebounds[[#This Row],[11+]]-Rebounds[[#This Row],[12+]]</f>
        <v>6.0000000000000006E-4</v>
      </c>
      <c r="AC78" s="5">
        <f>Rebounds[[#This Row],[12+]]-Rebounds[[#This Row],[13+]]</f>
        <v>1.6000000000000001E-4</v>
      </c>
      <c r="AD78" s="5">
        <f>Rebounds[[#This Row],[13+]]-Rebounds[[#This Row],[14+]]</f>
        <v>0</v>
      </c>
    </row>
    <row r="79" spans="1:30" x14ac:dyDescent="0.25">
      <c r="A79" s="10">
        <v>22400626</v>
      </c>
      <c r="B79" t="s">
        <v>88</v>
      </c>
      <c r="C79" t="s">
        <v>78</v>
      </c>
      <c r="D79" s="11">
        <v>0.875</v>
      </c>
      <c r="E79" s="6" t="str">
        <f>HYPERLINK("https://www.nba.com/stats/player/1631212/boxscores-traditional", "Peyton Watson")</f>
        <v>Peyton Watson</v>
      </c>
      <c r="F79">
        <v>3.2</v>
      </c>
      <c r="G79" s="4">
        <v>2.04</v>
      </c>
      <c r="H79" s="3">
        <v>0.53983000000000003</v>
      </c>
      <c r="I79" s="3">
        <v>0.34827000000000002</v>
      </c>
      <c r="J79" s="3">
        <v>0.18942999999999999</v>
      </c>
      <c r="K79" s="3">
        <v>8.5339999999999999E-2</v>
      </c>
      <c r="L79" s="3">
        <v>3.1440000000000003E-2</v>
      </c>
      <c r="M79" s="3">
        <v>9.3900000000000008E-3</v>
      </c>
      <c r="N79" s="3">
        <v>2.2599999999999999E-3</v>
      </c>
      <c r="O79" s="3">
        <v>4.2999999999999999E-4</v>
      </c>
      <c r="P79" s="3">
        <v>6.9999999999999994E-5</v>
      </c>
      <c r="Q79" s="3">
        <v>0</v>
      </c>
      <c r="R79" s="3">
        <v>0</v>
      </c>
      <c r="S79" s="3">
        <v>0</v>
      </c>
      <c r="T79" s="5">
        <f>Rebounds[[#This Row],[3+]]-Rebounds[[#This Row],[4+]]</f>
        <v>0.19156000000000001</v>
      </c>
      <c r="U79" s="5">
        <f>Rebounds[[#This Row],[4+]]-Rebounds[[#This Row],[5+]]</f>
        <v>0.15884000000000004</v>
      </c>
      <c r="V79" s="5">
        <f>Rebounds[[#This Row],[5+]]-Rebounds[[#This Row],[6+]]</f>
        <v>0.10408999999999999</v>
      </c>
      <c r="W79" s="5">
        <f>Rebounds[[#This Row],[6+]]-Rebounds[[#This Row],[7+]]</f>
        <v>5.3899999999999997E-2</v>
      </c>
      <c r="X79" s="5">
        <f>Rebounds[[#This Row],[7+]]-Rebounds[[#This Row],[8+]]</f>
        <v>2.205E-2</v>
      </c>
      <c r="Y79" s="5">
        <f>Rebounds[[#This Row],[8+]]-Rebounds[[#This Row],[9+]]</f>
        <v>7.1300000000000009E-3</v>
      </c>
      <c r="Z79" s="5">
        <f>Rebounds[[#This Row],[9+]]-Rebounds[[#This Row],[10+]]</f>
        <v>1.8299999999999998E-3</v>
      </c>
      <c r="AA79" s="5">
        <f>Rebounds[[#This Row],[10+]]-Rebounds[[#This Row],[11+]]</f>
        <v>3.5999999999999997E-4</v>
      </c>
      <c r="AB79" s="5">
        <f>Rebounds[[#This Row],[11+]]-Rebounds[[#This Row],[12+]]</f>
        <v>6.9999999999999994E-5</v>
      </c>
      <c r="AC79" s="5">
        <f>Rebounds[[#This Row],[12+]]-Rebounds[[#This Row],[13+]]</f>
        <v>0</v>
      </c>
      <c r="AD79" s="5">
        <f>Rebounds[[#This Row],[13+]]-Rebounds[[#This Row],[14+]]</f>
        <v>0</v>
      </c>
    </row>
    <row r="80" spans="1:30" x14ac:dyDescent="0.25">
      <c r="A80" s="10">
        <v>22400628</v>
      </c>
      <c r="B80" t="s">
        <v>89</v>
      </c>
      <c r="C80" t="s">
        <v>79</v>
      </c>
      <c r="D80" s="11">
        <v>0.91666666666666663</v>
      </c>
      <c r="E80" s="6" t="str">
        <f>HYPERLINK("https://www.nba.com/stats/player/202696/boxscores-traditional", "Nikola Vucevic")</f>
        <v>Nikola Vucevic</v>
      </c>
      <c r="F80">
        <v>12.6</v>
      </c>
      <c r="G80" s="4">
        <v>2.871</v>
      </c>
      <c r="H80" s="3">
        <v>0.99958000000000002</v>
      </c>
      <c r="I80" s="3">
        <v>0.99865000000000004</v>
      </c>
      <c r="J80" s="3">
        <v>0.99597999999999998</v>
      </c>
      <c r="K80" s="3">
        <v>0.98928000000000005</v>
      </c>
      <c r="L80" s="3">
        <v>0.97441</v>
      </c>
      <c r="M80" s="3">
        <v>0.94520000000000004</v>
      </c>
      <c r="N80" s="3">
        <v>0.89434999999999998</v>
      </c>
      <c r="O80" s="3">
        <v>0.81859000000000004</v>
      </c>
      <c r="P80" s="3">
        <v>0.71226</v>
      </c>
      <c r="Q80" s="3">
        <v>0.58316999999999997</v>
      </c>
      <c r="R80" s="3">
        <v>0.44433</v>
      </c>
      <c r="S80" s="3">
        <v>0.31207000000000001</v>
      </c>
      <c r="T80" s="5">
        <f>Rebounds[[#This Row],[3+]]-Rebounds[[#This Row],[4+]]</f>
        <v>9.2999999999998639E-4</v>
      </c>
      <c r="U80" s="5">
        <f>Rebounds[[#This Row],[4+]]-Rebounds[[#This Row],[5+]]</f>
        <v>2.6700000000000612E-3</v>
      </c>
      <c r="V80" s="5">
        <f>Rebounds[[#This Row],[5+]]-Rebounds[[#This Row],[6+]]</f>
        <v>6.6999999999999282E-3</v>
      </c>
      <c r="W80" s="5">
        <f>Rebounds[[#This Row],[6+]]-Rebounds[[#This Row],[7+]]</f>
        <v>1.487000000000005E-2</v>
      </c>
      <c r="X80" s="5">
        <f>Rebounds[[#This Row],[7+]]-Rebounds[[#This Row],[8+]]</f>
        <v>2.9209999999999958E-2</v>
      </c>
      <c r="Y80" s="5">
        <f>Rebounds[[#This Row],[8+]]-Rebounds[[#This Row],[9+]]</f>
        <v>5.0850000000000062E-2</v>
      </c>
      <c r="Z80" s="5">
        <f>Rebounds[[#This Row],[9+]]-Rebounds[[#This Row],[10+]]</f>
        <v>7.5759999999999939E-2</v>
      </c>
      <c r="AA80" s="5">
        <f>Rebounds[[#This Row],[10+]]-Rebounds[[#This Row],[11+]]</f>
        <v>0.10633000000000004</v>
      </c>
      <c r="AB80" s="5">
        <f>Rebounds[[#This Row],[11+]]-Rebounds[[#This Row],[12+]]</f>
        <v>0.12909000000000004</v>
      </c>
      <c r="AC80" s="5">
        <f>Rebounds[[#This Row],[12+]]-Rebounds[[#This Row],[13+]]</f>
        <v>0.13883999999999996</v>
      </c>
      <c r="AD80" s="5">
        <f>Rebounds[[#This Row],[13+]]-Rebounds[[#This Row],[14+]]</f>
        <v>0.13225999999999999</v>
      </c>
    </row>
    <row r="81" spans="1:30" x14ac:dyDescent="0.25">
      <c r="A81" s="10">
        <v>22400628</v>
      </c>
      <c r="B81" t="s">
        <v>89</v>
      </c>
      <c r="C81" t="s">
        <v>79</v>
      </c>
      <c r="D81" s="11">
        <v>0.91666666666666663</v>
      </c>
      <c r="E81" s="6" t="str">
        <f>HYPERLINK("https://www.nba.com/stats/player/203897/boxscores-traditional", "Zach LaVine")</f>
        <v>Zach LaVine</v>
      </c>
      <c r="F81">
        <v>5.2</v>
      </c>
      <c r="G81" s="4">
        <v>1.47</v>
      </c>
      <c r="H81" s="3">
        <v>0.93318999999999996</v>
      </c>
      <c r="I81" s="3">
        <v>0.79388999999999998</v>
      </c>
      <c r="J81" s="3">
        <v>0.55567</v>
      </c>
      <c r="K81" s="3">
        <v>0.29459999999999997</v>
      </c>
      <c r="L81" s="3">
        <v>0.11123</v>
      </c>
      <c r="M81" s="3">
        <v>2.8719999999999999E-2</v>
      </c>
      <c r="N81" s="3">
        <v>4.7999999999999996E-3</v>
      </c>
      <c r="O81" s="3">
        <v>5.4000000000000001E-4</v>
      </c>
      <c r="P81" s="3">
        <v>4.0000000000000003E-5</v>
      </c>
      <c r="Q81" s="3">
        <v>0</v>
      </c>
      <c r="R81" s="3">
        <v>0</v>
      </c>
      <c r="S81" s="3">
        <v>0</v>
      </c>
      <c r="T81" s="5">
        <f>Rebounds[[#This Row],[3+]]-Rebounds[[#This Row],[4+]]</f>
        <v>0.13929999999999998</v>
      </c>
      <c r="U81" s="5">
        <f>Rebounds[[#This Row],[4+]]-Rebounds[[#This Row],[5+]]</f>
        <v>0.23821999999999999</v>
      </c>
      <c r="V81" s="5">
        <f>Rebounds[[#This Row],[5+]]-Rebounds[[#This Row],[6+]]</f>
        <v>0.26107000000000002</v>
      </c>
      <c r="W81" s="5">
        <f>Rebounds[[#This Row],[6+]]-Rebounds[[#This Row],[7+]]</f>
        <v>0.18336999999999998</v>
      </c>
      <c r="X81" s="5">
        <f>Rebounds[[#This Row],[7+]]-Rebounds[[#This Row],[8+]]</f>
        <v>8.251E-2</v>
      </c>
      <c r="Y81" s="5">
        <f>Rebounds[[#This Row],[8+]]-Rebounds[[#This Row],[9+]]</f>
        <v>2.392E-2</v>
      </c>
      <c r="Z81" s="5">
        <f>Rebounds[[#This Row],[9+]]-Rebounds[[#This Row],[10+]]</f>
        <v>4.2599999999999999E-3</v>
      </c>
      <c r="AA81" s="5">
        <f>Rebounds[[#This Row],[10+]]-Rebounds[[#This Row],[11+]]</f>
        <v>5.0000000000000001E-4</v>
      </c>
      <c r="AB81" s="5">
        <f>Rebounds[[#This Row],[11+]]-Rebounds[[#This Row],[12+]]</f>
        <v>4.0000000000000003E-5</v>
      </c>
      <c r="AC81" s="5">
        <f>Rebounds[[#This Row],[12+]]-Rebounds[[#This Row],[13+]]</f>
        <v>0</v>
      </c>
      <c r="AD81" s="5">
        <f>Rebounds[[#This Row],[13+]]-Rebounds[[#This Row],[14+]]</f>
        <v>0</v>
      </c>
    </row>
    <row r="82" spans="1:30" x14ac:dyDescent="0.25">
      <c r="A82" s="10">
        <v>22400628</v>
      </c>
      <c r="B82" t="s">
        <v>89</v>
      </c>
      <c r="C82" t="s">
        <v>79</v>
      </c>
      <c r="D82" s="11">
        <v>0.91666666666666663</v>
      </c>
      <c r="E82" s="6" t="str">
        <f>HYPERLINK("https://www.nba.com/stats/player/1630581/boxscores-traditional", "Josh Giddey")</f>
        <v>Josh Giddey</v>
      </c>
      <c r="F82">
        <v>8.1999999999999993</v>
      </c>
      <c r="G82" s="4">
        <v>3.6550000000000002</v>
      </c>
      <c r="H82" s="3">
        <v>0.92220000000000002</v>
      </c>
      <c r="I82" s="3">
        <v>0.87492999999999999</v>
      </c>
      <c r="J82" s="3">
        <v>0.81057000000000001</v>
      </c>
      <c r="K82" s="3">
        <v>0.72575000000000001</v>
      </c>
      <c r="L82" s="3">
        <v>0.62929999999999997</v>
      </c>
      <c r="M82" s="3">
        <v>0.51993999999999996</v>
      </c>
      <c r="N82" s="3">
        <v>0.41293999999999997</v>
      </c>
      <c r="O82" s="3">
        <v>0.31207000000000001</v>
      </c>
      <c r="P82" s="3">
        <v>0.22065000000000001</v>
      </c>
      <c r="Q82" s="3">
        <v>0.14917</v>
      </c>
      <c r="R82" s="3">
        <v>9.5100000000000004E-2</v>
      </c>
      <c r="S82" s="3">
        <v>5.5919999999999997E-2</v>
      </c>
      <c r="T82" s="5">
        <f>Rebounds[[#This Row],[3+]]-Rebounds[[#This Row],[4+]]</f>
        <v>4.7270000000000034E-2</v>
      </c>
      <c r="U82" s="5">
        <f>Rebounds[[#This Row],[4+]]-Rebounds[[#This Row],[5+]]</f>
        <v>6.4359999999999973E-2</v>
      </c>
      <c r="V82" s="5">
        <f>Rebounds[[#This Row],[5+]]-Rebounds[[#This Row],[6+]]</f>
        <v>8.4820000000000007E-2</v>
      </c>
      <c r="W82" s="5">
        <f>Rebounds[[#This Row],[6+]]-Rebounds[[#This Row],[7+]]</f>
        <v>9.6450000000000036E-2</v>
      </c>
      <c r="X82" s="5">
        <f>Rebounds[[#This Row],[7+]]-Rebounds[[#This Row],[8+]]</f>
        <v>0.10936000000000001</v>
      </c>
      <c r="Y82" s="5">
        <f>Rebounds[[#This Row],[8+]]-Rebounds[[#This Row],[9+]]</f>
        <v>0.10699999999999998</v>
      </c>
      <c r="Z82" s="5">
        <f>Rebounds[[#This Row],[9+]]-Rebounds[[#This Row],[10+]]</f>
        <v>0.10086999999999996</v>
      </c>
      <c r="AA82" s="5">
        <f>Rebounds[[#This Row],[10+]]-Rebounds[[#This Row],[11+]]</f>
        <v>9.1420000000000001E-2</v>
      </c>
      <c r="AB82" s="5">
        <f>Rebounds[[#This Row],[11+]]-Rebounds[[#This Row],[12+]]</f>
        <v>7.1480000000000016E-2</v>
      </c>
      <c r="AC82" s="5">
        <f>Rebounds[[#This Row],[12+]]-Rebounds[[#This Row],[13+]]</f>
        <v>5.4069999999999993E-2</v>
      </c>
      <c r="AD82" s="5">
        <f>Rebounds[[#This Row],[13+]]-Rebounds[[#This Row],[14+]]</f>
        <v>3.9180000000000006E-2</v>
      </c>
    </row>
    <row r="83" spans="1:30" x14ac:dyDescent="0.25">
      <c r="A83" s="10">
        <v>22400628</v>
      </c>
      <c r="B83" t="s">
        <v>89</v>
      </c>
      <c r="C83" t="s">
        <v>79</v>
      </c>
      <c r="D83" s="11">
        <v>0.91666666666666663</v>
      </c>
      <c r="E83" s="6" t="str">
        <f>HYPERLINK("https://www.nba.com/stats/player/1629632/boxscores-traditional", "Coby White")</f>
        <v>Coby White</v>
      </c>
      <c r="F83">
        <v>3.4</v>
      </c>
      <c r="G83" s="4">
        <v>1.02</v>
      </c>
      <c r="H83" s="3">
        <v>0.65173000000000003</v>
      </c>
      <c r="I83" s="3">
        <v>0.27760000000000001</v>
      </c>
      <c r="J83" s="3">
        <v>5.8209999999999998E-2</v>
      </c>
      <c r="K83" s="3">
        <v>5.3899999999999998E-3</v>
      </c>
      <c r="L83" s="3">
        <v>2.1000000000000001E-4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5">
        <f>Rebounds[[#This Row],[3+]]-Rebounds[[#This Row],[4+]]</f>
        <v>0.37413000000000002</v>
      </c>
      <c r="U83" s="5">
        <f>Rebounds[[#This Row],[4+]]-Rebounds[[#This Row],[5+]]</f>
        <v>0.21939000000000003</v>
      </c>
      <c r="V83" s="5">
        <f>Rebounds[[#This Row],[5+]]-Rebounds[[#This Row],[6+]]</f>
        <v>5.2819999999999999E-2</v>
      </c>
      <c r="W83" s="5">
        <f>Rebounds[[#This Row],[6+]]-Rebounds[[#This Row],[7+]]</f>
        <v>5.1799999999999997E-3</v>
      </c>
      <c r="X83" s="5">
        <f>Rebounds[[#This Row],[7+]]-Rebounds[[#This Row],[8+]]</f>
        <v>2.1000000000000001E-4</v>
      </c>
      <c r="Y83" s="5">
        <f>Rebounds[[#This Row],[8+]]-Rebounds[[#This Row],[9+]]</f>
        <v>0</v>
      </c>
      <c r="Z83" s="5">
        <f>Rebounds[[#This Row],[9+]]-Rebounds[[#This Row],[10+]]</f>
        <v>0</v>
      </c>
      <c r="AA83" s="5">
        <f>Rebounds[[#This Row],[10+]]-Rebounds[[#This Row],[11+]]</f>
        <v>0</v>
      </c>
      <c r="AB83" s="5">
        <f>Rebounds[[#This Row],[11+]]-Rebounds[[#This Row],[12+]]</f>
        <v>0</v>
      </c>
      <c r="AC83" s="5">
        <f>Rebounds[[#This Row],[12+]]-Rebounds[[#This Row],[13+]]</f>
        <v>0</v>
      </c>
      <c r="AD83" s="5">
        <f>Rebounds[[#This Row],[13+]]-Rebounds[[#This Row],[14+]]</f>
        <v>0</v>
      </c>
    </row>
    <row r="84" spans="1:30" hidden="1" x14ac:dyDescent="0.25">
      <c r="A84" s="10">
        <v>22400621</v>
      </c>
      <c r="B84" t="s">
        <v>82</v>
      </c>
      <c r="C84" t="s">
        <v>83</v>
      </c>
      <c r="D84" s="11">
        <v>0.58333333333333337</v>
      </c>
      <c r="E84" s="6" t="str">
        <f>HYPERLINK("https://www.nba.com/stats/player/1627783/boxscores-traditional", "Pascal Siakam")</f>
        <v>Pascal Siakam</v>
      </c>
      <c r="F84">
        <v>8</v>
      </c>
      <c r="G84" s="4">
        <v>0.89400000000000002</v>
      </c>
      <c r="H84" s="3">
        <v>1</v>
      </c>
      <c r="I84" s="3">
        <v>1</v>
      </c>
      <c r="J84" s="3">
        <v>0.99961</v>
      </c>
      <c r="K84" s="3">
        <v>0.98745000000000005</v>
      </c>
      <c r="L84" s="3">
        <v>0.86863999999999997</v>
      </c>
      <c r="M84" s="3">
        <v>0.5</v>
      </c>
      <c r="N84" s="3">
        <v>0.13136</v>
      </c>
      <c r="O84" s="3">
        <v>1.255E-2</v>
      </c>
      <c r="P84" s="3">
        <v>3.8999999999999999E-4</v>
      </c>
      <c r="Q84" s="3">
        <v>0</v>
      </c>
      <c r="R84" s="3">
        <v>0</v>
      </c>
      <c r="S84" s="3">
        <v>0</v>
      </c>
      <c r="T84" s="5">
        <f>Rebounds[[#This Row],[3+]]-Rebounds[[#This Row],[4+]]</f>
        <v>0</v>
      </c>
      <c r="U84" s="5">
        <f>Rebounds[[#This Row],[4+]]-Rebounds[[#This Row],[5+]]</f>
        <v>3.9000000000000146E-4</v>
      </c>
      <c r="V84" s="5">
        <f>Rebounds[[#This Row],[5+]]-Rebounds[[#This Row],[6+]]</f>
        <v>1.2159999999999949E-2</v>
      </c>
      <c r="W84" s="5">
        <f>Rebounds[[#This Row],[6+]]-Rebounds[[#This Row],[7+]]</f>
        <v>0.11881000000000008</v>
      </c>
      <c r="X84" s="5">
        <f>Rebounds[[#This Row],[7+]]-Rebounds[[#This Row],[8+]]</f>
        <v>0.36863999999999997</v>
      </c>
      <c r="Y84" s="5">
        <f>Rebounds[[#This Row],[8+]]-Rebounds[[#This Row],[9+]]</f>
        <v>0.36863999999999997</v>
      </c>
      <c r="Z84" s="5">
        <f>Rebounds[[#This Row],[9+]]-Rebounds[[#This Row],[10+]]</f>
        <v>0.11881</v>
      </c>
      <c r="AA84" s="5">
        <f>Rebounds[[#This Row],[10+]]-Rebounds[[#This Row],[11+]]</f>
        <v>1.2160000000000001E-2</v>
      </c>
      <c r="AB84" s="5">
        <f>Rebounds[[#This Row],[11+]]-Rebounds[[#This Row],[12+]]</f>
        <v>3.8999999999999999E-4</v>
      </c>
      <c r="AC84" s="5">
        <f>Rebounds[[#This Row],[12+]]-Rebounds[[#This Row],[13+]]</f>
        <v>0</v>
      </c>
      <c r="AD84" s="5">
        <f>Rebounds[[#This Row],[13+]]-Rebounds[[#This Row],[14+]]</f>
        <v>0</v>
      </c>
    </row>
    <row r="85" spans="1:30" hidden="1" x14ac:dyDescent="0.25">
      <c r="A85" s="10">
        <v>22400621</v>
      </c>
      <c r="B85" t="s">
        <v>82</v>
      </c>
      <c r="C85" t="s">
        <v>83</v>
      </c>
      <c r="D85" s="11">
        <v>0.58333333333333337</v>
      </c>
      <c r="E85" s="6" t="str">
        <f>HYPERLINK("https://www.nba.com/stats/player/1630543/boxscores-traditional", "Isaiah Jackson")</f>
        <v>Isaiah Jackson</v>
      </c>
      <c r="F85">
        <v>6.75</v>
      </c>
      <c r="G85" s="4">
        <v>1.7850000000000001</v>
      </c>
      <c r="H85" s="3">
        <v>0.98214000000000001</v>
      </c>
      <c r="I85" s="3">
        <v>0.93822000000000005</v>
      </c>
      <c r="J85" s="3">
        <v>0.83645999999999998</v>
      </c>
      <c r="K85" s="3">
        <v>0.66276000000000002</v>
      </c>
      <c r="L85" s="3">
        <v>0.44433</v>
      </c>
      <c r="M85" s="3">
        <v>0.24196000000000001</v>
      </c>
      <c r="N85" s="3">
        <v>0.10383000000000001</v>
      </c>
      <c r="O85" s="3">
        <v>3.4380000000000001E-2</v>
      </c>
      <c r="P85" s="3">
        <v>8.6599999999999993E-3</v>
      </c>
      <c r="Q85" s="3">
        <v>1.64E-3</v>
      </c>
      <c r="R85" s="3">
        <v>2.3000000000000001E-4</v>
      </c>
      <c r="S85" s="3">
        <v>0</v>
      </c>
      <c r="T85" s="5">
        <f>Rebounds[[#This Row],[3+]]-Rebounds[[#This Row],[4+]]</f>
        <v>4.3919999999999959E-2</v>
      </c>
      <c r="U85" s="5">
        <f>Rebounds[[#This Row],[4+]]-Rebounds[[#This Row],[5+]]</f>
        <v>0.10176000000000007</v>
      </c>
      <c r="V85" s="5">
        <f>Rebounds[[#This Row],[5+]]-Rebounds[[#This Row],[6+]]</f>
        <v>0.17369999999999997</v>
      </c>
      <c r="W85" s="5">
        <f>Rebounds[[#This Row],[6+]]-Rebounds[[#This Row],[7+]]</f>
        <v>0.21843000000000001</v>
      </c>
      <c r="X85" s="5">
        <f>Rebounds[[#This Row],[7+]]-Rebounds[[#This Row],[8+]]</f>
        <v>0.20236999999999999</v>
      </c>
      <c r="Y85" s="5">
        <f>Rebounds[[#This Row],[8+]]-Rebounds[[#This Row],[9+]]</f>
        <v>0.13813</v>
      </c>
      <c r="Z85" s="5">
        <f>Rebounds[[#This Row],[9+]]-Rebounds[[#This Row],[10+]]</f>
        <v>6.9450000000000012E-2</v>
      </c>
      <c r="AA85" s="5">
        <f>Rebounds[[#This Row],[10+]]-Rebounds[[#This Row],[11+]]</f>
        <v>2.572E-2</v>
      </c>
      <c r="AB85" s="5">
        <f>Rebounds[[#This Row],[11+]]-Rebounds[[#This Row],[12+]]</f>
        <v>7.0199999999999993E-3</v>
      </c>
      <c r="AC85" s="5">
        <f>Rebounds[[#This Row],[12+]]-Rebounds[[#This Row],[13+]]</f>
        <v>1.41E-3</v>
      </c>
      <c r="AD85" s="5">
        <f>Rebounds[[#This Row],[13+]]-Rebounds[[#This Row],[14+]]</f>
        <v>2.3000000000000001E-4</v>
      </c>
    </row>
    <row r="86" spans="1:30" hidden="1" x14ac:dyDescent="0.25">
      <c r="A86" s="10">
        <v>22400621</v>
      </c>
      <c r="B86" t="s">
        <v>82</v>
      </c>
      <c r="C86" t="s">
        <v>83</v>
      </c>
      <c r="D86" s="11">
        <v>0.58333333333333337</v>
      </c>
      <c r="E86" s="6" t="str">
        <f>HYPERLINK("https://www.nba.com/stats/player/1628418/boxscores-traditional", "Thomas Bryant")</f>
        <v>Thomas Bryant</v>
      </c>
      <c r="F86">
        <v>4.8</v>
      </c>
      <c r="G86" s="4">
        <v>1.1659999999999999</v>
      </c>
      <c r="H86" s="3">
        <v>0.93822000000000005</v>
      </c>
      <c r="I86" s="3">
        <v>0.75490000000000002</v>
      </c>
      <c r="J86" s="3">
        <v>0.43251000000000001</v>
      </c>
      <c r="K86" s="3">
        <v>0.15151000000000001</v>
      </c>
      <c r="L86" s="3">
        <v>2.938E-2</v>
      </c>
      <c r="M86" s="3">
        <v>3.0699999999999998E-3</v>
      </c>
      <c r="N86" s="3">
        <v>1.6000000000000001E-4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5">
        <f>Rebounds[[#This Row],[3+]]-Rebounds[[#This Row],[4+]]</f>
        <v>0.18332000000000004</v>
      </c>
      <c r="U86" s="5">
        <f>Rebounds[[#This Row],[4+]]-Rebounds[[#This Row],[5+]]</f>
        <v>0.32239000000000001</v>
      </c>
      <c r="V86" s="5">
        <f>Rebounds[[#This Row],[5+]]-Rebounds[[#This Row],[6+]]</f>
        <v>0.28100000000000003</v>
      </c>
      <c r="W86" s="5">
        <f>Rebounds[[#This Row],[6+]]-Rebounds[[#This Row],[7+]]</f>
        <v>0.12213</v>
      </c>
      <c r="X86" s="5">
        <f>Rebounds[[#This Row],[7+]]-Rebounds[[#This Row],[8+]]</f>
        <v>2.631E-2</v>
      </c>
      <c r="Y86" s="5">
        <f>Rebounds[[#This Row],[8+]]-Rebounds[[#This Row],[9+]]</f>
        <v>2.9099999999999998E-3</v>
      </c>
      <c r="Z86" s="5">
        <f>Rebounds[[#This Row],[9+]]-Rebounds[[#This Row],[10+]]</f>
        <v>1.6000000000000001E-4</v>
      </c>
      <c r="AA86" s="5">
        <f>Rebounds[[#This Row],[10+]]-Rebounds[[#This Row],[11+]]</f>
        <v>0</v>
      </c>
      <c r="AB86" s="5">
        <f>Rebounds[[#This Row],[11+]]-Rebounds[[#This Row],[12+]]</f>
        <v>0</v>
      </c>
      <c r="AC86" s="5">
        <f>Rebounds[[#This Row],[12+]]-Rebounds[[#This Row],[13+]]</f>
        <v>0</v>
      </c>
      <c r="AD86" s="5">
        <f>Rebounds[[#This Row],[13+]]-Rebounds[[#This Row],[14+]]</f>
        <v>0</v>
      </c>
    </row>
    <row r="87" spans="1:30" hidden="1" x14ac:dyDescent="0.25">
      <c r="A87" s="10">
        <v>22400621</v>
      </c>
      <c r="B87" t="s">
        <v>82</v>
      </c>
      <c r="C87" t="s">
        <v>83</v>
      </c>
      <c r="D87" s="11">
        <v>0.58333333333333337</v>
      </c>
      <c r="E87" s="6" t="str">
        <f>HYPERLINK("https://www.nba.com/stats/player/1626167/boxscores-traditional", "Myles Turner")</f>
        <v>Myles Turner</v>
      </c>
      <c r="F87">
        <v>7.4</v>
      </c>
      <c r="G87" s="4">
        <v>3.0070000000000001</v>
      </c>
      <c r="H87" s="3">
        <v>0.92784999999999995</v>
      </c>
      <c r="I87" s="3">
        <v>0.87075999999999998</v>
      </c>
      <c r="J87" s="3">
        <v>0.78813999999999995</v>
      </c>
      <c r="K87" s="3">
        <v>0.68081999999999998</v>
      </c>
      <c r="L87" s="3">
        <v>0.55171999999999999</v>
      </c>
      <c r="M87" s="3">
        <v>0.42074</v>
      </c>
      <c r="N87" s="3">
        <v>0.29805999999999999</v>
      </c>
      <c r="O87" s="3">
        <v>0.19489000000000001</v>
      </c>
      <c r="P87" s="3">
        <v>0.11507000000000001</v>
      </c>
      <c r="Q87" s="3">
        <v>6.3009999999999997E-2</v>
      </c>
      <c r="R87" s="3">
        <v>3.1440000000000003E-2</v>
      </c>
      <c r="S87" s="3">
        <v>1.426E-2</v>
      </c>
      <c r="T87" s="5">
        <f>Rebounds[[#This Row],[3+]]-Rebounds[[#This Row],[4+]]</f>
        <v>5.7089999999999974E-2</v>
      </c>
      <c r="U87" s="5">
        <f>Rebounds[[#This Row],[4+]]-Rebounds[[#This Row],[5+]]</f>
        <v>8.2620000000000027E-2</v>
      </c>
      <c r="V87" s="5">
        <f>Rebounds[[#This Row],[5+]]-Rebounds[[#This Row],[6+]]</f>
        <v>0.10731999999999997</v>
      </c>
      <c r="W87" s="5">
        <f>Rebounds[[#This Row],[6+]]-Rebounds[[#This Row],[7+]]</f>
        <v>0.12909999999999999</v>
      </c>
      <c r="X87" s="5">
        <f>Rebounds[[#This Row],[7+]]-Rebounds[[#This Row],[8+]]</f>
        <v>0.13097999999999999</v>
      </c>
      <c r="Y87" s="5">
        <f>Rebounds[[#This Row],[8+]]-Rebounds[[#This Row],[9+]]</f>
        <v>0.12268000000000001</v>
      </c>
      <c r="Z87" s="5">
        <f>Rebounds[[#This Row],[9+]]-Rebounds[[#This Row],[10+]]</f>
        <v>0.10316999999999998</v>
      </c>
      <c r="AA87" s="5">
        <f>Rebounds[[#This Row],[10+]]-Rebounds[[#This Row],[11+]]</f>
        <v>7.9820000000000002E-2</v>
      </c>
      <c r="AB87" s="5">
        <f>Rebounds[[#This Row],[11+]]-Rebounds[[#This Row],[12+]]</f>
        <v>5.2060000000000009E-2</v>
      </c>
      <c r="AC87" s="5">
        <f>Rebounds[[#This Row],[12+]]-Rebounds[[#This Row],[13+]]</f>
        <v>3.1569999999999994E-2</v>
      </c>
      <c r="AD87" s="5">
        <f>Rebounds[[#This Row],[13+]]-Rebounds[[#This Row],[14+]]</f>
        <v>1.7180000000000001E-2</v>
      </c>
    </row>
    <row r="88" spans="1:30" hidden="1" x14ac:dyDescent="0.25">
      <c r="A88" s="10">
        <v>22400621</v>
      </c>
      <c r="B88" t="s">
        <v>82</v>
      </c>
      <c r="C88" t="s">
        <v>83</v>
      </c>
      <c r="D88" s="11">
        <v>0.58333333333333337</v>
      </c>
      <c r="E88" s="6" t="str">
        <f>HYPERLINK("https://www.nba.com/stats/player/1631097/boxscores-traditional", "Bennedict Mathurin")</f>
        <v>Bennedict Mathurin</v>
      </c>
      <c r="F88">
        <v>5.4</v>
      </c>
      <c r="G88" s="4">
        <v>2.7279999999999998</v>
      </c>
      <c r="H88" s="3">
        <v>0.81057000000000001</v>
      </c>
      <c r="I88" s="3">
        <v>0.69496999999999998</v>
      </c>
      <c r="J88" s="3">
        <v>0.55962000000000001</v>
      </c>
      <c r="K88" s="3">
        <v>0.41293999999999997</v>
      </c>
      <c r="L88" s="3">
        <v>0.27760000000000001</v>
      </c>
      <c r="M88" s="3">
        <v>0.17105999999999999</v>
      </c>
      <c r="N88" s="3">
        <v>9.3420000000000003E-2</v>
      </c>
      <c r="O88" s="3">
        <v>4.5510000000000002E-2</v>
      </c>
      <c r="P88" s="3">
        <v>2.018E-2</v>
      </c>
      <c r="Q88" s="3">
        <v>7.7600000000000004E-3</v>
      </c>
      <c r="R88" s="3">
        <v>2.64E-3</v>
      </c>
      <c r="S88" s="3">
        <v>8.1999999999999998E-4</v>
      </c>
      <c r="T88" s="5">
        <f>Rebounds[[#This Row],[3+]]-Rebounds[[#This Row],[4+]]</f>
        <v>0.11560000000000004</v>
      </c>
      <c r="U88" s="5">
        <f>Rebounds[[#This Row],[4+]]-Rebounds[[#This Row],[5+]]</f>
        <v>0.13534999999999997</v>
      </c>
      <c r="V88" s="5">
        <f>Rebounds[[#This Row],[5+]]-Rebounds[[#This Row],[6+]]</f>
        <v>0.14668000000000003</v>
      </c>
      <c r="W88" s="5">
        <f>Rebounds[[#This Row],[6+]]-Rebounds[[#This Row],[7+]]</f>
        <v>0.13533999999999996</v>
      </c>
      <c r="X88" s="5">
        <f>Rebounds[[#This Row],[7+]]-Rebounds[[#This Row],[8+]]</f>
        <v>0.10654000000000002</v>
      </c>
      <c r="Y88" s="5">
        <f>Rebounds[[#This Row],[8+]]-Rebounds[[#This Row],[9+]]</f>
        <v>7.7639999999999987E-2</v>
      </c>
      <c r="Z88" s="5">
        <f>Rebounds[[#This Row],[9+]]-Rebounds[[#This Row],[10+]]</f>
        <v>4.7910000000000001E-2</v>
      </c>
      <c r="AA88" s="5">
        <f>Rebounds[[#This Row],[10+]]-Rebounds[[#This Row],[11+]]</f>
        <v>2.5330000000000002E-2</v>
      </c>
      <c r="AB88" s="5">
        <f>Rebounds[[#This Row],[11+]]-Rebounds[[#This Row],[12+]]</f>
        <v>1.242E-2</v>
      </c>
      <c r="AC88" s="5">
        <f>Rebounds[[#This Row],[12+]]-Rebounds[[#This Row],[13+]]</f>
        <v>5.1200000000000004E-3</v>
      </c>
      <c r="AD88" s="5">
        <f>Rebounds[[#This Row],[13+]]-Rebounds[[#This Row],[14+]]</f>
        <v>1.82E-3</v>
      </c>
    </row>
    <row r="89" spans="1:30" hidden="1" x14ac:dyDescent="0.25">
      <c r="A89" s="10">
        <v>22400621</v>
      </c>
      <c r="B89" t="s">
        <v>82</v>
      </c>
      <c r="C89" t="s">
        <v>83</v>
      </c>
      <c r="D89" s="11">
        <v>0.58333333333333337</v>
      </c>
      <c r="E89" s="6" t="str">
        <f>HYPERLINK("https://www.nba.com/stats/player/1641716/boxscores-traditional", "Jarace Walker")</f>
        <v>Jarace Walker</v>
      </c>
      <c r="F89">
        <v>5.4</v>
      </c>
      <c r="G89" s="4">
        <v>3.4990000000000001</v>
      </c>
      <c r="H89" s="3">
        <v>0.75490000000000002</v>
      </c>
      <c r="I89" s="3">
        <v>0.65542</v>
      </c>
      <c r="J89" s="3">
        <v>0.54379999999999995</v>
      </c>
      <c r="K89" s="3">
        <v>0.43251000000000001</v>
      </c>
      <c r="L89" s="3">
        <v>0.32275999999999999</v>
      </c>
      <c r="M89" s="3">
        <v>0.22964999999999999</v>
      </c>
      <c r="N89" s="3">
        <v>0.15151000000000001</v>
      </c>
      <c r="O89" s="3">
        <v>9.5100000000000004E-2</v>
      </c>
      <c r="P89" s="3">
        <v>5.4800000000000001E-2</v>
      </c>
      <c r="Q89" s="3">
        <v>2.938E-2</v>
      </c>
      <c r="R89" s="3">
        <v>1.4999999999999999E-2</v>
      </c>
      <c r="S89" s="3">
        <v>6.9499999999999996E-3</v>
      </c>
      <c r="T89" s="5">
        <f>Rebounds[[#This Row],[3+]]-Rebounds[[#This Row],[4+]]</f>
        <v>9.9480000000000013E-2</v>
      </c>
      <c r="U89" s="5">
        <f>Rebounds[[#This Row],[4+]]-Rebounds[[#This Row],[5+]]</f>
        <v>0.11162000000000005</v>
      </c>
      <c r="V89" s="5">
        <f>Rebounds[[#This Row],[5+]]-Rebounds[[#This Row],[6+]]</f>
        <v>0.11128999999999994</v>
      </c>
      <c r="W89" s="5">
        <f>Rebounds[[#This Row],[6+]]-Rebounds[[#This Row],[7+]]</f>
        <v>0.10975000000000001</v>
      </c>
      <c r="X89" s="5">
        <f>Rebounds[[#This Row],[7+]]-Rebounds[[#This Row],[8+]]</f>
        <v>9.3109999999999998E-2</v>
      </c>
      <c r="Y89" s="5">
        <f>Rebounds[[#This Row],[8+]]-Rebounds[[#This Row],[9+]]</f>
        <v>7.8139999999999987E-2</v>
      </c>
      <c r="Z89" s="5">
        <f>Rebounds[[#This Row],[9+]]-Rebounds[[#This Row],[10+]]</f>
        <v>5.6410000000000002E-2</v>
      </c>
      <c r="AA89" s="5">
        <f>Rebounds[[#This Row],[10+]]-Rebounds[[#This Row],[11+]]</f>
        <v>4.0300000000000002E-2</v>
      </c>
      <c r="AB89" s="5">
        <f>Rebounds[[#This Row],[11+]]-Rebounds[[#This Row],[12+]]</f>
        <v>2.5420000000000002E-2</v>
      </c>
      <c r="AC89" s="5">
        <f>Rebounds[[#This Row],[12+]]-Rebounds[[#This Row],[13+]]</f>
        <v>1.438E-2</v>
      </c>
      <c r="AD89" s="5">
        <f>Rebounds[[#This Row],[13+]]-Rebounds[[#This Row],[14+]]</f>
        <v>8.0499999999999999E-3</v>
      </c>
    </row>
    <row r="90" spans="1:30" hidden="1" x14ac:dyDescent="0.25">
      <c r="A90" s="10">
        <v>22400621</v>
      </c>
      <c r="B90" t="s">
        <v>82</v>
      </c>
      <c r="C90" t="s">
        <v>83</v>
      </c>
      <c r="D90" s="11">
        <v>0.58333333333333337</v>
      </c>
      <c r="E90" s="6" t="str">
        <f>HYPERLINK("https://www.nba.com/stats/player/1630174/boxscores-traditional", "Aaron Nesmith")</f>
        <v>Aaron Nesmith</v>
      </c>
      <c r="F90">
        <v>4.4000000000000004</v>
      </c>
      <c r="G90" s="4">
        <v>2.7279999999999998</v>
      </c>
      <c r="H90" s="3">
        <v>0.69496999999999998</v>
      </c>
      <c r="I90" s="3">
        <v>0.55962000000000001</v>
      </c>
      <c r="J90" s="3">
        <v>0.41293999999999997</v>
      </c>
      <c r="K90" s="3">
        <v>0.27760000000000001</v>
      </c>
      <c r="L90" s="3">
        <v>0.17105999999999999</v>
      </c>
      <c r="M90" s="3">
        <v>9.3420000000000003E-2</v>
      </c>
      <c r="N90" s="3">
        <v>4.5510000000000002E-2</v>
      </c>
      <c r="O90" s="3">
        <v>2.018E-2</v>
      </c>
      <c r="P90" s="3">
        <v>7.7600000000000004E-3</v>
      </c>
      <c r="Q90" s="3">
        <v>2.64E-3</v>
      </c>
      <c r="R90" s="3">
        <v>8.1999999999999998E-4</v>
      </c>
      <c r="S90" s="3">
        <v>2.2000000000000001E-4</v>
      </c>
      <c r="T90" s="5">
        <f>Rebounds[[#This Row],[3+]]-Rebounds[[#This Row],[4+]]</f>
        <v>0.13534999999999997</v>
      </c>
      <c r="U90" s="5">
        <f>Rebounds[[#This Row],[4+]]-Rebounds[[#This Row],[5+]]</f>
        <v>0.14668000000000003</v>
      </c>
      <c r="V90" s="5">
        <f>Rebounds[[#This Row],[5+]]-Rebounds[[#This Row],[6+]]</f>
        <v>0.13533999999999996</v>
      </c>
      <c r="W90" s="5">
        <f>Rebounds[[#This Row],[6+]]-Rebounds[[#This Row],[7+]]</f>
        <v>0.10654000000000002</v>
      </c>
      <c r="X90" s="5">
        <f>Rebounds[[#This Row],[7+]]-Rebounds[[#This Row],[8+]]</f>
        <v>7.7639999999999987E-2</v>
      </c>
      <c r="Y90" s="5">
        <f>Rebounds[[#This Row],[8+]]-Rebounds[[#This Row],[9+]]</f>
        <v>4.7910000000000001E-2</v>
      </c>
      <c r="Z90" s="5">
        <f>Rebounds[[#This Row],[9+]]-Rebounds[[#This Row],[10+]]</f>
        <v>2.5330000000000002E-2</v>
      </c>
      <c r="AA90" s="5">
        <f>Rebounds[[#This Row],[10+]]-Rebounds[[#This Row],[11+]]</f>
        <v>1.242E-2</v>
      </c>
      <c r="AB90" s="5">
        <f>Rebounds[[#This Row],[11+]]-Rebounds[[#This Row],[12+]]</f>
        <v>5.1200000000000004E-3</v>
      </c>
      <c r="AC90" s="5">
        <f>Rebounds[[#This Row],[12+]]-Rebounds[[#This Row],[13+]]</f>
        <v>1.82E-3</v>
      </c>
      <c r="AD90" s="5">
        <f>Rebounds[[#This Row],[13+]]-Rebounds[[#This Row],[14+]]</f>
        <v>5.9999999999999995E-4</v>
      </c>
    </row>
    <row r="91" spans="1:30" hidden="1" x14ac:dyDescent="0.25">
      <c r="A91" s="10">
        <v>22400621</v>
      </c>
      <c r="B91" t="s">
        <v>82</v>
      </c>
      <c r="C91" t="s">
        <v>83</v>
      </c>
      <c r="D91" s="11">
        <v>0.58333333333333337</v>
      </c>
      <c r="E91" s="6" t="str">
        <f>HYPERLINK("https://www.nba.com/stats/player/1630167/boxscores-traditional", "Obi Toppin")</f>
        <v>Obi Toppin</v>
      </c>
      <c r="F91">
        <v>3.2</v>
      </c>
      <c r="G91" s="4">
        <v>1.1659999999999999</v>
      </c>
      <c r="H91" s="3">
        <v>0.56749000000000005</v>
      </c>
      <c r="I91" s="3">
        <v>0.24510000000000001</v>
      </c>
      <c r="J91" s="3">
        <v>6.1780000000000002E-2</v>
      </c>
      <c r="K91" s="3">
        <v>8.2000000000000007E-3</v>
      </c>
      <c r="L91" s="3">
        <v>5.5999999999999995E-4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5">
        <f>Rebounds[[#This Row],[3+]]-Rebounds[[#This Row],[4+]]</f>
        <v>0.32239000000000007</v>
      </c>
      <c r="U91" s="5">
        <f>Rebounds[[#This Row],[4+]]-Rebounds[[#This Row],[5+]]</f>
        <v>0.18332000000000001</v>
      </c>
      <c r="V91" s="5">
        <f>Rebounds[[#This Row],[5+]]-Rebounds[[#This Row],[6+]]</f>
        <v>5.3580000000000003E-2</v>
      </c>
      <c r="W91" s="5">
        <f>Rebounds[[#This Row],[6+]]-Rebounds[[#This Row],[7+]]</f>
        <v>7.640000000000001E-3</v>
      </c>
      <c r="X91" s="5">
        <f>Rebounds[[#This Row],[7+]]-Rebounds[[#This Row],[8+]]</f>
        <v>5.5999999999999995E-4</v>
      </c>
      <c r="Y91" s="5">
        <f>Rebounds[[#This Row],[8+]]-Rebounds[[#This Row],[9+]]</f>
        <v>0</v>
      </c>
      <c r="Z91" s="5">
        <f>Rebounds[[#This Row],[9+]]-Rebounds[[#This Row],[10+]]</f>
        <v>0</v>
      </c>
      <c r="AA91" s="5">
        <f>Rebounds[[#This Row],[10+]]-Rebounds[[#This Row],[11+]]</f>
        <v>0</v>
      </c>
      <c r="AB91" s="5">
        <f>Rebounds[[#This Row],[11+]]-Rebounds[[#This Row],[12+]]</f>
        <v>0</v>
      </c>
      <c r="AC91" s="5">
        <f>Rebounds[[#This Row],[12+]]-Rebounds[[#This Row],[13+]]</f>
        <v>0</v>
      </c>
      <c r="AD91" s="5">
        <f>Rebounds[[#This Row],[13+]]-Rebounds[[#This Row],[14+]]</f>
        <v>0</v>
      </c>
    </row>
    <row r="92" spans="1:30" hidden="1" x14ac:dyDescent="0.25">
      <c r="A92" s="10">
        <v>22400621</v>
      </c>
      <c r="B92" t="s">
        <v>82</v>
      </c>
      <c r="C92" t="s">
        <v>83</v>
      </c>
      <c r="D92" s="11">
        <v>0.58333333333333337</v>
      </c>
      <c r="E92" s="6" t="str">
        <f>HYPERLINK("https://www.nba.com/stats/player/1630169/boxscores-traditional", "Tyrese Haliburton")</f>
        <v>Tyrese Haliburton</v>
      </c>
      <c r="F92">
        <v>3</v>
      </c>
      <c r="G92" s="4">
        <v>1.4139999999999999</v>
      </c>
      <c r="H92" s="3">
        <v>0.5</v>
      </c>
      <c r="I92" s="3">
        <v>0.23885000000000001</v>
      </c>
      <c r="J92" s="3">
        <v>7.9269999999999993E-2</v>
      </c>
      <c r="K92" s="3">
        <v>1.7000000000000001E-2</v>
      </c>
      <c r="L92" s="3">
        <v>2.33E-3</v>
      </c>
      <c r="M92" s="3">
        <v>2.0000000000000001E-4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5">
        <f>Rebounds[[#This Row],[3+]]-Rebounds[[#This Row],[4+]]</f>
        <v>0.26114999999999999</v>
      </c>
      <c r="U92" s="5">
        <f>Rebounds[[#This Row],[4+]]-Rebounds[[#This Row],[5+]]</f>
        <v>0.15958</v>
      </c>
      <c r="V92" s="5">
        <f>Rebounds[[#This Row],[5+]]-Rebounds[[#This Row],[6+]]</f>
        <v>6.2269999999999992E-2</v>
      </c>
      <c r="W92" s="5">
        <f>Rebounds[[#This Row],[6+]]-Rebounds[[#This Row],[7+]]</f>
        <v>1.4670000000000001E-2</v>
      </c>
      <c r="X92" s="5">
        <f>Rebounds[[#This Row],[7+]]-Rebounds[[#This Row],[8+]]</f>
        <v>2.1299999999999999E-3</v>
      </c>
      <c r="Y92" s="5">
        <f>Rebounds[[#This Row],[8+]]-Rebounds[[#This Row],[9+]]</f>
        <v>2.0000000000000001E-4</v>
      </c>
      <c r="Z92" s="5">
        <f>Rebounds[[#This Row],[9+]]-Rebounds[[#This Row],[10+]]</f>
        <v>0</v>
      </c>
      <c r="AA92" s="5">
        <f>Rebounds[[#This Row],[10+]]-Rebounds[[#This Row],[11+]]</f>
        <v>0</v>
      </c>
      <c r="AB92" s="5">
        <f>Rebounds[[#This Row],[11+]]-Rebounds[[#This Row],[12+]]</f>
        <v>0</v>
      </c>
      <c r="AC92" s="5">
        <f>Rebounds[[#This Row],[12+]]-Rebounds[[#This Row],[13+]]</f>
        <v>0</v>
      </c>
      <c r="AD92" s="5">
        <f>Rebounds[[#This Row],[13+]]-Rebounds[[#This Row],[14+]]</f>
        <v>0</v>
      </c>
    </row>
    <row r="93" spans="1:30" hidden="1" x14ac:dyDescent="0.25">
      <c r="A93" s="10">
        <v>22400621</v>
      </c>
      <c r="B93" t="s">
        <v>82</v>
      </c>
      <c r="C93" t="s">
        <v>83</v>
      </c>
      <c r="D93" s="11">
        <v>0.58333333333333337</v>
      </c>
      <c r="E93" s="6" t="str">
        <f>HYPERLINK("https://www.nba.com/stats/player/1629614/boxscores-traditional", "Andrew Nembhard")</f>
        <v>Andrew Nembhard</v>
      </c>
      <c r="F93">
        <v>3</v>
      </c>
      <c r="G93" s="4">
        <v>1.2650000000000001</v>
      </c>
      <c r="H93" s="3">
        <v>0.5</v>
      </c>
      <c r="I93" s="3">
        <v>0.21476000000000001</v>
      </c>
      <c r="J93" s="3">
        <v>5.7049999999999997E-2</v>
      </c>
      <c r="K93" s="3">
        <v>8.8900000000000003E-3</v>
      </c>
      <c r="L93" s="3">
        <v>7.9000000000000001E-4</v>
      </c>
      <c r="M93" s="3">
        <v>4.0000000000000003E-5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5">
        <f>Rebounds[[#This Row],[3+]]-Rebounds[[#This Row],[4+]]</f>
        <v>0.28523999999999999</v>
      </c>
      <c r="U93" s="5">
        <f>Rebounds[[#This Row],[4+]]-Rebounds[[#This Row],[5+]]</f>
        <v>0.15771000000000002</v>
      </c>
      <c r="V93" s="5">
        <f>Rebounds[[#This Row],[5+]]-Rebounds[[#This Row],[6+]]</f>
        <v>4.8159999999999994E-2</v>
      </c>
      <c r="W93" s="5">
        <f>Rebounds[[#This Row],[6+]]-Rebounds[[#This Row],[7+]]</f>
        <v>8.0999999999999996E-3</v>
      </c>
      <c r="X93" s="5">
        <f>Rebounds[[#This Row],[7+]]-Rebounds[[#This Row],[8+]]</f>
        <v>7.5000000000000002E-4</v>
      </c>
      <c r="Y93" s="5">
        <f>Rebounds[[#This Row],[8+]]-Rebounds[[#This Row],[9+]]</f>
        <v>4.0000000000000003E-5</v>
      </c>
      <c r="Z93" s="5">
        <f>Rebounds[[#This Row],[9+]]-Rebounds[[#This Row],[10+]]</f>
        <v>0</v>
      </c>
      <c r="AA93" s="5">
        <f>Rebounds[[#This Row],[10+]]-Rebounds[[#This Row],[11+]]</f>
        <v>0</v>
      </c>
      <c r="AB93" s="5">
        <f>Rebounds[[#This Row],[11+]]-Rebounds[[#This Row],[12+]]</f>
        <v>0</v>
      </c>
      <c r="AC93" s="5">
        <f>Rebounds[[#This Row],[12+]]-Rebounds[[#This Row],[13+]]</f>
        <v>0</v>
      </c>
      <c r="AD93" s="5">
        <f>Rebounds[[#This Row],[13+]]-Rebounds[[#This Row],[14+]]</f>
        <v>0</v>
      </c>
    </row>
    <row r="94" spans="1:30" x14ac:dyDescent="0.25">
      <c r="A94" s="10">
        <v>22400628</v>
      </c>
      <c r="B94" t="s">
        <v>89</v>
      </c>
      <c r="C94" t="s">
        <v>79</v>
      </c>
      <c r="D94" s="11">
        <v>0.91666666666666663</v>
      </c>
      <c r="E94" s="6" t="str">
        <f>HYPERLINK("https://www.nba.com/stats/player/1630245/boxscores-traditional", "Ayo Dosunmu")</f>
        <v>Ayo Dosunmu</v>
      </c>
      <c r="F94">
        <v>3.4</v>
      </c>
      <c r="G94" s="4">
        <v>1.3559999999999999</v>
      </c>
      <c r="H94" s="3">
        <v>0.61409000000000002</v>
      </c>
      <c r="I94" s="3">
        <v>0.32996999999999999</v>
      </c>
      <c r="J94" s="3">
        <v>0.11899999999999999</v>
      </c>
      <c r="K94" s="3">
        <v>2.743E-2</v>
      </c>
      <c r="L94" s="3">
        <v>4.0200000000000001E-3</v>
      </c>
      <c r="M94" s="3">
        <v>3.5E-4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5">
        <f>Rebounds[[#This Row],[3+]]-Rebounds[[#This Row],[4+]]</f>
        <v>0.28412000000000004</v>
      </c>
      <c r="U94" s="5">
        <f>Rebounds[[#This Row],[4+]]-Rebounds[[#This Row],[5+]]</f>
        <v>0.21096999999999999</v>
      </c>
      <c r="V94" s="5">
        <f>Rebounds[[#This Row],[5+]]-Rebounds[[#This Row],[6+]]</f>
        <v>9.1569999999999999E-2</v>
      </c>
      <c r="W94" s="5">
        <f>Rebounds[[#This Row],[6+]]-Rebounds[[#This Row],[7+]]</f>
        <v>2.341E-2</v>
      </c>
      <c r="X94" s="5">
        <f>Rebounds[[#This Row],[7+]]-Rebounds[[#This Row],[8+]]</f>
        <v>3.6700000000000001E-3</v>
      </c>
      <c r="Y94" s="5">
        <f>Rebounds[[#This Row],[8+]]-Rebounds[[#This Row],[9+]]</f>
        <v>3.5E-4</v>
      </c>
      <c r="Z94" s="5">
        <f>Rebounds[[#This Row],[9+]]-Rebounds[[#This Row],[10+]]</f>
        <v>0</v>
      </c>
      <c r="AA94" s="5">
        <f>Rebounds[[#This Row],[10+]]-Rebounds[[#This Row],[11+]]</f>
        <v>0</v>
      </c>
      <c r="AB94" s="5">
        <f>Rebounds[[#This Row],[11+]]-Rebounds[[#This Row],[12+]]</f>
        <v>0</v>
      </c>
      <c r="AC94" s="5">
        <f>Rebounds[[#This Row],[12+]]-Rebounds[[#This Row],[13+]]</f>
        <v>0</v>
      </c>
      <c r="AD94" s="5">
        <f>Rebounds[[#This Row],[13+]]-Rebounds[[#This Row],[14+]]</f>
        <v>0</v>
      </c>
    </row>
    <row r="95" spans="1:30" x14ac:dyDescent="0.25">
      <c r="A95" s="10">
        <v>22400628</v>
      </c>
      <c r="B95" t="s">
        <v>89</v>
      </c>
      <c r="C95" t="s">
        <v>79</v>
      </c>
      <c r="D95" s="11">
        <v>0.91666666666666663</v>
      </c>
      <c r="E95" s="6" t="str">
        <f>HYPERLINK("https://www.nba.com/stats/player/1628366/boxscores-traditional", "Lonzo Ball")</f>
        <v>Lonzo Ball</v>
      </c>
      <c r="F95">
        <v>3.4</v>
      </c>
      <c r="G95" s="4">
        <v>2.577</v>
      </c>
      <c r="H95" s="3">
        <v>0.56355999999999995</v>
      </c>
      <c r="I95" s="3">
        <v>0.40905000000000002</v>
      </c>
      <c r="J95" s="3">
        <v>0.26762999999999998</v>
      </c>
      <c r="K95" s="3">
        <v>0.15625</v>
      </c>
      <c r="L95" s="3">
        <v>8.0759999999999998E-2</v>
      </c>
      <c r="M95" s="3">
        <v>3.6729999999999999E-2</v>
      </c>
      <c r="N95" s="3">
        <v>1.4999999999999999E-2</v>
      </c>
      <c r="O95" s="3">
        <v>5.2300000000000003E-3</v>
      </c>
      <c r="P95" s="3">
        <v>1.5900000000000001E-3</v>
      </c>
      <c r="Q95" s="3">
        <v>4.2000000000000002E-4</v>
      </c>
      <c r="R95" s="3">
        <v>1E-4</v>
      </c>
      <c r="S95" s="3">
        <v>0</v>
      </c>
      <c r="T95" s="5">
        <f>Rebounds[[#This Row],[3+]]-Rebounds[[#This Row],[4+]]</f>
        <v>0.15450999999999993</v>
      </c>
      <c r="U95" s="5">
        <f>Rebounds[[#This Row],[4+]]-Rebounds[[#This Row],[5+]]</f>
        <v>0.14142000000000005</v>
      </c>
      <c r="V95" s="5">
        <f>Rebounds[[#This Row],[5+]]-Rebounds[[#This Row],[6+]]</f>
        <v>0.11137999999999998</v>
      </c>
      <c r="W95" s="5">
        <f>Rebounds[[#This Row],[6+]]-Rebounds[[#This Row],[7+]]</f>
        <v>7.5490000000000002E-2</v>
      </c>
      <c r="X95" s="5">
        <f>Rebounds[[#This Row],[7+]]-Rebounds[[#This Row],[8+]]</f>
        <v>4.403E-2</v>
      </c>
      <c r="Y95" s="5">
        <f>Rebounds[[#This Row],[8+]]-Rebounds[[#This Row],[9+]]</f>
        <v>2.1729999999999999E-2</v>
      </c>
      <c r="Z95" s="5">
        <f>Rebounds[[#This Row],[9+]]-Rebounds[[#This Row],[10+]]</f>
        <v>9.7699999999999992E-3</v>
      </c>
      <c r="AA95" s="5">
        <f>Rebounds[[#This Row],[10+]]-Rebounds[[#This Row],[11+]]</f>
        <v>3.64E-3</v>
      </c>
      <c r="AB95" s="5">
        <f>Rebounds[[#This Row],[11+]]-Rebounds[[#This Row],[12+]]</f>
        <v>1.17E-3</v>
      </c>
      <c r="AC95" s="5">
        <f>Rebounds[[#This Row],[12+]]-Rebounds[[#This Row],[13+]]</f>
        <v>3.2000000000000003E-4</v>
      </c>
      <c r="AD95" s="5">
        <f>Rebounds[[#This Row],[13+]]-Rebounds[[#This Row],[14+]]</f>
        <v>1E-4</v>
      </c>
    </row>
    <row r="96" spans="1:30" x14ac:dyDescent="0.25">
      <c r="A96" s="10">
        <v>22400629</v>
      </c>
      <c r="B96" t="s">
        <v>80</v>
      </c>
      <c r="C96" t="s">
        <v>90</v>
      </c>
      <c r="D96" s="11">
        <v>0.91666666666666663</v>
      </c>
      <c r="E96" s="6" t="str">
        <f>HYPERLINK("https://www.nba.com/stats/player/1628369/boxscores-traditional", "Jayson Tatum")</f>
        <v>Jayson Tatum</v>
      </c>
      <c r="F96">
        <v>8</v>
      </c>
      <c r="G96" s="4">
        <v>1.4139999999999999</v>
      </c>
      <c r="H96" s="3">
        <v>0.99980000000000002</v>
      </c>
      <c r="I96" s="3">
        <v>0.99766999999999995</v>
      </c>
      <c r="J96" s="3">
        <v>0.98299999999999998</v>
      </c>
      <c r="K96" s="3">
        <v>0.92073000000000005</v>
      </c>
      <c r="L96" s="3">
        <v>0.76114999999999999</v>
      </c>
      <c r="M96" s="3">
        <v>0.5</v>
      </c>
      <c r="N96" s="3">
        <v>0.23885000000000001</v>
      </c>
      <c r="O96" s="3">
        <v>7.9269999999999993E-2</v>
      </c>
      <c r="P96" s="3">
        <v>1.7000000000000001E-2</v>
      </c>
      <c r="Q96" s="3">
        <v>2.33E-3</v>
      </c>
      <c r="R96" s="3">
        <v>2.0000000000000001E-4</v>
      </c>
      <c r="S96" s="3">
        <v>0</v>
      </c>
      <c r="T96" s="5">
        <f>Rebounds[[#This Row],[3+]]-Rebounds[[#This Row],[4+]]</f>
        <v>2.1300000000000763E-3</v>
      </c>
      <c r="U96" s="5">
        <f>Rebounds[[#This Row],[4+]]-Rebounds[[#This Row],[5+]]</f>
        <v>1.4669999999999961E-2</v>
      </c>
      <c r="V96" s="5">
        <f>Rebounds[[#This Row],[5+]]-Rebounds[[#This Row],[6+]]</f>
        <v>6.2269999999999937E-2</v>
      </c>
      <c r="W96" s="5">
        <f>Rebounds[[#This Row],[6+]]-Rebounds[[#This Row],[7+]]</f>
        <v>0.15958000000000006</v>
      </c>
      <c r="X96" s="5">
        <f>Rebounds[[#This Row],[7+]]-Rebounds[[#This Row],[8+]]</f>
        <v>0.26114999999999999</v>
      </c>
      <c r="Y96" s="5">
        <f>Rebounds[[#This Row],[8+]]-Rebounds[[#This Row],[9+]]</f>
        <v>0.26114999999999999</v>
      </c>
      <c r="Z96" s="5">
        <f>Rebounds[[#This Row],[9+]]-Rebounds[[#This Row],[10+]]</f>
        <v>0.15958</v>
      </c>
      <c r="AA96" s="5">
        <f>Rebounds[[#This Row],[10+]]-Rebounds[[#This Row],[11+]]</f>
        <v>6.2269999999999992E-2</v>
      </c>
      <c r="AB96" s="5">
        <f>Rebounds[[#This Row],[11+]]-Rebounds[[#This Row],[12+]]</f>
        <v>1.4670000000000001E-2</v>
      </c>
      <c r="AC96" s="5">
        <f>Rebounds[[#This Row],[12+]]-Rebounds[[#This Row],[13+]]</f>
        <v>2.1299999999999999E-3</v>
      </c>
      <c r="AD96" s="5">
        <f>Rebounds[[#This Row],[13+]]-Rebounds[[#This Row],[14+]]</f>
        <v>2.0000000000000001E-4</v>
      </c>
    </row>
    <row r="97" spans="1:30" x14ac:dyDescent="0.25">
      <c r="A97" s="10">
        <v>22400629</v>
      </c>
      <c r="B97" t="s">
        <v>80</v>
      </c>
      <c r="C97" t="s">
        <v>90</v>
      </c>
      <c r="D97" s="11">
        <v>0.91666666666666663</v>
      </c>
      <c r="E97" s="6" t="str">
        <f>HYPERLINK("https://www.nba.com/stats/player/201950/boxscores-traditional", "Jrue Holiday")</f>
        <v>Jrue Holiday</v>
      </c>
      <c r="F97">
        <v>5.2</v>
      </c>
      <c r="G97" s="4">
        <v>0.98</v>
      </c>
      <c r="H97" s="3">
        <v>0.98745000000000005</v>
      </c>
      <c r="I97" s="3">
        <v>0.88876999999999995</v>
      </c>
      <c r="J97" s="3">
        <v>0.57926</v>
      </c>
      <c r="K97" s="3">
        <v>0.20610999999999999</v>
      </c>
      <c r="L97" s="3">
        <v>3.288E-2</v>
      </c>
      <c r="M97" s="3">
        <v>2.1199999999999999E-3</v>
      </c>
      <c r="N97" s="3">
        <v>5.0000000000000002E-5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5">
        <f>Rebounds[[#This Row],[3+]]-Rebounds[[#This Row],[4+]]</f>
        <v>9.8680000000000101E-2</v>
      </c>
      <c r="U97" s="5">
        <f>Rebounds[[#This Row],[4+]]-Rebounds[[#This Row],[5+]]</f>
        <v>0.30950999999999995</v>
      </c>
      <c r="V97" s="5">
        <f>Rebounds[[#This Row],[5+]]-Rebounds[[#This Row],[6+]]</f>
        <v>0.37314999999999998</v>
      </c>
      <c r="W97" s="5">
        <f>Rebounds[[#This Row],[6+]]-Rebounds[[#This Row],[7+]]</f>
        <v>0.17323</v>
      </c>
      <c r="X97" s="5">
        <f>Rebounds[[#This Row],[7+]]-Rebounds[[#This Row],[8+]]</f>
        <v>3.0759999999999999E-2</v>
      </c>
      <c r="Y97" s="5">
        <f>Rebounds[[#This Row],[8+]]-Rebounds[[#This Row],[9+]]</f>
        <v>2.0699999999999998E-3</v>
      </c>
      <c r="Z97" s="5">
        <f>Rebounds[[#This Row],[9+]]-Rebounds[[#This Row],[10+]]</f>
        <v>5.0000000000000002E-5</v>
      </c>
      <c r="AA97" s="5">
        <f>Rebounds[[#This Row],[10+]]-Rebounds[[#This Row],[11+]]</f>
        <v>0</v>
      </c>
      <c r="AB97" s="5">
        <f>Rebounds[[#This Row],[11+]]-Rebounds[[#This Row],[12+]]</f>
        <v>0</v>
      </c>
      <c r="AC97" s="5">
        <f>Rebounds[[#This Row],[12+]]-Rebounds[[#This Row],[13+]]</f>
        <v>0</v>
      </c>
      <c r="AD97" s="5">
        <f>Rebounds[[#This Row],[13+]]-Rebounds[[#This Row],[14+]]</f>
        <v>0</v>
      </c>
    </row>
    <row r="98" spans="1:30" x14ac:dyDescent="0.25">
      <c r="A98" s="10">
        <v>22400629</v>
      </c>
      <c r="B98" t="s">
        <v>80</v>
      </c>
      <c r="C98" t="s">
        <v>90</v>
      </c>
      <c r="D98" s="11">
        <v>0.91666666666666663</v>
      </c>
      <c r="E98" s="6" t="str">
        <f>HYPERLINK("https://www.nba.com/stats/player/204001/boxscores-traditional", "Kristaps Porzingis")</f>
        <v>Kristaps Porzingis</v>
      </c>
      <c r="F98">
        <v>8</v>
      </c>
      <c r="G98" s="4">
        <v>2.4489999999999998</v>
      </c>
      <c r="H98" s="3">
        <v>0.97931999999999997</v>
      </c>
      <c r="I98" s="3">
        <v>0.94845000000000002</v>
      </c>
      <c r="J98" s="3">
        <v>0.88876999999999995</v>
      </c>
      <c r="K98" s="3">
        <v>0.79388999999999998</v>
      </c>
      <c r="L98" s="3">
        <v>0.65910000000000002</v>
      </c>
      <c r="M98" s="3">
        <v>0.5</v>
      </c>
      <c r="N98" s="3">
        <v>0.34089999999999998</v>
      </c>
      <c r="O98" s="3">
        <v>0.20610999999999999</v>
      </c>
      <c r="P98" s="3">
        <v>0.11123</v>
      </c>
      <c r="Q98" s="3">
        <v>5.1549999999999999E-2</v>
      </c>
      <c r="R98" s="3">
        <v>2.068E-2</v>
      </c>
      <c r="S98" s="3">
        <v>7.1399999999999996E-3</v>
      </c>
      <c r="T98" s="5">
        <f>Rebounds[[#This Row],[3+]]-Rebounds[[#This Row],[4+]]</f>
        <v>3.0869999999999953E-2</v>
      </c>
      <c r="U98" s="5">
        <f>Rebounds[[#This Row],[4+]]-Rebounds[[#This Row],[5+]]</f>
        <v>5.9680000000000066E-2</v>
      </c>
      <c r="V98" s="5">
        <f>Rebounds[[#This Row],[5+]]-Rebounds[[#This Row],[6+]]</f>
        <v>9.4879999999999964E-2</v>
      </c>
      <c r="W98" s="5">
        <f>Rebounds[[#This Row],[6+]]-Rebounds[[#This Row],[7+]]</f>
        <v>0.13478999999999997</v>
      </c>
      <c r="X98" s="5">
        <f>Rebounds[[#This Row],[7+]]-Rebounds[[#This Row],[8+]]</f>
        <v>0.15910000000000002</v>
      </c>
      <c r="Y98" s="5">
        <f>Rebounds[[#This Row],[8+]]-Rebounds[[#This Row],[9+]]</f>
        <v>0.15910000000000002</v>
      </c>
      <c r="Z98" s="5">
        <f>Rebounds[[#This Row],[9+]]-Rebounds[[#This Row],[10+]]</f>
        <v>0.13478999999999999</v>
      </c>
      <c r="AA98" s="5">
        <f>Rebounds[[#This Row],[10+]]-Rebounds[[#This Row],[11+]]</f>
        <v>9.4879999999999992E-2</v>
      </c>
      <c r="AB98" s="5">
        <f>Rebounds[[#This Row],[11+]]-Rebounds[[#This Row],[12+]]</f>
        <v>5.9679999999999997E-2</v>
      </c>
      <c r="AC98" s="5">
        <f>Rebounds[[#This Row],[12+]]-Rebounds[[#This Row],[13+]]</f>
        <v>3.0869999999999998E-2</v>
      </c>
      <c r="AD98" s="5">
        <f>Rebounds[[#This Row],[13+]]-Rebounds[[#This Row],[14+]]</f>
        <v>1.354E-2</v>
      </c>
    </row>
    <row r="99" spans="1:30" x14ac:dyDescent="0.25">
      <c r="A99" s="10">
        <v>22400629</v>
      </c>
      <c r="B99" t="s">
        <v>80</v>
      </c>
      <c r="C99" t="s">
        <v>90</v>
      </c>
      <c r="D99" s="11">
        <v>0.91666666666666663</v>
      </c>
      <c r="E99" s="6" t="str">
        <f>HYPERLINK("https://www.nba.com/stats/player/1627759/boxscores-traditional", "Jaylen Brown")</f>
        <v>Jaylen Brown</v>
      </c>
      <c r="F99">
        <v>6</v>
      </c>
      <c r="G99" s="4">
        <v>3.0329999999999999</v>
      </c>
      <c r="H99" s="3">
        <v>0.83891000000000004</v>
      </c>
      <c r="I99" s="3">
        <v>0.74536999999999998</v>
      </c>
      <c r="J99" s="3">
        <v>0.62929999999999997</v>
      </c>
      <c r="K99" s="3">
        <v>0.5</v>
      </c>
      <c r="L99" s="3">
        <v>0.37069999999999997</v>
      </c>
      <c r="M99" s="3">
        <v>0.25463000000000002</v>
      </c>
      <c r="N99" s="3">
        <v>0.16109000000000001</v>
      </c>
      <c r="O99" s="3">
        <v>9.3420000000000003E-2</v>
      </c>
      <c r="P99" s="3">
        <v>4.947E-2</v>
      </c>
      <c r="Q99" s="3">
        <v>2.385E-2</v>
      </c>
      <c r="R99" s="3">
        <v>1.044E-2</v>
      </c>
      <c r="S99" s="3">
        <v>4.15E-3</v>
      </c>
      <c r="T99" s="5">
        <f>Rebounds[[#This Row],[3+]]-Rebounds[[#This Row],[4+]]</f>
        <v>9.3540000000000068E-2</v>
      </c>
      <c r="U99" s="5">
        <f>Rebounds[[#This Row],[4+]]-Rebounds[[#This Row],[5+]]</f>
        <v>0.11607000000000001</v>
      </c>
      <c r="V99" s="5">
        <f>Rebounds[[#This Row],[5+]]-Rebounds[[#This Row],[6+]]</f>
        <v>0.12929999999999997</v>
      </c>
      <c r="W99" s="5">
        <f>Rebounds[[#This Row],[6+]]-Rebounds[[#This Row],[7+]]</f>
        <v>0.12930000000000003</v>
      </c>
      <c r="X99" s="5">
        <f>Rebounds[[#This Row],[7+]]-Rebounds[[#This Row],[8+]]</f>
        <v>0.11606999999999995</v>
      </c>
      <c r="Y99" s="5">
        <f>Rebounds[[#This Row],[8+]]-Rebounds[[#This Row],[9+]]</f>
        <v>9.3540000000000012E-2</v>
      </c>
      <c r="Z99" s="5">
        <f>Rebounds[[#This Row],[9+]]-Rebounds[[#This Row],[10+]]</f>
        <v>6.7670000000000008E-2</v>
      </c>
      <c r="AA99" s="5">
        <f>Rebounds[[#This Row],[10+]]-Rebounds[[#This Row],[11+]]</f>
        <v>4.3950000000000003E-2</v>
      </c>
      <c r="AB99" s="5">
        <f>Rebounds[[#This Row],[11+]]-Rebounds[[#This Row],[12+]]</f>
        <v>2.562E-2</v>
      </c>
      <c r="AC99" s="5">
        <f>Rebounds[[#This Row],[12+]]-Rebounds[[#This Row],[13+]]</f>
        <v>1.341E-2</v>
      </c>
      <c r="AD99" s="5">
        <f>Rebounds[[#This Row],[13+]]-Rebounds[[#This Row],[14+]]</f>
        <v>6.2899999999999996E-3</v>
      </c>
    </row>
    <row r="100" spans="1:30" x14ac:dyDescent="0.25">
      <c r="A100" s="10">
        <v>22400629</v>
      </c>
      <c r="B100" t="s">
        <v>80</v>
      </c>
      <c r="C100" t="s">
        <v>90</v>
      </c>
      <c r="D100" s="11">
        <v>0.91666666666666663</v>
      </c>
      <c r="E100" s="6" t="str">
        <f>HYPERLINK("https://www.nba.com/stats/player/1628436/boxscores-traditional", "Luke Kornet")</f>
        <v>Luke Kornet</v>
      </c>
      <c r="F100">
        <v>5.2</v>
      </c>
      <c r="G100" s="4">
        <v>2.2269999999999999</v>
      </c>
      <c r="H100" s="3">
        <v>0.83891000000000004</v>
      </c>
      <c r="I100" s="3">
        <v>0.70540000000000003</v>
      </c>
      <c r="J100" s="3">
        <v>0.53586</v>
      </c>
      <c r="K100" s="3">
        <v>0.35942000000000002</v>
      </c>
      <c r="L100" s="3">
        <v>0.20896999999999999</v>
      </c>
      <c r="M100" s="3">
        <v>0.10383000000000001</v>
      </c>
      <c r="N100" s="3">
        <v>4.3630000000000002E-2</v>
      </c>
      <c r="O100" s="3">
        <v>1.5389999999999999E-2</v>
      </c>
      <c r="P100" s="3">
        <v>4.6600000000000001E-3</v>
      </c>
      <c r="Q100" s="3">
        <v>1.14E-3</v>
      </c>
      <c r="R100" s="3">
        <v>2.3000000000000001E-4</v>
      </c>
      <c r="S100" s="3">
        <v>4.0000000000000003E-5</v>
      </c>
      <c r="T100" s="5">
        <f>Rebounds[[#This Row],[3+]]-Rebounds[[#This Row],[4+]]</f>
        <v>0.13351000000000002</v>
      </c>
      <c r="U100" s="5">
        <f>Rebounds[[#This Row],[4+]]-Rebounds[[#This Row],[5+]]</f>
        <v>0.16954000000000002</v>
      </c>
      <c r="V100" s="5">
        <f>Rebounds[[#This Row],[5+]]-Rebounds[[#This Row],[6+]]</f>
        <v>0.17643999999999999</v>
      </c>
      <c r="W100" s="5">
        <f>Rebounds[[#This Row],[6+]]-Rebounds[[#This Row],[7+]]</f>
        <v>0.15045000000000003</v>
      </c>
      <c r="X100" s="5">
        <f>Rebounds[[#This Row],[7+]]-Rebounds[[#This Row],[8+]]</f>
        <v>0.10513999999999998</v>
      </c>
      <c r="Y100" s="5">
        <f>Rebounds[[#This Row],[8+]]-Rebounds[[#This Row],[9+]]</f>
        <v>6.0200000000000004E-2</v>
      </c>
      <c r="Z100" s="5">
        <f>Rebounds[[#This Row],[9+]]-Rebounds[[#This Row],[10+]]</f>
        <v>2.8240000000000001E-2</v>
      </c>
      <c r="AA100" s="5">
        <f>Rebounds[[#This Row],[10+]]-Rebounds[[#This Row],[11+]]</f>
        <v>1.073E-2</v>
      </c>
      <c r="AB100" s="5">
        <f>Rebounds[[#This Row],[11+]]-Rebounds[[#This Row],[12+]]</f>
        <v>3.5200000000000001E-3</v>
      </c>
      <c r="AC100" s="5">
        <f>Rebounds[[#This Row],[12+]]-Rebounds[[#This Row],[13+]]</f>
        <v>9.1E-4</v>
      </c>
      <c r="AD100" s="5">
        <f>Rebounds[[#This Row],[13+]]-Rebounds[[#This Row],[14+]]</f>
        <v>1.9000000000000001E-4</v>
      </c>
    </row>
    <row r="101" spans="1:30" hidden="1" x14ac:dyDescent="0.25">
      <c r="A101" s="10">
        <v>22400621</v>
      </c>
      <c r="B101" t="s">
        <v>83</v>
      </c>
      <c r="C101" t="s">
        <v>82</v>
      </c>
      <c r="D101" s="11">
        <v>0.58333333333333337</v>
      </c>
      <c r="E101" s="6" t="str">
        <f>HYPERLINK("https://www.nba.com/stats/player/1641705/boxscores-traditional", "Victor Wembanyama")</f>
        <v>Victor Wembanyama</v>
      </c>
      <c r="F101">
        <v>10.4</v>
      </c>
      <c r="G101" s="4">
        <v>1.4969999999999999</v>
      </c>
      <c r="H101" s="3">
        <v>1</v>
      </c>
      <c r="I101" s="3">
        <v>1</v>
      </c>
      <c r="J101" s="3">
        <v>0.99985000000000002</v>
      </c>
      <c r="K101" s="3">
        <v>0.99836000000000003</v>
      </c>
      <c r="L101" s="3">
        <v>0.98839999999999995</v>
      </c>
      <c r="M101" s="3">
        <v>0.94520000000000004</v>
      </c>
      <c r="N101" s="3">
        <v>0.82638999999999996</v>
      </c>
      <c r="O101" s="3">
        <v>0.60641999999999996</v>
      </c>
      <c r="P101" s="3">
        <v>0.34458</v>
      </c>
      <c r="Q101" s="3">
        <v>0.14230999999999999</v>
      </c>
      <c r="R101" s="3">
        <v>4.0930000000000001E-2</v>
      </c>
      <c r="S101" s="3">
        <v>8.2000000000000007E-3</v>
      </c>
      <c r="T101" s="5">
        <f>Rebounds[[#This Row],[3+]]-Rebounds[[#This Row],[4+]]</f>
        <v>0</v>
      </c>
      <c r="U101" s="5">
        <f>Rebounds[[#This Row],[4+]]-Rebounds[[#This Row],[5+]]</f>
        <v>1.4999999999998348E-4</v>
      </c>
      <c r="V101" s="5">
        <f>Rebounds[[#This Row],[5+]]-Rebounds[[#This Row],[6+]]</f>
        <v>1.4899999999999913E-3</v>
      </c>
      <c r="W101" s="5">
        <f>Rebounds[[#This Row],[6+]]-Rebounds[[#This Row],[7+]]</f>
        <v>9.9600000000000799E-3</v>
      </c>
      <c r="X101" s="5">
        <f>Rebounds[[#This Row],[7+]]-Rebounds[[#This Row],[8+]]</f>
        <v>4.3199999999999905E-2</v>
      </c>
      <c r="Y101" s="5">
        <f>Rebounds[[#This Row],[8+]]-Rebounds[[#This Row],[9+]]</f>
        <v>0.11881000000000008</v>
      </c>
      <c r="Z101" s="5">
        <f>Rebounds[[#This Row],[9+]]-Rebounds[[#This Row],[10+]]</f>
        <v>0.21997</v>
      </c>
      <c r="AA101" s="5">
        <f>Rebounds[[#This Row],[10+]]-Rebounds[[#This Row],[11+]]</f>
        <v>0.26183999999999996</v>
      </c>
      <c r="AB101" s="5">
        <f>Rebounds[[#This Row],[11+]]-Rebounds[[#This Row],[12+]]</f>
        <v>0.20227000000000001</v>
      </c>
      <c r="AC101" s="5">
        <f>Rebounds[[#This Row],[12+]]-Rebounds[[#This Row],[13+]]</f>
        <v>0.10138</v>
      </c>
      <c r="AD101" s="5">
        <f>Rebounds[[#This Row],[13+]]-Rebounds[[#This Row],[14+]]</f>
        <v>3.2730000000000002E-2</v>
      </c>
    </row>
    <row r="102" spans="1:30" hidden="1" x14ac:dyDescent="0.25">
      <c r="A102" s="10">
        <v>22400621</v>
      </c>
      <c r="B102" t="s">
        <v>83</v>
      </c>
      <c r="C102" t="s">
        <v>82</v>
      </c>
      <c r="D102" s="11">
        <v>0.58333333333333337</v>
      </c>
      <c r="E102" s="6" t="str">
        <f>HYPERLINK("https://www.nba.com/stats/player/1631110/boxscores-traditional", "Jeremy Sochan")</f>
        <v>Jeremy Sochan</v>
      </c>
      <c r="F102">
        <v>7</v>
      </c>
      <c r="G102" s="4">
        <v>3.7949999999999999</v>
      </c>
      <c r="H102" s="3">
        <v>0.85314000000000001</v>
      </c>
      <c r="I102" s="3">
        <v>0.78524000000000005</v>
      </c>
      <c r="J102" s="3">
        <v>0.70194000000000001</v>
      </c>
      <c r="K102" s="3">
        <v>0.60257000000000005</v>
      </c>
      <c r="L102" s="3">
        <v>0.5</v>
      </c>
      <c r="M102" s="3">
        <v>0.39743000000000001</v>
      </c>
      <c r="N102" s="3">
        <v>0.29805999999999999</v>
      </c>
      <c r="O102" s="3">
        <v>0.21476000000000001</v>
      </c>
      <c r="P102" s="3">
        <v>0.14685999999999999</v>
      </c>
      <c r="Q102" s="3">
        <v>9.3420000000000003E-2</v>
      </c>
      <c r="R102" s="3">
        <v>5.7049999999999997E-2</v>
      </c>
      <c r="S102" s="3">
        <v>3.288E-2</v>
      </c>
      <c r="T102" s="5">
        <f>Rebounds[[#This Row],[3+]]-Rebounds[[#This Row],[4+]]</f>
        <v>6.789999999999996E-2</v>
      </c>
      <c r="U102" s="5">
        <f>Rebounds[[#This Row],[4+]]-Rebounds[[#This Row],[5+]]</f>
        <v>8.3300000000000041E-2</v>
      </c>
      <c r="V102" s="5">
        <f>Rebounds[[#This Row],[5+]]-Rebounds[[#This Row],[6+]]</f>
        <v>9.9369999999999958E-2</v>
      </c>
      <c r="W102" s="5">
        <f>Rebounds[[#This Row],[6+]]-Rebounds[[#This Row],[7+]]</f>
        <v>0.10257000000000005</v>
      </c>
      <c r="X102" s="5">
        <f>Rebounds[[#This Row],[7+]]-Rebounds[[#This Row],[8+]]</f>
        <v>0.10256999999999999</v>
      </c>
      <c r="Y102" s="5">
        <f>Rebounds[[#This Row],[8+]]-Rebounds[[#This Row],[9+]]</f>
        <v>9.9370000000000014E-2</v>
      </c>
      <c r="Z102" s="5">
        <f>Rebounds[[#This Row],[9+]]-Rebounds[[#This Row],[10+]]</f>
        <v>8.3299999999999985E-2</v>
      </c>
      <c r="AA102" s="5">
        <f>Rebounds[[#This Row],[10+]]-Rebounds[[#This Row],[11+]]</f>
        <v>6.7900000000000016E-2</v>
      </c>
      <c r="AB102" s="5">
        <f>Rebounds[[#This Row],[11+]]-Rebounds[[#This Row],[12+]]</f>
        <v>5.3439999999999988E-2</v>
      </c>
      <c r="AC102" s="5">
        <f>Rebounds[[#This Row],[12+]]-Rebounds[[#This Row],[13+]]</f>
        <v>3.6370000000000006E-2</v>
      </c>
      <c r="AD102" s="5">
        <f>Rebounds[[#This Row],[13+]]-Rebounds[[#This Row],[14+]]</f>
        <v>2.4169999999999997E-2</v>
      </c>
    </row>
    <row r="103" spans="1:30" hidden="1" x14ac:dyDescent="0.25">
      <c r="A103" s="10">
        <v>22400621</v>
      </c>
      <c r="B103" t="s">
        <v>83</v>
      </c>
      <c r="C103" t="s">
        <v>82</v>
      </c>
      <c r="D103" s="11">
        <v>0.58333333333333337</v>
      </c>
      <c r="E103" s="6" t="str">
        <f>HYPERLINK("https://www.nba.com/stats/player/203084/boxscores-traditional", "Harrison Barnes")</f>
        <v>Harrison Barnes</v>
      </c>
      <c r="F103">
        <v>4</v>
      </c>
      <c r="G103" s="4">
        <v>1.095</v>
      </c>
      <c r="H103" s="3">
        <v>0.81859000000000004</v>
      </c>
      <c r="I103" s="3">
        <v>0.5</v>
      </c>
      <c r="J103" s="3">
        <v>0.18140999999999999</v>
      </c>
      <c r="K103" s="3">
        <v>3.3619999999999997E-2</v>
      </c>
      <c r="L103" s="3">
        <v>3.0699999999999998E-3</v>
      </c>
      <c r="M103" s="3">
        <v>1.2999999999999999E-4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5">
        <f>Rebounds[[#This Row],[3+]]-Rebounds[[#This Row],[4+]]</f>
        <v>0.31859000000000004</v>
      </c>
      <c r="U103" s="5">
        <f>Rebounds[[#This Row],[4+]]-Rebounds[[#This Row],[5+]]</f>
        <v>0.31859000000000004</v>
      </c>
      <c r="V103" s="5">
        <f>Rebounds[[#This Row],[5+]]-Rebounds[[#This Row],[6+]]</f>
        <v>0.14778999999999998</v>
      </c>
      <c r="W103" s="5">
        <f>Rebounds[[#This Row],[6+]]-Rebounds[[#This Row],[7+]]</f>
        <v>3.0549999999999997E-2</v>
      </c>
      <c r="X103" s="5">
        <f>Rebounds[[#This Row],[7+]]-Rebounds[[#This Row],[8+]]</f>
        <v>2.9399999999999999E-3</v>
      </c>
      <c r="Y103" s="5">
        <f>Rebounds[[#This Row],[8+]]-Rebounds[[#This Row],[9+]]</f>
        <v>1.2999999999999999E-4</v>
      </c>
      <c r="Z103" s="5">
        <f>Rebounds[[#This Row],[9+]]-Rebounds[[#This Row],[10+]]</f>
        <v>0</v>
      </c>
      <c r="AA103" s="5">
        <f>Rebounds[[#This Row],[10+]]-Rebounds[[#This Row],[11+]]</f>
        <v>0</v>
      </c>
      <c r="AB103" s="5">
        <f>Rebounds[[#This Row],[11+]]-Rebounds[[#This Row],[12+]]</f>
        <v>0</v>
      </c>
      <c r="AC103" s="5">
        <f>Rebounds[[#This Row],[12+]]-Rebounds[[#This Row],[13+]]</f>
        <v>0</v>
      </c>
      <c r="AD103" s="5">
        <f>Rebounds[[#This Row],[13+]]-Rebounds[[#This Row],[14+]]</f>
        <v>0</v>
      </c>
    </row>
    <row r="104" spans="1:30" hidden="1" x14ac:dyDescent="0.25">
      <c r="A104" s="10">
        <v>22400621</v>
      </c>
      <c r="B104" t="s">
        <v>83</v>
      </c>
      <c r="C104" t="s">
        <v>82</v>
      </c>
      <c r="D104" s="11">
        <v>0.58333333333333337</v>
      </c>
      <c r="E104" s="6" t="str">
        <f>HYPERLINK("https://www.nba.com/stats/player/1630170/boxscores-traditional", "Devin Vassell")</f>
        <v>Devin Vassell</v>
      </c>
      <c r="F104">
        <v>5</v>
      </c>
      <c r="G104" s="4">
        <v>2.4489999999999998</v>
      </c>
      <c r="H104" s="3">
        <v>0.79388999999999998</v>
      </c>
      <c r="I104" s="3">
        <v>0.65910000000000002</v>
      </c>
      <c r="J104" s="3">
        <v>0.5</v>
      </c>
      <c r="K104" s="3">
        <v>0.34089999999999998</v>
      </c>
      <c r="L104" s="3">
        <v>0.20610999999999999</v>
      </c>
      <c r="M104" s="3">
        <v>0.11123</v>
      </c>
      <c r="N104" s="3">
        <v>5.1549999999999999E-2</v>
      </c>
      <c r="O104" s="3">
        <v>2.068E-2</v>
      </c>
      <c r="P104" s="3">
        <v>7.1399999999999996E-3</v>
      </c>
      <c r="Q104" s="3">
        <v>2.1199999999999999E-3</v>
      </c>
      <c r="R104" s="3">
        <v>5.4000000000000001E-4</v>
      </c>
      <c r="S104" s="3">
        <v>1.2E-4</v>
      </c>
      <c r="T104" s="5">
        <f>Rebounds[[#This Row],[3+]]-Rebounds[[#This Row],[4+]]</f>
        <v>0.13478999999999997</v>
      </c>
      <c r="U104" s="5">
        <f>Rebounds[[#This Row],[4+]]-Rebounds[[#This Row],[5+]]</f>
        <v>0.15910000000000002</v>
      </c>
      <c r="V104" s="5">
        <f>Rebounds[[#This Row],[5+]]-Rebounds[[#This Row],[6+]]</f>
        <v>0.15910000000000002</v>
      </c>
      <c r="W104" s="5">
        <f>Rebounds[[#This Row],[6+]]-Rebounds[[#This Row],[7+]]</f>
        <v>0.13478999999999999</v>
      </c>
      <c r="X104" s="5">
        <f>Rebounds[[#This Row],[7+]]-Rebounds[[#This Row],[8+]]</f>
        <v>9.4879999999999992E-2</v>
      </c>
      <c r="Y104" s="5">
        <f>Rebounds[[#This Row],[8+]]-Rebounds[[#This Row],[9+]]</f>
        <v>5.9679999999999997E-2</v>
      </c>
      <c r="Z104" s="5">
        <f>Rebounds[[#This Row],[9+]]-Rebounds[[#This Row],[10+]]</f>
        <v>3.0869999999999998E-2</v>
      </c>
      <c r="AA104" s="5">
        <f>Rebounds[[#This Row],[10+]]-Rebounds[[#This Row],[11+]]</f>
        <v>1.354E-2</v>
      </c>
      <c r="AB104" s="5">
        <f>Rebounds[[#This Row],[11+]]-Rebounds[[#This Row],[12+]]</f>
        <v>5.0200000000000002E-3</v>
      </c>
      <c r="AC104" s="5">
        <f>Rebounds[[#This Row],[12+]]-Rebounds[[#This Row],[13+]]</f>
        <v>1.5799999999999998E-3</v>
      </c>
      <c r="AD104" s="5">
        <f>Rebounds[[#This Row],[13+]]-Rebounds[[#This Row],[14+]]</f>
        <v>4.2000000000000002E-4</v>
      </c>
    </row>
    <row r="105" spans="1:30" hidden="1" x14ac:dyDescent="0.25">
      <c r="A105" s="10">
        <v>22400621</v>
      </c>
      <c r="B105" t="s">
        <v>83</v>
      </c>
      <c r="C105" t="s">
        <v>82</v>
      </c>
      <c r="D105" s="11">
        <v>0.58333333333333337</v>
      </c>
      <c r="E105" s="6" t="str">
        <f>HYPERLINK("https://www.nba.com/stats/player/101108/boxscores-traditional", "Chris Paul")</f>
        <v>Chris Paul</v>
      </c>
      <c r="F105">
        <v>3.6</v>
      </c>
      <c r="G105" s="4">
        <v>1.3559999999999999</v>
      </c>
      <c r="H105" s="3">
        <v>0.67003000000000001</v>
      </c>
      <c r="I105" s="3">
        <v>0.38590999999999998</v>
      </c>
      <c r="J105" s="3">
        <v>0.15151000000000001</v>
      </c>
      <c r="K105" s="3">
        <v>3.8359999999999998E-2</v>
      </c>
      <c r="L105" s="3">
        <v>6.0400000000000002E-3</v>
      </c>
      <c r="M105" s="3">
        <v>5.9999999999999995E-4</v>
      </c>
      <c r="N105" s="3">
        <v>3.0000000000000001E-5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5">
        <f>Rebounds[[#This Row],[3+]]-Rebounds[[#This Row],[4+]]</f>
        <v>0.28412000000000004</v>
      </c>
      <c r="U105" s="5">
        <f>Rebounds[[#This Row],[4+]]-Rebounds[[#This Row],[5+]]</f>
        <v>0.23439999999999997</v>
      </c>
      <c r="V105" s="5">
        <f>Rebounds[[#This Row],[5+]]-Rebounds[[#This Row],[6+]]</f>
        <v>0.11315</v>
      </c>
      <c r="W105" s="5">
        <f>Rebounds[[#This Row],[6+]]-Rebounds[[#This Row],[7+]]</f>
        <v>3.2320000000000002E-2</v>
      </c>
      <c r="X105" s="5">
        <f>Rebounds[[#This Row],[7+]]-Rebounds[[#This Row],[8+]]</f>
        <v>5.4400000000000004E-3</v>
      </c>
      <c r="Y105" s="5">
        <f>Rebounds[[#This Row],[8+]]-Rebounds[[#This Row],[9+]]</f>
        <v>5.6999999999999998E-4</v>
      </c>
      <c r="Z105" s="5">
        <f>Rebounds[[#This Row],[9+]]-Rebounds[[#This Row],[10+]]</f>
        <v>3.0000000000000001E-5</v>
      </c>
      <c r="AA105" s="5">
        <f>Rebounds[[#This Row],[10+]]-Rebounds[[#This Row],[11+]]</f>
        <v>0</v>
      </c>
      <c r="AB105" s="5">
        <f>Rebounds[[#This Row],[11+]]-Rebounds[[#This Row],[12+]]</f>
        <v>0</v>
      </c>
      <c r="AC105" s="5">
        <f>Rebounds[[#This Row],[12+]]-Rebounds[[#This Row],[13+]]</f>
        <v>0</v>
      </c>
      <c r="AD105" s="5">
        <f>Rebounds[[#This Row],[13+]]-Rebounds[[#This Row],[14+]]</f>
        <v>0</v>
      </c>
    </row>
    <row r="106" spans="1:30" hidden="1" x14ac:dyDescent="0.25">
      <c r="A106" s="10">
        <v>22400621</v>
      </c>
      <c r="B106" t="s">
        <v>83</v>
      </c>
      <c r="C106" t="s">
        <v>82</v>
      </c>
      <c r="D106" s="11">
        <v>0.58333333333333337</v>
      </c>
      <c r="E106" s="6" t="str">
        <f>HYPERLINK("https://www.nba.com/stats/player/1629640/boxscores-traditional", "Keldon Johnson")</f>
        <v>Keldon Johnson</v>
      </c>
      <c r="F106">
        <v>4.4000000000000004</v>
      </c>
      <c r="G106" s="4">
        <v>3.3820000000000001</v>
      </c>
      <c r="H106" s="3">
        <v>0.65910000000000002</v>
      </c>
      <c r="I106" s="3">
        <v>0.54776000000000002</v>
      </c>
      <c r="J106" s="3">
        <v>0.42858000000000002</v>
      </c>
      <c r="K106" s="3">
        <v>0.31918000000000002</v>
      </c>
      <c r="L106" s="3">
        <v>0.22065000000000001</v>
      </c>
      <c r="M106" s="3">
        <v>0.14457</v>
      </c>
      <c r="N106" s="3">
        <v>8.6910000000000001E-2</v>
      </c>
      <c r="O106" s="3">
        <v>4.8460000000000003E-2</v>
      </c>
      <c r="P106" s="3">
        <v>2.5590000000000002E-2</v>
      </c>
      <c r="Q106" s="3">
        <v>1.222E-2</v>
      </c>
      <c r="R106" s="3">
        <v>5.5399999999999998E-3</v>
      </c>
      <c r="S106" s="3">
        <v>2.2599999999999999E-3</v>
      </c>
      <c r="T106" s="5">
        <f>Rebounds[[#This Row],[3+]]-Rebounds[[#This Row],[4+]]</f>
        <v>0.11133999999999999</v>
      </c>
      <c r="U106" s="5">
        <f>Rebounds[[#This Row],[4+]]-Rebounds[[#This Row],[5+]]</f>
        <v>0.11918000000000001</v>
      </c>
      <c r="V106" s="5">
        <f>Rebounds[[#This Row],[5+]]-Rebounds[[#This Row],[6+]]</f>
        <v>0.1094</v>
      </c>
      <c r="W106" s="5">
        <f>Rebounds[[#This Row],[6+]]-Rebounds[[#This Row],[7+]]</f>
        <v>9.8530000000000006E-2</v>
      </c>
      <c r="X106" s="5">
        <f>Rebounds[[#This Row],[7+]]-Rebounds[[#This Row],[8+]]</f>
        <v>7.6080000000000009E-2</v>
      </c>
      <c r="Y106" s="5">
        <f>Rebounds[[#This Row],[8+]]-Rebounds[[#This Row],[9+]]</f>
        <v>5.7660000000000003E-2</v>
      </c>
      <c r="Z106" s="5">
        <f>Rebounds[[#This Row],[9+]]-Rebounds[[#This Row],[10+]]</f>
        <v>3.8449999999999998E-2</v>
      </c>
      <c r="AA106" s="5">
        <f>Rebounds[[#This Row],[10+]]-Rebounds[[#This Row],[11+]]</f>
        <v>2.2870000000000001E-2</v>
      </c>
      <c r="AB106" s="5">
        <f>Rebounds[[#This Row],[11+]]-Rebounds[[#This Row],[12+]]</f>
        <v>1.3370000000000002E-2</v>
      </c>
      <c r="AC106" s="5">
        <f>Rebounds[[#This Row],[12+]]-Rebounds[[#This Row],[13+]]</f>
        <v>6.6800000000000002E-3</v>
      </c>
      <c r="AD106" s="5">
        <f>Rebounds[[#This Row],[13+]]-Rebounds[[#This Row],[14+]]</f>
        <v>3.2799999999999999E-3</v>
      </c>
    </row>
    <row r="107" spans="1:30" hidden="1" x14ac:dyDescent="0.25">
      <c r="A107" s="10">
        <v>22400621</v>
      </c>
      <c r="B107" t="s">
        <v>83</v>
      </c>
      <c r="C107" t="s">
        <v>82</v>
      </c>
      <c r="D107" s="11">
        <v>0.58333333333333337</v>
      </c>
      <c r="E107" s="6" t="str">
        <f>HYPERLINK("https://www.nba.com/stats/player/1642264/boxscores-traditional", "Stephon Castle")</f>
        <v>Stephon Castle</v>
      </c>
      <c r="F107">
        <v>3</v>
      </c>
      <c r="G107" s="4">
        <v>1.5489999999999999</v>
      </c>
      <c r="H107" s="3">
        <v>0.5</v>
      </c>
      <c r="I107" s="3">
        <v>0.25785000000000002</v>
      </c>
      <c r="J107" s="3">
        <v>9.8530000000000006E-2</v>
      </c>
      <c r="K107" s="3">
        <v>2.6190000000000001E-2</v>
      </c>
      <c r="L107" s="3">
        <v>4.9399999999999999E-3</v>
      </c>
      <c r="M107" s="3">
        <v>6.2E-4</v>
      </c>
      <c r="N107" s="3">
        <v>5.0000000000000002E-5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5">
        <f>Rebounds[[#This Row],[3+]]-Rebounds[[#This Row],[4+]]</f>
        <v>0.24214999999999998</v>
      </c>
      <c r="U107" s="5">
        <f>Rebounds[[#This Row],[4+]]-Rebounds[[#This Row],[5+]]</f>
        <v>0.15932000000000002</v>
      </c>
      <c r="V107" s="5">
        <f>Rebounds[[#This Row],[5+]]-Rebounds[[#This Row],[6+]]</f>
        <v>7.2340000000000002E-2</v>
      </c>
      <c r="W107" s="5">
        <f>Rebounds[[#This Row],[6+]]-Rebounds[[#This Row],[7+]]</f>
        <v>2.1250000000000002E-2</v>
      </c>
      <c r="X107" s="5">
        <f>Rebounds[[#This Row],[7+]]-Rebounds[[#This Row],[8+]]</f>
        <v>4.3200000000000001E-3</v>
      </c>
      <c r="Y107" s="5">
        <f>Rebounds[[#This Row],[8+]]-Rebounds[[#This Row],[9+]]</f>
        <v>5.6999999999999998E-4</v>
      </c>
      <c r="Z107" s="5">
        <f>Rebounds[[#This Row],[9+]]-Rebounds[[#This Row],[10+]]</f>
        <v>5.0000000000000002E-5</v>
      </c>
      <c r="AA107" s="5">
        <f>Rebounds[[#This Row],[10+]]-Rebounds[[#This Row],[11+]]</f>
        <v>0</v>
      </c>
      <c r="AB107" s="5">
        <f>Rebounds[[#This Row],[11+]]-Rebounds[[#This Row],[12+]]</f>
        <v>0</v>
      </c>
      <c r="AC107" s="5">
        <f>Rebounds[[#This Row],[12+]]-Rebounds[[#This Row],[13+]]</f>
        <v>0</v>
      </c>
      <c r="AD107" s="5">
        <f>Rebounds[[#This Row],[13+]]-Rebounds[[#This Row],[14+]]</f>
        <v>0</v>
      </c>
    </row>
    <row r="108" spans="1:30" x14ac:dyDescent="0.25">
      <c r="A108" s="10">
        <v>22400629</v>
      </c>
      <c r="B108" t="s">
        <v>80</v>
      </c>
      <c r="C108" t="s">
        <v>90</v>
      </c>
      <c r="D108" s="11">
        <v>0.91666666666666663</v>
      </c>
      <c r="E108" s="6" t="str">
        <f>HYPERLINK("https://www.nba.com/stats/player/201143/boxscores-traditional", "Al Horford")</f>
        <v>Al Horford</v>
      </c>
      <c r="F108">
        <v>4</v>
      </c>
      <c r="G108" s="4">
        <v>1.673</v>
      </c>
      <c r="H108" s="3">
        <v>0.72575000000000001</v>
      </c>
      <c r="I108" s="3">
        <v>0.5</v>
      </c>
      <c r="J108" s="3">
        <v>0.27424999999999999</v>
      </c>
      <c r="K108" s="3">
        <v>0.11507000000000001</v>
      </c>
      <c r="L108" s="3">
        <v>3.6729999999999999E-2</v>
      </c>
      <c r="M108" s="3">
        <v>8.4200000000000004E-3</v>
      </c>
      <c r="N108" s="3">
        <v>1.39E-3</v>
      </c>
      <c r="O108" s="3">
        <v>1.7000000000000001E-4</v>
      </c>
      <c r="P108" s="3">
        <v>0</v>
      </c>
      <c r="Q108" s="3">
        <v>0</v>
      </c>
      <c r="R108" s="3">
        <v>0</v>
      </c>
      <c r="S108" s="3">
        <v>0</v>
      </c>
      <c r="T108" s="5">
        <f>Rebounds[[#This Row],[3+]]-Rebounds[[#This Row],[4+]]</f>
        <v>0.22575000000000001</v>
      </c>
      <c r="U108" s="5">
        <f>Rebounds[[#This Row],[4+]]-Rebounds[[#This Row],[5+]]</f>
        <v>0.22575000000000001</v>
      </c>
      <c r="V108" s="5">
        <f>Rebounds[[#This Row],[5+]]-Rebounds[[#This Row],[6+]]</f>
        <v>0.15917999999999999</v>
      </c>
      <c r="W108" s="5">
        <f>Rebounds[[#This Row],[6+]]-Rebounds[[#This Row],[7+]]</f>
        <v>7.8340000000000007E-2</v>
      </c>
      <c r="X108" s="5">
        <f>Rebounds[[#This Row],[7+]]-Rebounds[[#This Row],[8+]]</f>
        <v>2.8309999999999998E-2</v>
      </c>
      <c r="Y108" s="5">
        <f>Rebounds[[#This Row],[8+]]-Rebounds[[#This Row],[9+]]</f>
        <v>7.0300000000000007E-3</v>
      </c>
      <c r="Z108" s="5">
        <f>Rebounds[[#This Row],[9+]]-Rebounds[[#This Row],[10+]]</f>
        <v>1.2199999999999999E-3</v>
      </c>
      <c r="AA108" s="5">
        <f>Rebounds[[#This Row],[10+]]-Rebounds[[#This Row],[11+]]</f>
        <v>1.7000000000000001E-4</v>
      </c>
      <c r="AB108" s="5">
        <f>Rebounds[[#This Row],[11+]]-Rebounds[[#This Row],[12+]]</f>
        <v>0</v>
      </c>
      <c r="AC108" s="5">
        <f>Rebounds[[#This Row],[12+]]-Rebounds[[#This Row],[13+]]</f>
        <v>0</v>
      </c>
      <c r="AD108" s="5">
        <f>Rebounds[[#This Row],[13+]]-Rebounds[[#This Row],[14+]]</f>
        <v>0</v>
      </c>
    </row>
    <row r="109" spans="1:30" x14ac:dyDescent="0.25">
      <c r="A109" s="10">
        <v>22400629</v>
      </c>
      <c r="B109" t="s">
        <v>80</v>
      </c>
      <c r="C109" t="s">
        <v>90</v>
      </c>
      <c r="D109" s="11">
        <v>0.91666666666666663</v>
      </c>
      <c r="E109" s="6" t="str">
        <f>HYPERLINK("https://www.nba.com/stats/player/1628401/boxscores-traditional", "Derrick White")</f>
        <v>Derrick White</v>
      </c>
      <c r="F109">
        <v>4.4000000000000004</v>
      </c>
      <c r="G109" s="4">
        <v>2.7279999999999998</v>
      </c>
      <c r="H109" s="3">
        <v>0.69496999999999998</v>
      </c>
      <c r="I109" s="3">
        <v>0.55962000000000001</v>
      </c>
      <c r="J109" s="3">
        <v>0.41293999999999997</v>
      </c>
      <c r="K109" s="3">
        <v>0.27760000000000001</v>
      </c>
      <c r="L109" s="3">
        <v>0.17105999999999999</v>
      </c>
      <c r="M109" s="3">
        <v>9.3420000000000003E-2</v>
      </c>
      <c r="N109" s="3">
        <v>4.5510000000000002E-2</v>
      </c>
      <c r="O109" s="3">
        <v>2.018E-2</v>
      </c>
      <c r="P109" s="3">
        <v>7.7600000000000004E-3</v>
      </c>
      <c r="Q109" s="3">
        <v>2.64E-3</v>
      </c>
      <c r="R109" s="3">
        <v>8.1999999999999998E-4</v>
      </c>
      <c r="S109" s="3">
        <v>2.2000000000000001E-4</v>
      </c>
      <c r="T109" s="5">
        <f>Rebounds[[#This Row],[3+]]-Rebounds[[#This Row],[4+]]</f>
        <v>0.13534999999999997</v>
      </c>
      <c r="U109" s="5">
        <f>Rebounds[[#This Row],[4+]]-Rebounds[[#This Row],[5+]]</f>
        <v>0.14668000000000003</v>
      </c>
      <c r="V109" s="5">
        <f>Rebounds[[#This Row],[5+]]-Rebounds[[#This Row],[6+]]</f>
        <v>0.13533999999999996</v>
      </c>
      <c r="W109" s="5">
        <f>Rebounds[[#This Row],[6+]]-Rebounds[[#This Row],[7+]]</f>
        <v>0.10654000000000002</v>
      </c>
      <c r="X109" s="5">
        <f>Rebounds[[#This Row],[7+]]-Rebounds[[#This Row],[8+]]</f>
        <v>7.7639999999999987E-2</v>
      </c>
      <c r="Y109" s="5">
        <f>Rebounds[[#This Row],[8+]]-Rebounds[[#This Row],[9+]]</f>
        <v>4.7910000000000001E-2</v>
      </c>
      <c r="Z109" s="5">
        <f>Rebounds[[#This Row],[9+]]-Rebounds[[#This Row],[10+]]</f>
        <v>2.5330000000000002E-2</v>
      </c>
      <c r="AA109" s="5">
        <f>Rebounds[[#This Row],[10+]]-Rebounds[[#This Row],[11+]]</f>
        <v>1.242E-2</v>
      </c>
      <c r="AB109" s="5">
        <f>Rebounds[[#This Row],[11+]]-Rebounds[[#This Row],[12+]]</f>
        <v>5.1200000000000004E-3</v>
      </c>
      <c r="AC109" s="5">
        <f>Rebounds[[#This Row],[12+]]-Rebounds[[#This Row],[13+]]</f>
        <v>1.82E-3</v>
      </c>
      <c r="AD109" s="5">
        <f>Rebounds[[#This Row],[13+]]-Rebounds[[#This Row],[14+]]</f>
        <v>5.9999999999999995E-4</v>
      </c>
    </row>
    <row r="110" spans="1:30" x14ac:dyDescent="0.25">
      <c r="A110" s="10">
        <v>22400629</v>
      </c>
      <c r="B110" t="s">
        <v>80</v>
      </c>
      <c r="C110" t="s">
        <v>90</v>
      </c>
      <c r="D110" s="11">
        <v>0.91666666666666663</v>
      </c>
      <c r="E110" s="6" t="str">
        <f>HYPERLINK("https://www.nba.com/stats/player/1630202/boxscores-traditional", "Payton Pritchard")</f>
        <v>Payton Pritchard</v>
      </c>
      <c r="F110">
        <v>3.2</v>
      </c>
      <c r="G110" s="4">
        <v>1.6</v>
      </c>
      <c r="H110" s="3">
        <v>0.55171999999999999</v>
      </c>
      <c r="I110" s="3">
        <v>0.30853999999999998</v>
      </c>
      <c r="J110" s="3">
        <v>0.13136</v>
      </c>
      <c r="K110" s="3">
        <v>4.0059999999999998E-2</v>
      </c>
      <c r="L110" s="3">
        <v>8.8900000000000003E-3</v>
      </c>
      <c r="M110" s="3">
        <v>1.3500000000000001E-3</v>
      </c>
      <c r="N110" s="3">
        <v>1.4999999999999999E-4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5">
        <f>Rebounds[[#This Row],[3+]]-Rebounds[[#This Row],[4+]]</f>
        <v>0.24318000000000001</v>
      </c>
      <c r="U110" s="5">
        <f>Rebounds[[#This Row],[4+]]-Rebounds[[#This Row],[5+]]</f>
        <v>0.17717999999999998</v>
      </c>
      <c r="V110" s="5">
        <f>Rebounds[[#This Row],[5+]]-Rebounds[[#This Row],[6+]]</f>
        <v>9.1300000000000006E-2</v>
      </c>
      <c r="W110" s="5">
        <f>Rebounds[[#This Row],[6+]]-Rebounds[[#This Row],[7+]]</f>
        <v>3.1169999999999996E-2</v>
      </c>
      <c r="X110" s="5">
        <f>Rebounds[[#This Row],[7+]]-Rebounds[[#This Row],[8+]]</f>
        <v>7.5399999999999998E-3</v>
      </c>
      <c r="Y110" s="5">
        <f>Rebounds[[#This Row],[8+]]-Rebounds[[#This Row],[9+]]</f>
        <v>1.2000000000000001E-3</v>
      </c>
      <c r="Z110" s="5">
        <f>Rebounds[[#This Row],[9+]]-Rebounds[[#This Row],[10+]]</f>
        <v>1.4999999999999999E-4</v>
      </c>
      <c r="AA110" s="5">
        <f>Rebounds[[#This Row],[10+]]-Rebounds[[#This Row],[11+]]</f>
        <v>0</v>
      </c>
      <c r="AB110" s="5">
        <f>Rebounds[[#This Row],[11+]]-Rebounds[[#This Row],[12+]]</f>
        <v>0</v>
      </c>
      <c r="AC110" s="5">
        <f>Rebounds[[#This Row],[12+]]-Rebounds[[#This Row],[13+]]</f>
        <v>0</v>
      </c>
      <c r="AD110" s="5">
        <f>Rebounds[[#This Row],[13+]]-Rebounds[[#This Row],[14+]]</f>
        <v>0</v>
      </c>
    </row>
    <row r="111" spans="1:30" x14ac:dyDescent="0.25">
      <c r="A111" s="10">
        <v>22400629</v>
      </c>
      <c r="B111" t="s">
        <v>80</v>
      </c>
      <c r="C111" t="s">
        <v>90</v>
      </c>
      <c r="D111" s="11">
        <v>0.91666666666666663</v>
      </c>
      <c r="E111" s="6" t="str">
        <f>HYPERLINK("https://www.nba.com/stats/player/1630573/boxscores-traditional", "Sam Hauser")</f>
        <v>Sam Hauser</v>
      </c>
      <c r="F111">
        <v>3.2</v>
      </c>
      <c r="G111" s="4">
        <v>1.72</v>
      </c>
      <c r="H111" s="3">
        <v>0.54776000000000002</v>
      </c>
      <c r="I111" s="3">
        <v>0.31918000000000002</v>
      </c>
      <c r="J111" s="3">
        <v>0.14685999999999999</v>
      </c>
      <c r="K111" s="3">
        <v>5.1549999999999999E-2</v>
      </c>
      <c r="L111" s="3">
        <v>1.355E-2</v>
      </c>
      <c r="M111" s="3">
        <v>2.64E-3</v>
      </c>
      <c r="N111" s="3">
        <v>3.8000000000000002E-4</v>
      </c>
      <c r="O111" s="3">
        <v>4.0000000000000003E-5</v>
      </c>
      <c r="P111" s="3">
        <v>0</v>
      </c>
      <c r="Q111" s="3">
        <v>0</v>
      </c>
      <c r="R111" s="3">
        <v>0</v>
      </c>
      <c r="S111" s="3">
        <v>0</v>
      </c>
      <c r="T111" s="5">
        <f>Rebounds[[#This Row],[3+]]-Rebounds[[#This Row],[4+]]</f>
        <v>0.22858000000000001</v>
      </c>
      <c r="U111" s="5">
        <f>Rebounds[[#This Row],[4+]]-Rebounds[[#This Row],[5+]]</f>
        <v>0.17232000000000003</v>
      </c>
      <c r="V111" s="5">
        <f>Rebounds[[#This Row],[5+]]-Rebounds[[#This Row],[6+]]</f>
        <v>9.5309999999999992E-2</v>
      </c>
      <c r="W111" s="5">
        <f>Rebounds[[#This Row],[6+]]-Rebounds[[#This Row],[7+]]</f>
        <v>3.7999999999999999E-2</v>
      </c>
      <c r="X111" s="5">
        <f>Rebounds[[#This Row],[7+]]-Rebounds[[#This Row],[8+]]</f>
        <v>1.091E-2</v>
      </c>
      <c r="Y111" s="5">
        <f>Rebounds[[#This Row],[8+]]-Rebounds[[#This Row],[9+]]</f>
        <v>2.2599999999999999E-3</v>
      </c>
      <c r="Z111" s="5">
        <f>Rebounds[[#This Row],[9+]]-Rebounds[[#This Row],[10+]]</f>
        <v>3.4000000000000002E-4</v>
      </c>
      <c r="AA111" s="5">
        <f>Rebounds[[#This Row],[10+]]-Rebounds[[#This Row],[11+]]</f>
        <v>4.0000000000000003E-5</v>
      </c>
      <c r="AB111" s="5">
        <f>Rebounds[[#This Row],[11+]]-Rebounds[[#This Row],[12+]]</f>
        <v>0</v>
      </c>
      <c r="AC111" s="5">
        <f>Rebounds[[#This Row],[12+]]-Rebounds[[#This Row],[13+]]</f>
        <v>0</v>
      </c>
      <c r="AD111" s="5">
        <f>Rebounds[[#This Row],[13+]]-Rebounds[[#This Row],[14+]]</f>
        <v>0</v>
      </c>
    </row>
    <row r="112" spans="1:30" x14ac:dyDescent="0.25">
      <c r="A112" s="10">
        <v>22400629</v>
      </c>
      <c r="B112" t="s">
        <v>90</v>
      </c>
      <c r="C112" t="s">
        <v>80</v>
      </c>
      <c r="D112" s="11">
        <v>0.91666666666666663</v>
      </c>
      <c r="E112" s="6" t="str">
        <f>HYPERLINK("https://www.nba.com/stats/player/203076/boxscores-traditional", "Anthony Davis")</f>
        <v>Anthony Davis</v>
      </c>
      <c r="F112">
        <v>12.4</v>
      </c>
      <c r="G112" s="4">
        <v>2.0590000000000002</v>
      </c>
      <c r="H112" s="3">
        <v>1</v>
      </c>
      <c r="I112" s="3">
        <v>1</v>
      </c>
      <c r="J112" s="3">
        <v>0.99983</v>
      </c>
      <c r="K112" s="3">
        <v>0.99905999999999995</v>
      </c>
      <c r="L112" s="3">
        <v>0.99560000000000004</v>
      </c>
      <c r="M112" s="3">
        <v>0.98382000000000003</v>
      </c>
      <c r="N112" s="3">
        <v>0.95052999999999999</v>
      </c>
      <c r="O112" s="3">
        <v>0.879</v>
      </c>
      <c r="P112" s="3">
        <v>0.75175000000000003</v>
      </c>
      <c r="Q112" s="3">
        <v>0.57535000000000003</v>
      </c>
      <c r="R112" s="3">
        <v>0.38590999999999998</v>
      </c>
      <c r="S112" s="3">
        <v>0.2177</v>
      </c>
      <c r="T112" s="5">
        <f>Rebounds[[#This Row],[3+]]-Rebounds[[#This Row],[4+]]</f>
        <v>0</v>
      </c>
      <c r="U112" s="5">
        <f>Rebounds[[#This Row],[4+]]-Rebounds[[#This Row],[5+]]</f>
        <v>1.7000000000000348E-4</v>
      </c>
      <c r="V112" s="5">
        <f>Rebounds[[#This Row],[5+]]-Rebounds[[#This Row],[6+]]</f>
        <v>7.7000000000004842E-4</v>
      </c>
      <c r="W112" s="5">
        <f>Rebounds[[#This Row],[6+]]-Rebounds[[#This Row],[7+]]</f>
        <v>3.4599999999999076E-3</v>
      </c>
      <c r="X112" s="5">
        <f>Rebounds[[#This Row],[7+]]-Rebounds[[#This Row],[8+]]</f>
        <v>1.1780000000000013E-2</v>
      </c>
      <c r="Y112" s="5">
        <f>Rebounds[[#This Row],[8+]]-Rebounds[[#This Row],[9+]]</f>
        <v>3.3290000000000042E-2</v>
      </c>
      <c r="Z112" s="5">
        <f>Rebounds[[#This Row],[9+]]-Rebounds[[#This Row],[10+]]</f>
        <v>7.1529999999999982E-2</v>
      </c>
      <c r="AA112" s="5">
        <f>Rebounds[[#This Row],[10+]]-Rebounds[[#This Row],[11+]]</f>
        <v>0.12724999999999997</v>
      </c>
      <c r="AB112" s="5">
        <f>Rebounds[[#This Row],[11+]]-Rebounds[[#This Row],[12+]]</f>
        <v>0.1764</v>
      </c>
      <c r="AC112" s="5">
        <f>Rebounds[[#This Row],[12+]]-Rebounds[[#This Row],[13+]]</f>
        <v>0.18944000000000005</v>
      </c>
      <c r="AD112" s="5">
        <f>Rebounds[[#This Row],[13+]]-Rebounds[[#This Row],[14+]]</f>
        <v>0.16820999999999997</v>
      </c>
    </row>
    <row r="113" spans="1:30" x14ac:dyDescent="0.25">
      <c r="A113" s="10">
        <v>22400629</v>
      </c>
      <c r="B113" t="s">
        <v>90</v>
      </c>
      <c r="C113" t="s">
        <v>80</v>
      </c>
      <c r="D113" s="11">
        <v>0.91666666666666663</v>
      </c>
      <c r="E113" s="6" t="str">
        <f>HYPERLINK("https://www.nba.com/stats/player/2544/boxscores-traditional", "LeBron James")</f>
        <v>LeBron James</v>
      </c>
      <c r="F113">
        <v>6.4</v>
      </c>
      <c r="G113" s="4">
        <v>1.96</v>
      </c>
      <c r="H113" s="3">
        <v>0.95818000000000003</v>
      </c>
      <c r="I113" s="3">
        <v>0.88876999999999995</v>
      </c>
      <c r="J113" s="3">
        <v>0.76114999999999999</v>
      </c>
      <c r="K113" s="3">
        <v>0.57926</v>
      </c>
      <c r="L113" s="3">
        <v>0.37828000000000001</v>
      </c>
      <c r="M113" s="3">
        <v>0.20610999999999999</v>
      </c>
      <c r="N113" s="3">
        <v>9.1759999999999994E-2</v>
      </c>
      <c r="O113" s="3">
        <v>3.288E-2</v>
      </c>
      <c r="P113" s="3">
        <v>9.3900000000000008E-3</v>
      </c>
      <c r="Q113" s="3">
        <v>2.1199999999999999E-3</v>
      </c>
      <c r="R113" s="3">
        <v>3.8000000000000002E-4</v>
      </c>
      <c r="S113" s="3">
        <v>5.0000000000000002E-5</v>
      </c>
      <c r="T113" s="5">
        <f>Rebounds[[#This Row],[3+]]-Rebounds[[#This Row],[4+]]</f>
        <v>6.9410000000000083E-2</v>
      </c>
      <c r="U113" s="5">
        <f>Rebounds[[#This Row],[4+]]-Rebounds[[#This Row],[5+]]</f>
        <v>0.12761999999999996</v>
      </c>
      <c r="V113" s="5">
        <f>Rebounds[[#This Row],[5+]]-Rebounds[[#This Row],[6+]]</f>
        <v>0.18189</v>
      </c>
      <c r="W113" s="5">
        <f>Rebounds[[#This Row],[6+]]-Rebounds[[#This Row],[7+]]</f>
        <v>0.20097999999999999</v>
      </c>
      <c r="X113" s="5">
        <f>Rebounds[[#This Row],[7+]]-Rebounds[[#This Row],[8+]]</f>
        <v>0.17217000000000002</v>
      </c>
      <c r="Y113" s="5">
        <f>Rebounds[[#This Row],[8+]]-Rebounds[[#This Row],[9+]]</f>
        <v>0.11434999999999999</v>
      </c>
      <c r="Z113" s="5">
        <f>Rebounds[[#This Row],[9+]]-Rebounds[[#This Row],[10+]]</f>
        <v>5.8879999999999995E-2</v>
      </c>
      <c r="AA113" s="5">
        <f>Rebounds[[#This Row],[10+]]-Rebounds[[#This Row],[11+]]</f>
        <v>2.3489999999999997E-2</v>
      </c>
      <c r="AB113" s="5">
        <f>Rebounds[[#This Row],[11+]]-Rebounds[[#This Row],[12+]]</f>
        <v>7.2700000000000004E-3</v>
      </c>
      <c r="AC113" s="5">
        <f>Rebounds[[#This Row],[12+]]-Rebounds[[#This Row],[13+]]</f>
        <v>1.7399999999999998E-3</v>
      </c>
      <c r="AD113" s="5">
        <f>Rebounds[[#This Row],[13+]]-Rebounds[[#This Row],[14+]]</f>
        <v>3.3E-4</v>
      </c>
    </row>
    <row r="114" spans="1:30" x14ac:dyDescent="0.25">
      <c r="A114" s="10">
        <v>22400629</v>
      </c>
      <c r="B114" t="s">
        <v>90</v>
      </c>
      <c r="C114" t="s">
        <v>80</v>
      </c>
      <c r="D114" s="11">
        <v>0.91666666666666663</v>
      </c>
      <c r="E114" s="6" t="str">
        <f>HYPERLINK("https://www.nba.com/stats/player/1629060/boxscores-traditional", "Rui Hachimura")</f>
        <v>Rui Hachimura</v>
      </c>
      <c r="F114">
        <v>5.8</v>
      </c>
      <c r="G114" s="4">
        <v>1.72</v>
      </c>
      <c r="H114" s="3">
        <v>0.94845000000000002</v>
      </c>
      <c r="I114" s="3">
        <v>0.85314000000000001</v>
      </c>
      <c r="J114" s="3">
        <v>0.68081999999999998</v>
      </c>
      <c r="K114" s="3">
        <v>0.45223999999999998</v>
      </c>
      <c r="L114" s="3">
        <v>0.24196000000000001</v>
      </c>
      <c r="M114" s="3">
        <v>0.10027</v>
      </c>
      <c r="N114" s="3">
        <v>3.1440000000000003E-2</v>
      </c>
      <c r="O114" s="3">
        <v>7.3400000000000002E-3</v>
      </c>
      <c r="P114" s="3">
        <v>1.2600000000000001E-3</v>
      </c>
      <c r="Q114" s="3">
        <v>1.6000000000000001E-4</v>
      </c>
      <c r="R114" s="3">
        <v>0</v>
      </c>
      <c r="S114" s="3">
        <v>0</v>
      </c>
      <c r="T114" s="5">
        <f>Rebounds[[#This Row],[3+]]-Rebounds[[#This Row],[4+]]</f>
        <v>9.5310000000000006E-2</v>
      </c>
      <c r="U114" s="5">
        <f>Rebounds[[#This Row],[4+]]-Rebounds[[#This Row],[5+]]</f>
        <v>0.17232000000000003</v>
      </c>
      <c r="V114" s="5">
        <f>Rebounds[[#This Row],[5+]]-Rebounds[[#This Row],[6+]]</f>
        <v>0.22858000000000001</v>
      </c>
      <c r="W114" s="5">
        <f>Rebounds[[#This Row],[6+]]-Rebounds[[#This Row],[7+]]</f>
        <v>0.21027999999999997</v>
      </c>
      <c r="X114" s="5">
        <f>Rebounds[[#This Row],[7+]]-Rebounds[[#This Row],[8+]]</f>
        <v>0.14169000000000001</v>
      </c>
      <c r="Y114" s="5">
        <f>Rebounds[[#This Row],[8+]]-Rebounds[[#This Row],[9+]]</f>
        <v>6.8830000000000002E-2</v>
      </c>
      <c r="Z114" s="5">
        <f>Rebounds[[#This Row],[9+]]-Rebounds[[#This Row],[10+]]</f>
        <v>2.4100000000000003E-2</v>
      </c>
      <c r="AA114" s="5">
        <f>Rebounds[[#This Row],[10+]]-Rebounds[[#This Row],[11+]]</f>
        <v>6.0800000000000003E-3</v>
      </c>
      <c r="AB114" s="5">
        <f>Rebounds[[#This Row],[11+]]-Rebounds[[#This Row],[12+]]</f>
        <v>1.1000000000000001E-3</v>
      </c>
      <c r="AC114" s="5">
        <f>Rebounds[[#This Row],[12+]]-Rebounds[[#This Row],[13+]]</f>
        <v>1.6000000000000001E-4</v>
      </c>
      <c r="AD114" s="5">
        <f>Rebounds[[#This Row],[13+]]-Rebounds[[#This Row],[14+]]</f>
        <v>0</v>
      </c>
    </row>
    <row r="115" spans="1:30" x14ac:dyDescent="0.25">
      <c r="A115" s="10">
        <v>22400629</v>
      </c>
      <c r="B115" t="s">
        <v>90</v>
      </c>
      <c r="C115" t="s">
        <v>80</v>
      </c>
      <c r="D115" s="11">
        <v>0.91666666666666663</v>
      </c>
      <c r="E115" s="6" t="str">
        <f>HYPERLINK("https://www.nba.com/stats/player/1629637/boxscores-traditional", "Jaxson Hayes")</f>
        <v>Jaxson Hayes</v>
      </c>
      <c r="F115">
        <v>3.2</v>
      </c>
      <c r="G115" s="4">
        <v>2.9929999999999999</v>
      </c>
      <c r="H115" s="3">
        <v>0.52790000000000004</v>
      </c>
      <c r="I115" s="3">
        <v>0.39357999999999999</v>
      </c>
      <c r="J115" s="3">
        <v>0.27424999999999999</v>
      </c>
      <c r="K115" s="3">
        <v>0.17360999999999999</v>
      </c>
      <c r="L115" s="3">
        <v>0.10204000000000001</v>
      </c>
      <c r="M115" s="3">
        <v>5.4800000000000001E-2</v>
      </c>
      <c r="N115" s="3">
        <v>2.6190000000000001E-2</v>
      </c>
      <c r="O115" s="3">
        <v>1.1599999999999999E-2</v>
      </c>
      <c r="P115" s="3">
        <v>4.5300000000000002E-3</v>
      </c>
      <c r="Q115" s="3">
        <v>1.64E-3</v>
      </c>
      <c r="R115" s="3">
        <v>5.4000000000000001E-4</v>
      </c>
      <c r="S115" s="3">
        <v>1.4999999999999999E-4</v>
      </c>
      <c r="T115" s="5">
        <f>Rebounds[[#This Row],[3+]]-Rebounds[[#This Row],[4+]]</f>
        <v>0.13432000000000005</v>
      </c>
      <c r="U115" s="5">
        <f>Rebounds[[#This Row],[4+]]-Rebounds[[#This Row],[5+]]</f>
        <v>0.11932999999999999</v>
      </c>
      <c r="V115" s="5">
        <f>Rebounds[[#This Row],[5+]]-Rebounds[[#This Row],[6+]]</f>
        <v>0.10064000000000001</v>
      </c>
      <c r="W115" s="5">
        <f>Rebounds[[#This Row],[6+]]-Rebounds[[#This Row],[7+]]</f>
        <v>7.1569999999999981E-2</v>
      </c>
      <c r="X115" s="5">
        <f>Rebounds[[#This Row],[7+]]-Rebounds[[#This Row],[8+]]</f>
        <v>4.7240000000000004E-2</v>
      </c>
      <c r="Y115" s="5">
        <f>Rebounds[[#This Row],[8+]]-Rebounds[[#This Row],[9+]]</f>
        <v>2.861E-2</v>
      </c>
      <c r="Z115" s="5">
        <f>Rebounds[[#This Row],[9+]]-Rebounds[[#This Row],[10+]]</f>
        <v>1.4590000000000002E-2</v>
      </c>
      <c r="AA115" s="5">
        <f>Rebounds[[#This Row],[10+]]-Rebounds[[#This Row],[11+]]</f>
        <v>7.069999999999999E-3</v>
      </c>
      <c r="AB115" s="5">
        <f>Rebounds[[#This Row],[11+]]-Rebounds[[#This Row],[12+]]</f>
        <v>2.8900000000000002E-3</v>
      </c>
      <c r="AC115" s="5">
        <f>Rebounds[[#This Row],[12+]]-Rebounds[[#This Row],[13+]]</f>
        <v>1.0999999999999998E-3</v>
      </c>
      <c r="AD115" s="5">
        <f>Rebounds[[#This Row],[13+]]-Rebounds[[#This Row],[14+]]</f>
        <v>3.9000000000000005E-4</v>
      </c>
    </row>
    <row r="116" spans="1:30" x14ac:dyDescent="0.25">
      <c r="A116" s="10">
        <v>22400629</v>
      </c>
      <c r="B116" t="s">
        <v>90</v>
      </c>
      <c r="C116" t="s">
        <v>80</v>
      </c>
      <c r="D116" s="11">
        <v>0.91666666666666663</v>
      </c>
      <c r="E116" s="6" t="str">
        <f>HYPERLINK("https://www.nba.com/stats/player/1630559/boxscores-traditional", "Austin Reaves")</f>
        <v>Austin Reaves</v>
      </c>
      <c r="F116">
        <v>3</v>
      </c>
      <c r="G116" s="4">
        <v>1.095</v>
      </c>
      <c r="H116" s="3">
        <v>0.5</v>
      </c>
      <c r="I116" s="3">
        <v>0.18140999999999999</v>
      </c>
      <c r="J116" s="3">
        <v>3.3619999999999997E-2</v>
      </c>
      <c r="K116" s="3">
        <v>3.0699999999999998E-3</v>
      </c>
      <c r="L116" s="3">
        <v>1.2999999999999999E-4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5">
        <f>Rebounds[[#This Row],[3+]]-Rebounds[[#This Row],[4+]]</f>
        <v>0.31859000000000004</v>
      </c>
      <c r="U116" s="5">
        <f>Rebounds[[#This Row],[4+]]-Rebounds[[#This Row],[5+]]</f>
        <v>0.14778999999999998</v>
      </c>
      <c r="V116" s="5">
        <f>Rebounds[[#This Row],[5+]]-Rebounds[[#This Row],[6+]]</f>
        <v>3.0549999999999997E-2</v>
      </c>
      <c r="W116" s="5">
        <f>Rebounds[[#This Row],[6+]]-Rebounds[[#This Row],[7+]]</f>
        <v>2.9399999999999999E-3</v>
      </c>
      <c r="X116" s="5">
        <f>Rebounds[[#This Row],[7+]]-Rebounds[[#This Row],[8+]]</f>
        <v>1.2999999999999999E-4</v>
      </c>
      <c r="Y116" s="5">
        <f>Rebounds[[#This Row],[8+]]-Rebounds[[#This Row],[9+]]</f>
        <v>0</v>
      </c>
      <c r="Z116" s="5">
        <f>Rebounds[[#This Row],[9+]]-Rebounds[[#This Row],[10+]]</f>
        <v>0</v>
      </c>
      <c r="AA116" s="5">
        <f>Rebounds[[#This Row],[10+]]-Rebounds[[#This Row],[11+]]</f>
        <v>0</v>
      </c>
      <c r="AB116" s="5">
        <f>Rebounds[[#This Row],[11+]]-Rebounds[[#This Row],[12+]]</f>
        <v>0</v>
      </c>
      <c r="AC116" s="5">
        <f>Rebounds[[#This Row],[12+]]-Rebounds[[#This Row],[13+]]</f>
        <v>0</v>
      </c>
      <c r="AD116" s="5">
        <f>Rebounds[[#This Row],[13+]]-Rebounds[[#This Row],[14+]]</f>
        <v>0</v>
      </c>
    </row>
    <row r="117" spans="1:30" x14ac:dyDescent="0.25">
      <c r="A117" s="10">
        <v>22400628</v>
      </c>
      <c r="B117" t="s">
        <v>79</v>
      </c>
      <c r="C117" t="s">
        <v>89</v>
      </c>
      <c r="D117" s="11">
        <v>0.91666666666666663</v>
      </c>
      <c r="E117" s="6" t="str">
        <f>HYPERLINK("https://www.nba.com/stats/player/1631218/boxscores-traditional", "Trayce Jackson-Davis")</f>
        <v>Trayce Jackson-Davis</v>
      </c>
      <c r="F117">
        <v>9.8000000000000007</v>
      </c>
      <c r="G117" s="4">
        <v>4.3540000000000001</v>
      </c>
      <c r="H117" s="3">
        <v>0.94062000000000001</v>
      </c>
      <c r="I117" s="3">
        <v>0.90824000000000005</v>
      </c>
      <c r="J117" s="3">
        <v>0.86433000000000004</v>
      </c>
      <c r="K117" s="3">
        <v>0.80784999999999996</v>
      </c>
      <c r="L117" s="3">
        <v>0.73890999999999996</v>
      </c>
      <c r="M117" s="3">
        <v>0.65910000000000002</v>
      </c>
      <c r="N117" s="3">
        <v>0.57142000000000004</v>
      </c>
      <c r="O117" s="3">
        <v>0.48005999999999999</v>
      </c>
      <c r="P117" s="3">
        <v>0.38973999999999998</v>
      </c>
      <c r="Q117" s="3">
        <v>0.30503000000000002</v>
      </c>
      <c r="R117" s="3">
        <v>0.23269999999999999</v>
      </c>
      <c r="S117" s="3">
        <v>0.16853000000000001</v>
      </c>
      <c r="T117" s="5">
        <f>Rebounds[[#This Row],[3+]]-Rebounds[[#This Row],[4+]]</f>
        <v>3.2379999999999964E-2</v>
      </c>
      <c r="U117" s="5">
        <f>Rebounds[[#This Row],[4+]]-Rebounds[[#This Row],[5+]]</f>
        <v>4.3910000000000005E-2</v>
      </c>
      <c r="V117" s="5">
        <f>Rebounds[[#This Row],[5+]]-Rebounds[[#This Row],[6+]]</f>
        <v>5.6480000000000086E-2</v>
      </c>
      <c r="W117" s="5">
        <f>Rebounds[[#This Row],[6+]]-Rebounds[[#This Row],[7+]]</f>
        <v>6.8940000000000001E-2</v>
      </c>
      <c r="X117" s="5">
        <f>Rebounds[[#This Row],[7+]]-Rebounds[[#This Row],[8+]]</f>
        <v>7.9809999999999937E-2</v>
      </c>
      <c r="Y117" s="5">
        <f>Rebounds[[#This Row],[8+]]-Rebounds[[#This Row],[9+]]</f>
        <v>8.767999999999998E-2</v>
      </c>
      <c r="Z117" s="5">
        <f>Rebounds[[#This Row],[9+]]-Rebounds[[#This Row],[10+]]</f>
        <v>9.1360000000000052E-2</v>
      </c>
      <c r="AA117" s="5">
        <f>Rebounds[[#This Row],[10+]]-Rebounds[[#This Row],[11+]]</f>
        <v>9.0320000000000011E-2</v>
      </c>
      <c r="AB117" s="5">
        <f>Rebounds[[#This Row],[11+]]-Rebounds[[#This Row],[12+]]</f>
        <v>8.4709999999999952E-2</v>
      </c>
      <c r="AC117" s="5">
        <f>Rebounds[[#This Row],[12+]]-Rebounds[[#This Row],[13+]]</f>
        <v>7.2330000000000033E-2</v>
      </c>
      <c r="AD117" s="5">
        <f>Rebounds[[#This Row],[13+]]-Rebounds[[#This Row],[14+]]</f>
        <v>6.4169999999999977E-2</v>
      </c>
    </row>
    <row r="118" spans="1:30" x14ac:dyDescent="0.25">
      <c r="A118" s="10">
        <v>22400628</v>
      </c>
      <c r="B118" t="s">
        <v>79</v>
      </c>
      <c r="C118" t="s">
        <v>89</v>
      </c>
      <c r="D118" s="11">
        <v>0.91666666666666663</v>
      </c>
      <c r="E118" s="6" t="str">
        <f>HYPERLINK("https://www.nba.com/stats/player/1630228/boxscores-traditional", "Jonathan Kuminga")</f>
        <v>Jonathan Kuminga</v>
      </c>
      <c r="F118">
        <v>7.2</v>
      </c>
      <c r="G118" s="4">
        <v>3.1869999999999998</v>
      </c>
      <c r="H118" s="3">
        <v>0.90658000000000005</v>
      </c>
      <c r="I118" s="3">
        <v>0.84133999999999998</v>
      </c>
      <c r="J118" s="3">
        <v>0.75490000000000002</v>
      </c>
      <c r="K118" s="3">
        <v>0.64802999999999999</v>
      </c>
      <c r="L118" s="3">
        <v>0.52392000000000005</v>
      </c>
      <c r="M118" s="3">
        <v>0.40128999999999998</v>
      </c>
      <c r="N118" s="3">
        <v>0.28774</v>
      </c>
      <c r="O118" s="3">
        <v>0.18942999999999999</v>
      </c>
      <c r="P118" s="3">
        <v>0.11702</v>
      </c>
      <c r="Q118" s="3">
        <v>6.5519999999999995E-2</v>
      </c>
      <c r="R118" s="3">
        <v>3.4380000000000001E-2</v>
      </c>
      <c r="S118" s="3">
        <v>1.6590000000000001E-2</v>
      </c>
      <c r="T118" s="5">
        <f>Rebounds[[#This Row],[3+]]-Rebounds[[#This Row],[4+]]</f>
        <v>6.5240000000000076E-2</v>
      </c>
      <c r="U118" s="5">
        <f>Rebounds[[#This Row],[4+]]-Rebounds[[#This Row],[5+]]</f>
        <v>8.6439999999999961E-2</v>
      </c>
      <c r="V118" s="5">
        <f>Rebounds[[#This Row],[5+]]-Rebounds[[#This Row],[6+]]</f>
        <v>0.10687000000000002</v>
      </c>
      <c r="W118" s="5">
        <f>Rebounds[[#This Row],[6+]]-Rebounds[[#This Row],[7+]]</f>
        <v>0.12410999999999994</v>
      </c>
      <c r="X118" s="5">
        <f>Rebounds[[#This Row],[7+]]-Rebounds[[#This Row],[8+]]</f>
        <v>0.12263000000000007</v>
      </c>
      <c r="Y118" s="5">
        <f>Rebounds[[#This Row],[8+]]-Rebounds[[#This Row],[9+]]</f>
        <v>0.11354999999999998</v>
      </c>
      <c r="Z118" s="5">
        <f>Rebounds[[#This Row],[9+]]-Rebounds[[#This Row],[10+]]</f>
        <v>9.8310000000000008E-2</v>
      </c>
      <c r="AA118" s="5">
        <f>Rebounds[[#This Row],[10+]]-Rebounds[[#This Row],[11+]]</f>
        <v>7.2409999999999988E-2</v>
      </c>
      <c r="AB118" s="5">
        <f>Rebounds[[#This Row],[11+]]-Rebounds[[#This Row],[12+]]</f>
        <v>5.1500000000000004E-2</v>
      </c>
      <c r="AC118" s="5">
        <f>Rebounds[[#This Row],[12+]]-Rebounds[[#This Row],[13+]]</f>
        <v>3.1139999999999994E-2</v>
      </c>
      <c r="AD118" s="5">
        <f>Rebounds[[#This Row],[13+]]-Rebounds[[#This Row],[14+]]</f>
        <v>1.779E-2</v>
      </c>
    </row>
    <row r="119" spans="1:30" x14ac:dyDescent="0.25">
      <c r="A119" s="10">
        <v>22400628</v>
      </c>
      <c r="B119" t="s">
        <v>79</v>
      </c>
      <c r="C119" t="s">
        <v>89</v>
      </c>
      <c r="D119" s="11">
        <v>0.91666666666666663</v>
      </c>
      <c r="E119" s="6" t="str">
        <f>HYPERLINK("https://www.nba.com/stats/player/1626172/boxscores-traditional", "Kevon Looney")</f>
        <v>Kevon Looney</v>
      </c>
      <c r="F119">
        <v>7.2</v>
      </c>
      <c r="G119" s="4">
        <v>3.7090000000000001</v>
      </c>
      <c r="H119" s="3">
        <v>0.87075999999999998</v>
      </c>
      <c r="I119" s="3">
        <v>0.80510999999999999</v>
      </c>
      <c r="J119" s="3">
        <v>0.72240000000000004</v>
      </c>
      <c r="K119" s="3">
        <v>0.62551999999999996</v>
      </c>
      <c r="L119" s="3">
        <v>0.51993999999999996</v>
      </c>
      <c r="M119" s="3">
        <v>0.41293999999999997</v>
      </c>
      <c r="N119" s="3">
        <v>0.31207000000000001</v>
      </c>
      <c r="O119" s="3">
        <v>0.22663</v>
      </c>
      <c r="P119" s="3">
        <v>0.15386</v>
      </c>
      <c r="Q119" s="3">
        <v>9.8530000000000006E-2</v>
      </c>
      <c r="R119" s="3">
        <v>5.9380000000000002E-2</v>
      </c>
      <c r="S119" s="3">
        <v>3.3619999999999997E-2</v>
      </c>
      <c r="T119" s="5">
        <f>Rebounds[[#This Row],[3+]]-Rebounds[[#This Row],[4+]]</f>
        <v>6.5649999999999986E-2</v>
      </c>
      <c r="U119" s="5">
        <f>Rebounds[[#This Row],[4+]]-Rebounds[[#This Row],[5+]]</f>
        <v>8.270999999999995E-2</v>
      </c>
      <c r="V119" s="5">
        <f>Rebounds[[#This Row],[5+]]-Rebounds[[#This Row],[6+]]</f>
        <v>9.6880000000000077E-2</v>
      </c>
      <c r="W119" s="5">
        <f>Rebounds[[#This Row],[6+]]-Rebounds[[#This Row],[7+]]</f>
        <v>0.10558000000000001</v>
      </c>
      <c r="X119" s="5">
        <f>Rebounds[[#This Row],[7+]]-Rebounds[[#This Row],[8+]]</f>
        <v>0.10699999999999998</v>
      </c>
      <c r="Y119" s="5">
        <f>Rebounds[[#This Row],[8+]]-Rebounds[[#This Row],[9+]]</f>
        <v>0.10086999999999996</v>
      </c>
      <c r="Z119" s="5">
        <f>Rebounds[[#This Row],[9+]]-Rebounds[[#This Row],[10+]]</f>
        <v>8.5440000000000016E-2</v>
      </c>
      <c r="AA119" s="5">
        <f>Rebounds[[#This Row],[10+]]-Rebounds[[#This Row],[11+]]</f>
        <v>7.2770000000000001E-2</v>
      </c>
      <c r="AB119" s="5">
        <f>Rebounds[[#This Row],[11+]]-Rebounds[[#This Row],[12+]]</f>
        <v>5.532999999999999E-2</v>
      </c>
      <c r="AC119" s="5">
        <f>Rebounds[[#This Row],[12+]]-Rebounds[[#This Row],[13+]]</f>
        <v>3.9150000000000004E-2</v>
      </c>
      <c r="AD119" s="5">
        <f>Rebounds[[#This Row],[13+]]-Rebounds[[#This Row],[14+]]</f>
        <v>2.5760000000000005E-2</v>
      </c>
    </row>
    <row r="120" spans="1:30" x14ac:dyDescent="0.25">
      <c r="A120" s="10">
        <v>22400628</v>
      </c>
      <c r="B120" t="s">
        <v>79</v>
      </c>
      <c r="C120" t="s">
        <v>89</v>
      </c>
      <c r="D120" s="11">
        <v>0.91666666666666663</v>
      </c>
      <c r="E120" s="6" t="str">
        <f>HYPERLINK("https://www.nba.com/stats/player/203110/boxscores-traditional", "Draymond Green")</f>
        <v>Draymond Green</v>
      </c>
      <c r="F120">
        <v>5.4</v>
      </c>
      <c r="G120" s="4">
        <v>2.653</v>
      </c>
      <c r="H120" s="3">
        <v>0.81594</v>
      </c>
      <c r="I120" s="3">
        <v>0.70194000000000001</v>
      </c>
      <c r="J120" s="3">
        <v>0.55962000000000001</v>
      </c>
      <c r="K120" s="3">
        <v>0.40905000000000002</v>
      </c>
      <c r="L120" s="3">
        <v>0.27424999999999999</v>
      </c>
      <c r="M120" s="3">
        <v>0.16353999999999999</v>
      </c>
      <c r="N120" s="3">
        <v>8.6910000000000001E-2</v>
      </c>
      <c r="O120" s="3">
        <v>4.1820000000000003E-2</v>
      </c>
      <c r="P120" s="3">
        <v>1.7430000000000001E-2</v>
      </c>
      <c r="Q120" s="3">
        <v>6.3899999999999998E-3</v>
      </c>
      <c r="R120" s="3">
        <v>2.1199999999999999E-3</v>
      </c>
      <c r="S120" s="3">
        <v>5.9999999999999995E-4</v>
      </c>
      <c r="T120" s="5">
        <f>Rebounds[[#This Row],[3+]]-Rebounds[[#This Row],[4+]]</f>
        <v>0.11399999999999999</v>
      </c>
      <c r="U120" s="5">
        <f>Rebounds[[#This Row],[4+]]-Rebounds[[#This Row],[5+]]</f>
        <v>0.14232</v>
      </c>
      <c r="V120" s="5">
        <f>Rebounds[[#This Row],[5+]]-Rebounds[[#This Row],[6+]]</f>
        <v>0.15056999999999998</v>
      </c>
      <c r="W120" s="5">
        <f>Rebounds[[#This Row],[6+]]-Rebounds[[#This Row],[7+]]</f>
        <v>0.13480000000000003</v>
      </c>
      <c r="X120" s="5">
        <f>Rebounds[[#This Row],[7+]]-Rebounds[[#This Row],[8+]]</f>
        <v>0.11071</v>
      </c>
      <c r="Y120" s="5">
        <f>Rebounds[[#This Row],[8+]]-Rebounds[[#This Row],[9+]]</f>
        <v>7.662999999999999E-2</v>
      </c>
      <c r="Z120" s="5">
        <f>Rebounds[[#This Row],[9+]]-Rebounds[[#This Row],[10+]]</f>
        <v>4.5089999999999998E-2</v>
      </c>
      <c r="AA120" s="5">
        <f>Rebounds[[#This Row],[10+]]-Rebounds[[#This Row],[11+]]</f>
        <v>2.4390000000000002E-2</v>
      </c>
      <c r="AB120" s="5">
        <f>Rebounds[[#This Row],[11+]]-Rebounds[[#This Row],[12+]]</f>
        <v>1.1040000000000001E-2</v>
      </c>
      <c r="AC120" s="5">
        <f>Rebounds[[#This Row],[12+]]-Rebounds[[#This Row],[13+]]</f>
        <v>4.2699999999999995E-3</v>
      </c>
      <c r="AD120" s="5">
        <f>Rebounds[[#This Row],[13+]]-Rebounds[[#This Row],[14+]]</f>
        <v>1.5200000000000001E-3</v>
      </c>
    </row>
    <row r="121" spans="1:30" x14ac:dyDescent="0.25">
      <c r="A121" s="10">
        <v>22400628</v>
      </c>
      <c r="B121" t="s">
        <v>79</v>
      </c>
      <c r="C121" t="s">
        <v>89</v>
      </c>
      <c r="D121" s="11">
        <v>0.91666666666666663</v>
      </c>
      <c r="E121" s="6" t="str">
        <f>HYPERLINK("https://www.nba.com/stats/player/203952/boxscores-traditional", "Andrew Wiggins")</f>
        <v>Andrew Wiggins</v>
      </c>
      <c r="F121">
        <v>5.6</v>
      </c>
      <c r="G121" s="4">
        <v>2.9390000000000001</v>
      </c>
      <c r="H121" s="3">
        <v>0.81057000000000001</v>
      </c>
      <c r="I121" s="3">
        <v>0.70540000000000003</v>
      </c>
      <c r="J121" s="3">
        <v>0.57926</v>
      </c>
      <c r="K121" s="3">
        <v>0.44433</v>
      </c>
      <c r="L121" s="3">
        <v>0.31561</v>
      </c>
      <c r="M121" s="3">
        <v>0.20610999999999999</v>
      </c>
      <c r="N121" s="3">
        <v>0.12302</v>
      </c>
      <c r="O121" s="3">
        <v>6.6809999999999994E-2</v>
      </c>
      <c r="P121" s="3">
        <v>3.288E-2</v>
      </c>
      <c r="Q121" s="3">
        <v>1.4630000000000001E-2</v>
      </c>
      <c r="R121" s="3">
        <v>5.8700000000000002E-3</v>
      </c>
      <c r="S121" s="3">
        <v>2.1199999999999999E-3</v>
      </c>
      <c r="T121" s="5">
        <f>Rebounds[[#This Row],[3+]]-Rebounds[[#This Row],[4+]]</f>
        <v>0.10516999999999999</v>
      </c>
      <c r="U121" s="5">
        <f>Rebounds[[#This Row],[4+]]-Rebounds[[#This Row],[5+]]</f>
        <v>0.12614000000000003</v>
      </c>
      <c r="V121" s="5">
        <f>Rebounds[[#This Row],[5+]]-Rebounds[[#This Row],[6+]]</f>
        <v>0.13492999999999999</v>
      </c>
      <c r="W121" s="5">
        <f>Rebounds[[#This Row],[6+]]-Rebounds[[#This Row],[7+]]</f>
        <v>0.12872</v>
      </c>
      <c r="X121" s="5">
        <f>Rebounds[[#This Row],[7+]]-Rebounds[[#This Row],[8+]]</f>
        <v>0.10950000000000001</v>
      </c>
      <c r="Y121" s="5">
        <f>Rebounds[[#This Row],[8+]]-Rebounds[[#This Row],[9+]]</f>
        <v>8.3089999999999983E-2</v>
      </c>
      <c r="Z121" s="5">
        <f>Rebounds[[#This Row],[9+]]-Rebounds[[#This Row],[10+]]</f>
        <v>5.621000000000001E-2</v>
      </c>
      <c r="AA121" s="5">
        <f>Rebounds[[#This Row],[10+]]-Rebounds[[#This Row],[11+]]</f>
        <v>3.3929999999999995E-2</v>
      </c>
      <c r="AB121" s="5">
        <f>Rebounds[[#This Row],[11+]]-Rebounds[[#This Row],[12+]]</f>
        <v>1.8249999999999999E-2</v>
      </c>
      <c r="AC121" s="5">
        <f>Rebounds[[#This Row],[12+]]-Rebounds[[#This Row],[13+]]</f>
        <v>8.7600000000000004E-3</v>
      </c>
      <c r="AD121" s="5">
        <f>Rebounds[[#This Row],[13+]]-Rebounds[[#This Row],[14+]]</f>
        <v>3.7500000000000003E-3</v>
      </c>
    </row>
    <row r="122" spans="1:30" x14ac:dyDescent="0.25">
      <c r="A122" s="10">
        <v>22400628</v>
      </c>
      <c r="B122" t="s">
        <v>79</v>
      </c>
      <c r="C122" t="s">
        <v>89</v>
      </c>
      <c r="D122" s="11">
        <v>0.91666666666666663</v>
      </c>
      <c r="E122" s="6" t="str">
        <f>HYPERLINK("https://www.nba.com/stats/player/1641764/boxscores-traditional", "Brandin Podziemski")</f>
        <v>Brandin Podziemski</v>
      </c>
      <c r="F122">
        <v>4.4000000000000004</v>
      </c>
      <c r="G122" s="4">
        <v>1.855</v>
      </c>
      <c r="H122" s="3">
        <v>0.77337</v>
      </c>
      <c r="I122" s="3">
        <v>0.58706000000000003</v>
      </c>
      <c r="J122" s="3">
        <v>0.37447999999999998</v>
      </c>
      <c r="K122" s="3">
        <v>0.19489000000000001</v>
      </c>
      <c r="L122" s="3">
        <v>8.0759999999999998E-2</v>
      </c>
      <c r="M122" s="3">
        <v>2.6190000000000001E-2</v>
      </c>
      <c r="N122" s="3">
        <v>6.5700000000000003E-3</v>
      </c>
      <c r="O122" s="3">
        <v>1.2600000000000001E-3</v>
      </c>
      <c r="P122" s="3">
        <v>1.9000000000000001E-4</v>
      </c>
      <c r="Q122" s="3">
        <v>0</v>
      </c>
      <c r="R122" s="3">
        <v>0</v>
      </c>
      <c r="S122" s="3">
        <v>0</v>
      </c>
      <c r="T122" s="5">
        <f>Rebounds[[#This Row],[3+]]-Rebounds[[#This Row],[4+]]</f>
        <v>0.18630999999999998</v>
      </c>
      <c r="U122" s="5">
        <f>Rebounds[[#This Row],[4+]]-Rebounds[[#This Row],[5+]]</f>
        <v>0.21258000000000005</v>
      </c>
      <c r="V122" s="5">
        <f>Rebounds[[#This Row],[5+]]-Rebounds[[#This Row],[6+]]</f>
        <v>0.17958999999999997</v>
      </c>
      <c r="W122" s="5">
        <f>Rebounds[[#This Row],[6+]]-Rebounds[[#This Row],[7+]]</f>
        <v>0.11413000000000001</v>
      </c>
      <c r="X122" s="5">
        <f>Rebounds[[#This Row],[7+]]-Rebounds[[#This Row],[8+]]</f>
        <v>5.4569999999999994E-2</v>
      </c>
      <c r="Y122" s="5">
        <f>Rebounds[[#This Row],[8+]]-Rebounds[[#This Row],[9+]]</f>
        <v>1.9620000000000002E-2</v>
      </c>
      <c r="Z122" s="5">
        <f>Rebounds[[#This Row],[9+]]-Rebounds[[#This Row],[10+]]</f>
        <v>5.3100000000000005E-3</v>
      </c>
      <c r="AA122" s="5">
        <f>Rebounds[[#This Row],[10+]]-Rebounds[[#This Row],[11+]]</f>
        <v>1.07E-3</v>
      </c>
      <c r="AB122" s="5">
        <f>Rebounds[[#This Row],[11+]]-Rebounds[[#This Row],[12+]]</f>
        <v>1.9000000000000001E-4</v>
      </c>
      <c r="AC122" s="5">
        <f>Rebounds[[#This Row],[12+]]-Rebounds[[#This Row],[13+]]</f>
        <v>0</v>
      </c>
      <c r="AD122" s="5">
        <f>Rebounds[[#This Row],[13+]]-Rebounds[[#This Row],[14+]]</f>
        <v>0</v>
      </c>
    </row>
    <row r="123" spans="1:30" x14ac:dyDescent="0.25">
      <c r="A123" s="10">
        <v>22400628</v>
      </c>
      <c r="B123" t="s">
        <v>79</v>
      </c>
      <c r="C123" t="s">
        <v>89</v>
      </c>
      <c r="D123" s="11">
        <v>0.91666666666666663</v>
      </c>
      <c r="E123" s="6" t="str">
        <f>HYPERLINK("https://www.nba.com/stats/player/203937/boxscores-traditional", "Kyle Anderson")</f>
        <v>Kyle Anderson</v>
      </c>
      <c r="F123">
        <v>4.2</v>
      </c>
      <c r="G123" s="4">
        <v>1.9390000000000001</v>
      </c>
      <c r="H123" s="3">
        <v>0.73236999999999997</v>
      </c>
      <c r="I123" s="3">
        <v>0.53983000000000003</v>
      </c>
      <c r="J123" s="3">
        <v>0.34089999999999998</v>
      </c>
      <c r="K123" s="3">
        <v>0.17619000000000001</v>
      </c>
      <c r="L123" s="3">
        <v>7.4929999999999997E-2</v>
      </c>
      <c r="M123" s="3">
        <v>2.5000000000000001E-2</v>
      </c>
      <c r="N123" s="3">
        <v>6.5700000000000003E-3</v>
      </c>
      <c r="O123" s="3">
        <v>1.39E-3</v>
      </c>
      <c r="P123" s="3">
        <v>2.2000000000000001E-4</v>
      </c>
      <c r="Q123" s="3">
        <v>0</v>
      </c>
      <c r="R123" s="3">
        <v>0</v>
      </c>
      <c r="S123" s="3">
        <v>0</v>
      </c>
      <c r="T123" s="5">
        <f>Rebounds[[#This Row],[3+]]-Rebounds[[#This Row],[4+]]</f>
        <v>0.19253999999999993</v>
      </c>
      <c r="U123" s="5">
        <f>Rebounds[[#This Row],[4+]]-Rebounds[[#This Row],[5+]]</f>
        <v>0.19893000000000005</v>
      </c>
      <c r="V123" s="5">
        <f>Rebounds[[#This Row],[5+]]-Rebounds[[#This Row],[6+]]</f>
        <v>0.16470999999999997</v>
      </c>
      <c r="W123" s="5">
        <f>Rebounds[[#This Row],[6+]]-Rebounds[[#This Row],[7+]]</f>
        <v>0.10126000000000002</v>
      </c>
      <c r="X123" s="5">
        <f>Rebounds[[#This Row],[7+]]-Rebounds[[#This Row],[8+]]</f>
        <v>4.9929999999999995E-2</v>
      </c>
      <c r="Y123" s="5">
        <f>Rebounds[[#This Row],[8+]]-Rebounds[[#This Row],[9+]]</f>
        <v>1.8430000000000002E-2</v>
      </c>
      <c r="Z123" s="5">
        <f>Rebounds[[#This Row],[9+]]-Rebounds[[#This Row],[10+]]</f>
        <v>5.1800000000000006E-3</v>
      </c>
      <c r="AA123" s="5">
        <f>Rebounds[[#This Row],[10+]]-Rebounds[[#This Row],[11+]]</f>
        <v>1.17E-3</v>
      </c>
      <c r="AB123" s="5">
        <f>Rebounds[[#This Row],[11+]]-Rebounds[[#This Row],[12+]]</f>
        <v>2.2000000000000001E-4</v>
      </c>
      <c r="AC123" s="5">
        <f>Rebounds[[#This Row],[12+]]-Rebounds[[#This Row],[13+]]</f>
        <v>0</v>
      </c>
      <c r="AD123" s="5">
        <f>Rebounds[[#This Row],[13+]]-Rebounds[[#This Row],[14+]]</f>
        <v>0</v>
      </c>
    </row>
    <row r="124" spans="1:30" x14ac:dyDescent="0.25">
      <c r="A124" s="10">
        <v>22400628</v>
      </c>
      <c r="B124" t="s">
        <v>79</v>
      </c>
      <c r="C124" t="s">
        <v>89</v>
      </c>
      <c r="D124" s="11">
        <v>0.91666666666666663</v>
      </c>
      <c r="E124" s="6" t="str">
        <f>HYPERLINK("https://www.nba.com/stats/player/1630611/boxscores-traditional", "Gui Santos")</f>
        <v>Gui Santos</v>
      </c>
      <c r="F124">
        <v>4</v>
      </c>
      <c r="G124" s="4">
        <v>1.7890000000000001</v>
      </c>
      <c r="H124" s="3">
        <v>0.71226</v>
      </c>
      <c r="I124" s="3">
        <v>0.5</v>
      </c>
      <c r="J124" s="3">
        <v>0.28774</v>
      </c>
      <c r="K124" s="3">
        <v>0.13136</v>
      </c>
      <c r="L124" s="3">
        <v>4.648E-2</v>
      </c>
      <c r="M124" s="3">
        <v>1.255E-2</v>
      </c>
      <c r="N124" s="3">
        <v>2.64E-3</v>
      </c>
      <c r="O124" s="3">
        <v>4.0000000000000002E-4</v>
      </c>
      <c r="P124" s="3">
        <v>5.0000000000000002E-5</v>
      </c>
      <c r="Q124" s="3">
        <v>0</v>
      </c>
      <c r="R124" s="3">
        <v>0</v>
      </c>
      <c r="S124" s="3">
        <v>0</v>
      </c>
      <c r="T124" s="5">
        <f>Rebounds[[#This Row],[3+]]-Rebounds[[#This Row],[4+]]</f>
        <v>0.21226</v>
      </c>
      <c r="U124" s="5">
        <f>Rebounds[[#This Row],[4+]]-Rebounds[[#This Row],[5+]]</f>
        <v>0.21226</v>
      </c>
      <c r="V124" s="5">
        <f>Rebounds[[#This Row],[5+]]-Rebounds[[#This Row],[6+]]</f>
        <v>0.15637999999999999</v>
      </c>
      <c r="W124" s="5">
        <f>Rebounds[[#This Row],[6+]]-Rebounds[[#This Row],[7+]]</f>
        <v>8.4880000000000011E-2</v>
      </c>
      <c r="X124" s="5">
        <f>Rebounds[[#This Row],[7+]]-Rebounds[[#This Row],[8+]]</f>
        <v>3.3930000000000002E-2</v>
      </c>
      <c r="Y124" s="5">
        <f>Rebounds[[#This Row],[8+]]-Rebounds[[#This Row],[9+]]</f>
        <v>9.9100000000000004E-3</v>
      </c>
      <c r="Z124" s="5">
        <f>Rebounds[[#This Row],[9+]]-Rebounds[[#This Row],[10+]]</f>
        <v>2.2399999999999998E-3</v>
      </c>
      <c r="AA124" s="5">
        <f>Rebounds[[#This Row],[10+]]-Rebounds[[#This Row],[11+]]</f>
        <v>3.5E-4</v>
      </c>
      <c r="AB124" s="5">
        <f>Rebounds[[#This Row],[11+]]-Rebounds[[#This Row],[12+]]</f>
        <v>5.0000000000000002E-5</v>
      </c>
      <c r="AC124" s="5">
        <f>Rebounds[[#This Row],[12+]]-Rebounds[[#This Row],[13+]]</f>
        <v>0</v>
      </c>
      <c r="AD124" s="5">
        <f>Rebounds[[#This Row],[13+]]-Rebounds[[#This Row],[14+]]</f>
        <v>0</v>
      </c>
    </row>
    <row r="125" spans="1:30" x14ac:dyDescent="0.25">
      <c r="A125" s="10">
        <v>22400628</v>
      </c>
      <c r="B125" t="s">
        <v>79</v>
      </c>
      <c r="C125" t="s">
        <v>89</v>
      </c>
      <c r="D125" s="11">
        <v>0.91666666666666663</v>
      </c>
      <c r="E125" s="6" t="str">
        <f>HYPERLINK("https://www.nba.com/stats/player/201939/boxscores-traditional", "Stephen Curry")</f>
        <v>Stephen Curry</v>
      </c>
      <c r="F125">
        <v>3.8</v>
      </c>
      <c r="G125" s="4">
        <v>2.04</v>
      </c>
      <c r="H125" s="3">
        <v>0.65173000000000003</v>
      </c>
      <c r="I125" s="3">
        <v>0.46017000000000002</v>
      </c>
      <c r="J125" s="3">
        <v>0.27760000000000001</v>
      </c>
      <c r="K125" s="3">
        <v>0.14007</v>
      </c>
      <c r="L125" s="3">
        <v>5.8209999999999998E-2</v>
      </c>
      <c r="M125" s="3">
        <v>1.9699999999999999E-2</v>
      </c>
      <c r="N125" s="3">
        <v>5.3899999999999998E-3</v>
      </c>
      <c r="O125" s="3">
        <v>1.1800000000000001E-3</v>
      </c>
      <c r="P125" s="3">
        <v>2.1000000000000001E-4</v>
      </c>
      <c r="Q125" s="3">
        <v>0</v>
      </c>
      <c r="R125" s="3">
        <v>0</v>
      </c>
      <c r="S125" s="3">
        <v>0</v>
      </c>
      <c r="T125" s="5">
        <f>Rebounds[[#This Row],[3+]]-Rebounds[[#This Row],[4+]]</f>
        <v>0.19156000000000001</v>
      </c>
      <c r="U125" s="5">
        <f>Rebounds[[#This Row],[4+]]-Rebounds[[#This Row],[5+]]</f>
        <v>0.18257000000000001</v>
      </c>
      <c r="V125" s="5">
        <f>Rebounds[[#This Row],[5+]]-Rebounds[[#This Row],[6+]]</f>
        <v>0.13753000000000001</v>
      </c>
      <c r="W125" s="5">
        <f>Rebounds[[#This Row],[6+]]-Rebounds[[#This Row],[7+]]</f>
        <v>8.1860000000000002E-2</v>
      </c>
      <c r="X125" s="5">
        <f>Rebounds[[#This Row],[7+]]-Rebounds[[#This Row],[8+]]</f>
        <v>3.8510000000000003E-2</v>
      </c>
      <c r="Y125" s="5">
        <f>Rebounds[[#This Row],[8+]]-Rebounds[[#This Row],[9+]]</f>
        <v>1.431E-2</v>
      </c>
      <c r="Z125" s="5">
        <f>Rebounds[[#This Row],[9+]]-Rebounds[[#This Row],[10+]]</f>
        <v>4.2100000000000002E-3</v>
      </c>
      <c r="AA125" s="5">
        <f>Rebounds[[#This Row],[10+]]-Rebounds[[#This Row],[11+]]</f>
        <v>9.7000000000000005E-4</v>
      </c>
      <c r="AB125" s="5">
        <f>Rebounds[[#This Row],[11+]]-Rebounds[[#This Row],[12+]]</f>
        <v>2.1000000000000001E-4</v>
      </c>
      <c r="AC125" s="5">
        <f>Rebounds[[#This Row],[12+]]-Rebounds[[#This Row],[13+]]</f>
        <v>0</v>
      </c>
      <c r="AD125" s="5">
        <f>Rebounds[[#This Row],[13+]]-Rebounds[[#This Row],[14+]]</f>
        <v>0</v>
      </c>
    </row>
    <row r="126" spans="1:30" x14ac:dyDescent="0.25">
      <c r="A126" s="10">
        <v>22400628</v>
      </c>
      <c r="B126" t="s">
        <v>79</v>
      </c>
      <c r="C126" t="s">
        <v>89</v>
      </c>
      <c r="D126" s="11">
        <v>0.91666666666666663</v>
      </c>
      <c r="E126" s="6" t="str">
        <f>HYPERLINK("https://www.nba.com/stats/player/1629001/boxscores-traditional", "De'Anthony Melton")</f>
        <v>De'Anthony Melton</v>
      </c>
      <c r="F126">
        <v>3.6</v>
      </c>
      <c r="G126" s="4">
        <v>3.3820000000000001</v>
      </c>
      <c r="H126" s="3">
        <v>0.57142000000000004</v>
      </c>
      <c r="I126" s="3">
        <v>0.45223999999999998</v>
      </c>
      <c r="J126" s="3">
        <v>0.34089999999999998</v>
      </c>
      <c r="K126" s="3">
        <v>0.23885000000000001</v>
      </c>
      <c r="L126" s="3">
        <v>0.15625</v>
      </c>
      <c r="M126" s="3">
        <v>9.6799999999999997E-2</v>
      </c>
      <c r="N126" s="3">
        <v>5.4800000000000001E-2</v>
      </c>
      <c r="O126" s="3">
        <v>2.938E-2</v>
      </c>
      <c r="P126" s="3">
        <v>1.426E-2</v>
      </c>
      <c r="Q126" s="3">
        <v>6.5700000000000003E-3</v>
      </c>
      <c r="R126" s="3">
        <v>2.7200000000000002E-3</v>
      </c>
      <c r="S126" s="3">
        <v>1.0399999999999999E-3</v>
      </c>
      <c r="T126" s="5">
        <f>Rebounds[[#This Row],[3+]]-Rebounds[[#This Row],[4+]]</f>
        <v>0.11918000000000006</v>
      </c>
      <c r="U126" s="5">
        <f>Rebounds[[#This Row],[4+]]-Rebounds[[#This Row],[5+]]</f>
        <v>0.11133999999999999</v>
      </c>
      <c r="V126" s="5">
        <f>Rebounds[[#This Row],[5+]]-Rebounds[[#This Row],[6+]]</f>
        <v>0.10204999999999997</v>
      </c>
      <c r="W126" s="5">
        <f>Rebounds[[#This Row],[6+]]-Rebounds[[#This Row],[7+]]</f>
        <v>8.2600000000000007E-2</v>
      </c>
      <c r="X126" s="5">
        <f>Rebounds[[#This Row],[7+]]-Rebounds[[#This Row],[8+]]</f>
        <v>5.9450000000000003E-2</v>
      </c>
      <c r="Y126" s="5">
        <f>Rebounds[[#This Row],[8+]]-Rebounds[[#This Row],[9+]]</f>
        <v>4.1999999999999996E-2</v>
      </c>
      <c r="Z126" s="5">
        <f>Rebounds[[#This Row],[9+]]-Rebounds[[#This Row],[10+]]</f>
        <v>2.5420000000000002E-2</v>
      </c>
      <c r="AA126" s="5">
        <f>Rebounds[[#This Row],[10+]]-Rebounds[[#This Row],[11+]]</f>
        <v>1.512E-2</v>
      </c>
      <c r="AB126" s="5">
        <f>Rebounds[[#This Row],[11+]]-Rebounds[[#This Row],[12+]]</f>
        <v>7.6899999999999998E-3</v>
      </c>
      <c r="AC126" s="5">
        <f>Rebounds[[#This Row],[12+]]-Rebounds[[#This Row],[13+]]</f>
        <v>3.8500000000000001E-3</v>
      </c>
      <c r="AD126" s="5">
        <f>Rebounds[[#This Row],[13+]]-Rebounds[[#This Row],[14+]]</f>
        <v>1.6800000000000003E-3</v>
      </c>
    </row>
    <row r="127" spans="1:30" x14ac:dyDescent="0.25">
      <c r="A127" s="10">
        <v>22400628</v>
      </c>
      <c r="B127" t="s">
        <v>79</v>
      </c>
      <c r="C127" t="s">
        <v>89</v>
      </c>
      <c r="D127" s="11">
        <v>0.91666666666666663</v>
      </c>
      <c r="E127" s="6" t="str">
        <f>HYPERLINK("https://www.nba.com/stats/player/1630322/boxscores-traditional", "Lindy Waters III")</f>
        <v>Lindy Waters III</v>
      </c>
      <c r="F127">
        <v>3.6</v>
      </c>
      <c r="G127" s="4">
        <v>3.3820000000000001</v>
      </c>
      <c r="H127" s="3">
        <v>0.57142000000000004</v>
      </c>
      <c r="I127" s="3">
        <v>0.45223999999999998</v>
      </c>
      <c r="J127" s="3">
        <v>0.34089999999999998</v>
      </c>
      <c r="K127" s="3">
        <v>0.23885000000000001</v>
      </c>
      <c r="L127" s="3">
        <v>0.15625</v>
      </c>
      <c r="M127" s="3">
        <v>9.6799999999999997E-2</v>
      </c>
      <c r="N127" s="3">
        <v>5.4800000000000001E-2</v>
      </c>
      <c r="O127" s="3">
        <v>2.938E-2</v>
      </c>
      <c r="P127" s="3">
        <v>1.426E-2</v>
      </c>
      <c r="Q127" s="3">
        <v>6.5700000000000003E-3</v>
      </c>
      <c r="R127" s="3">
        <v>2.7200000000000002E-3</v>
      </c>
      <c r="S127" s="3">
        <v>1.0399999999999999E-3</v>
      </c>
      <c r="T127" s="5">
        <f>Rebounds[[#This Row],[3+]]-Rebounds[[#This Row],[4+]]</f>
        <v>0.11918000000000006</v>
      </c>
      <c r="U127" s="5">
        <f>Rebounds[[#This Row],[4+]]-Rebounds[[#This Row],[5+]]</f>
        <v>0.11133999999999999</v>
      </c>
      <c r="V127" s="5">
        <f>Rebounds[[#This Row],[5+]]-Rebounds[[#This Row],[6+]]</f>
        <v>0.10204999999999997</v>
      </c>
      <c r="W127" s="5">
        <f>Rebounds[[#This Row],[6+]]-Rebounds[[#This Row],[7+]]</f>
        <v>8.2600000000000007E-2</v>
      </c>
      <c r="X127" s="5">
        <f>Rebounds[[#This Row],[7+]]-Rebounds[[#This Row],[8+]]</f>
        <v>5.9450000000000003E-2</v>
      </c>
      <c r="Y127" s="5">
        <f>Rebounds[[#This Row],[8+]]-Rebounds[[#This Row],[9+]]</f>
        <v>4.1999999999999996E-2</v>
      </c>
      <c r="Z127" s="5">
        <f>Rebounds[[#This Row],[9+]]-Rebounds[[#This Row],[10+]]</f>
        <v>2.5420000000000002E-2</v>
      </c>
      <c r="AA127" s="5">
        <f>Rebounds[[#This Row],[10+]]-Rebounds[[#This Row],[11+]]</f>
        <v>1.512E-2</v>
      </c>
      <c r="AB127" s="5">
        <f>Rebounds[[#This Row],[11+]]-Rebounds[[#This Row],[12+]]</f>
        <v>7.6899999999999998E-3</v>
      </c>
      <c r="AC127" s="5">
        <f>Rebounds[[#This Row],[12+]]-Rebounds[[#This Row],[13+]]</f>
        <v>3.8500000000000001E-3</v>
      </c>
      <c r="AD127" s="5">
        <f>Rebounds[[#This Row],[13+]]-Rebounds[[#This Row],[14+]]</f>
        <v>1.6800000000000003E-3</v>
      </c>
    </row>
    <row r="128" spans="1:30" x14ac:dyDescent="0.25">
      <c r="A128" s="10">
        <v>22400628</v>
      </c>
      <c r="B128" t="s">
        <v>79</v>
      </c>
      <c r="C128" t="s">
        <v>89</v>
      </c>
      <c r="D128" s="11">
        <v>0.91666666666666663</v>
      </c>
      <c r="E128" s="6" t="str">
        <f>HYPERLINK("https://www.nba.com/stats/player/1630541/boxscores-traditional", "Moses Moody")</f>
        <v>Moses Moody</v>
      </c>
      <c r="F128">
        <v>3.2</v>
      </c>
      <c r="G128" s="4">
        <v>1.6</v>
      </c>
      <c r="H128" s="3">
        <v>0.55171999999999999</v>
      </c>
      <c r="I128" s="3">
        <v>0.30853999999999998</v>
      </c>
      <c r="J128" s="3">
        <v>0.13136</v>
      </c>
      <c r="K128" s="3">
        <v>4.0059999999999998E-2</v>
      </c>
      <c r="L128" s="3">
        <v>8.8900000000000003E-3</v>
      </c>
      <c r="M128" s="3">
        <v>1.3500000000000001E-3</v>
      </c>
      <c r="N128" s="3">
        <v>1.4999999999999999E-4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5">
        <f>Rebounds[[#This Row],[3+]]-Rebounds[[#This Row],[4+]]</f>
        <v>0.24318000000000001</v>
      </c>
      <c r="U128" s="5">
        <f>Rebounds[[#This Row],[4+]]-Rebounds[[#This Row],[5+]]</f>
        <v>0.17717999999999998</v>
      </c>
      <c r="V128" s="5">
        <f>Rebounds[[#This Row],[5+]]-Rebounds[[#This Row],[6+]]</f>
        <v>9.1300000000000006E-2</v>
      </c>
      <c r="W128" s="5">
        <f>Rebounds[[#This Row],[6+]]-Rebounds[[#This Row],[7+]]</f>
        <v>3.1169999999999996E-2</v>
      </c>
      <c r="X128" s="5">
        <f>Rebounds[[#This Row],[7+]]-Rebounds[[#This Row],[8+]]</f>
        <v>7.5399999999999998E-3</v>
      </c>
      <c r="Y128" s="5">
        <f>Rebounds[[#This Row],[8+]]-Rebounds[[#This Row],[9+]]</f>
        <v>1.2000000000000001E-3</v>
      </c>
      <c r="Z128" s="5">
        <f>Rebounds[[#This Row],[9+]]-Rebounds[[#This Row],[10+]]</f>
        <v>1.4999999999999999E-4</v>
      </c>
      <c r="AA128" s="5">
        <f>Rebounds[[#This Row],[10+]]-Rebounds[[#This Row],[11+]]</f>
        <v>0</v>
      </c>
      <c r="AB128" s="5">
        <f>Rebounds[[#This Row],[11+]]-Rebounds[[#This Row],[12+]]</f>
        <v>0</v>
      </c>
      <c r="AC128" s="5">
        <f>Rebounds[[#This Row],[12+]]-Rebounds[[#This Row],[13+]]</f>
        <v>0</v>
      </c>
      <c r="AD128" s="5">
        <f>Rebounds[[#This Row],[13+]]-Rebounds[[#This Row],[14+]]</f>
        <v>0</v>
      </c>
    </row>
    <row r="129" spans="1:30" x14ac:dyDescent="0.25">
      <c r="A129" s="10">
        <v>22400983</v>
      </c>
      <c r="B129" t="s">
        <v>81</v>
      </c>
      <c r="C129" t="s">
        <v>91</v>
      </c>
      <c r="D129" s="11">
        <v>0.9375</v>
      </c>
      <c r="E129" s="6" t="str">
        <f>HYPERLINK("https://www.nba.com/stats/player/1627826/boxscores-traditional", "Ivica Zubac")</f>
        <v>Ivica Zubac</v>
      </c>
      <c r="F129">
        <v>12.8</v>
      </c>
      <c r="G129" s="4">
        <v>5.492</v>
      </c>
      <c r="H129" s="3">
        <v>0.96245999999999998</v>
      </c>
      <c r="I129" s="3">
        <v>0.94520000000000004</v>
      </c>
      <c r="J129" s="3">
        <v>0.92220000000000002</v>
      </c>
      <c r="K129" s="3">
        <v>0.89251000000000003</v>
      </c>
      <c r="L129" s="3">
        <v>0.85543000000000002</v>
      </c>
      <c r="M129" s="3">
        <v>0.80784999999999996</v>
      </c>
      <c r="N129" s="3">
        <v>0.75490000000000002</v>
      </c>
      <c r="O129" s="3">
        <v>0.69496999999999998</v>
      </c>
      <c r="P129" s="3">
        <v>0.62929999999999997</v>
      </c>
      <c r="Q129" s="3">
        <v>0.55962000000000001</v>
      </c>
      <c r="R129" s="3">
        <v>0.48404999999999998</v>
      </c>
      <c r="S129" s="3">
        <v>0.41293999999999997</v>
      </c>
      <c r="T129" s="5">
        <f>Rebounds[[#This Row],[3+]]-Rebounds[[#This Row],[4+]]</f>
        <v>1.7259999999999942E-2</v>
      </c>
      <c r="U129" s="5">
        <f>Rebounds[[#This Row],[4+]]-Rebounds[[#This Row],[5+]]</f>
        <v>2.300000000000002E-2</v>
      </c>
      <c r="V129" s="5">
        <f>Rebounds[[#This Row],[5+]]-Rebounds[[#This Row],[6+]]</f>
        <v>2.9689999999999994E-2</v>
      </c>
      <c r="W129" s="5">
        <f>Rebounds[[#This Row],[6+]]-Rebounds[[#This Row],[7+]]</f>
        <v>3.7080000000000002E-2</v>
      </c>
      <c r="X129" s="5">
        <f>Rebounds[[#This Row],[7+]]-Rebounds[[#This Row],[8+]]</f>
        <v>4.7580000000000067E-2</v>
      </c>
      <c r="Y129" s="5">
        <f>Rebounds[[#This Row],[8+]]-Rebounds[[#This Row],[9+]]</f>
        <v>5.2949999999999942E-2</v>
      </c>
      <c r="Z129" s="5">
        <f>Rebounds[[#This Row],[9+]]-Rebounds[[#This Row],[10+]]</f>
        <v>5.9930000000000039E-2</v>
      </c>
      <c r="AA129" s="5">
        <f>Rebounds[[#This Row],[10+]]-Rebounds[[#This Row],[11+]]</f>
        <v>6.5670000000000006E-2</v>
      </c>
      <c r="AB129" s="5">
        <f>Rebounds[[#This Row],[11+]]-Rebounds[[#This Row],[12+]]</f>
        <v>6.9679999999999964E-2</v>
      </c>
      <c r="AC129" s="5">
        <f>Rebounds[[#This Row],[12+]]-Rebounds[[#This Row],[13+]]</f>
        <v>7.5570000000000026E-2</v>
      </c>
      <c r="AD129" s="5">
        <f>Rebounds[[#This Row],[13+]]-Rebounds[[#This Row],[14+]]</f>
        <v>7.1110000000000007E-2</v>
      </c>
    </row>
    <row r="130" spans="1:30" x14ac:dyDescent="0.25">
      <c r="A130" s="10">
        <v>22400983</v>
      </c>
      <c r="B130" t="s">
        <v>81</v>
      </c>
      <c r="C130" t="s">
        <v>91</v>
      </c>
      <c r="D130" s="11">
        <v>0.9375</v>
      </c>
      <c r="E130" s="6" t="str">
        <f>HYPERLINK("https://www.nba.com/stats/player/1627884/boxscores-traditional", "Derrick Jones Jr.")</f>
        <v>Derrick Jones Jr.</v>
      </c>
      <c r="F130">
        <v>4.8</v>
      </c>
      <c r="G130" s="4">
        <v>1.47</v>
      </c>
      <c r="H130" s="3">
        <v>0.88876999999999995</v>
      </c>
      <c r="I130" s="3">
        <v>0.70540000000000003</v>
      </c>
      <c r="J130" s="3">
        <v>0.44433</v>
      </c>
      <c r="K130" s="3">
        <v>0.20610999999999999</v>
      </c>
      <c r="L130" s="3">
        <v>6.6809999999999994E-2</v>
      </c>
      <c r="M130" s="3">
        <v>1.4630000000000001E-2</v>
      </c>
      <c r="N130" s="3">
        <v>2.1199999999999999E-3</v>
      </c>
      <c r="O130" s="3">
        <v>2.0000000000000001E-4</v>
      </c>
      <c r="P130" s="3">
        <v>0</v>
      </c>
      <c r="Q130" s="3">
        <v>0</v>
      </c>
      <c r="R130" s="3">
        <v>0</v>
      </c>
      <c r="S130" s="3">
        <v>0</v>
      </c>
      <c r="T130" s="5">
        <f>Rebounds[[#This Row],[3+]]-Rebounds[[#This Row],[4+]]</f>
        <v>0.18336999999999992</v>
      </c>
      <c r="U130" s="5">
        <f>Rebounds[[#This Row],[4+]]-Rebounds[[#This Row],[5+]]</f>
        <v>0.26107000000000002</v>
      </c>
      <c r="V130" s="5">
        <f>Rebounds[[#This Row],[5+]]-Rebounds[[#This Row],[6+]]</f>
        <v>0.23822000000000002</v>
      </c>
      <c r="W130" s="5">
        <f>Rebounds[[#This Row],[6+]]-Rebounds[[#This Row],[7+]]</f>
        <v>0.13929999999999998</v>
      </c>
      <c r="X130" s="5">
        <f>Rebounds[[#This Row],[7+]]-Rebounds[[#This Row],[8+]]</f>
        <v>5.217999999999999E-2</v>
      </c>
      <c r="Y130" s="5">
        <f>Rebounds[[#This Row],[8+]]-Rebounds[[#This Row],[9+]]</f>
        <v>1.251E-2</v>
      </c>
      <c r="Z130" s="5">
        <f>Rebounds[[#This Row],[9+]]-Rebounds[[#This Row],[10+]]</f>
        <v>1.9199999999999998E-3</v>
      </c>
      <c r="AA130" s="5">
        <f>Rebounds[[#This Row],[10+]]-Rebounds[[#This Row],[11+]]</f>
        <v>2.0000000000000001E-4</v>
      </c>
      <c r="AB130" s="5">
        <f>Rebounds[[#This Row],[11+]]-Rebounds[[#This Row],[12+]]</f>
        <v>0</v>
      </c>
      <c r="AC130" s="5">
        <f>Rebounds[[#This Row],[12+]]-Rebounds[[#This Row],[13+]]</f>
        <v>0</v>
      </c>
      <c r="AD130" s="5">
        <f>Rebounds[[#This Row],[13+]]-Rebounds[[#This Row],[14+]]</f>
        <v>0</v>
      </c>
    </row>
    <row r="131" spans="1:30" x14ac:dyDescent="0.25">
      <c r="A131" s="10">
        <v>22400983</v>
      </c>
      <c r="B131" t="s">
        <v>81</v>
      </c>
      <c r="C131" t="s">
        <v>91</v>
      </c>
      <c r="D131" s="11">
        <v>0.9375</v>
      </c>
      <c r="E131" s="6" t="str">
        <f>HYPERLINK("https://www.nba.com/stats/player/201935/boxscores-traditional", "James Harden")</f>
        <v>James Harden</v>
      </c>
      <c r="F131">
        <v>4.4000000000000004</v>
      </c>
      <c r="G131" s="4">
        <v>1.3559999999999999</v>
      </c>
      <c r="H131" s="3">
        <v>0.84848999999999997</v>
      </c>
      <c r="I131" s="3">
        <v>0.61409000000000002</v>
      </c>
      <c r="J131" s="3">
        <v>0.32996999999999999</v>
      </c>
      <c r="K131" s="3">
        <v>0.11899999999999999</v>
      </c>
      <c r="L131" s="3">
        <v>2.743E-2</v>
      </c>
      <c r="M131" s="3">
        <v>4.0200000000000001E-3</v>
      </c>
      <c r="N131" s="3">
        <v>3.5E-4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5">
        <f>Rebounds[[#This Row],[3+]]-Rebounds[[#This Row],[4+]]</f>
        <v>0.23439999999999994</v>
      </c>
      <c r="U131" s="5">
        <f>Rebounds[[#This Row],[4+]]-Rebounds[[#This Row],[5+]]</f>
        <v>0.28412000000000004</v>
      </c>
      <c r="V131" s="5">
        <f>Rebounds[[#This Row],[5+]]-Rebounds[[#This Row],[6+]]</f>
        <v>0.21096999999999999</v>
      </c>
      <c r="W131" s="5">
        <f>Rebounds[[#This Row],[6+]]-Rebounds[[#This Row],[7+]]</f>
        <v>9.1569999999999999E-2</v>
      </c>
      <c r="X131" s="5">
        <f>Rebounds[[#This Row],[7+]]-Rebounds[[#This Row],[8+]]</f>
        <v>2.341E-2</v>
      </c>
      <c r="Y131" s="5">
        <f>Rebounds[[#This Row],[8+]]-Rebounds[[#This Row],[9+]]</f>
        <v>3.6700000000000001E-3</v>
      </c>
      <c r="Z131" s="5">
        <f>Rebounds[[#This Row],[9+]]-Rebounds[[#This Row],[10+]]</f>
        <v>3.5E-4</v>
      </c>
      <c r="AA131" s="5">
        <f>Rebounds[[#This Row],[10+]]-Rebounds[[#This Row],[11+]]</f>
        <v>0</v>
      </c>
      <c r="AB131" s="5">
        <f>Rebounds[[#This Row],[11+]]-Rebounds[[#This Row],[12+]]</f>
        <v>0</v>
      </c>
      <c r="AC131" s="5">
        <f>Rebounds[[#This Row],[12+]]-Rebounds[[#This Row],[13+]]</f>
        <v>0</v>
      </c>
      <c r="AD131" s="5">
        <f>Rebounds[[#This Row],[13+]]-Rebounds[[#This Row],[14+]]</f>
        <v>0</v>
      </c>
    </row>
    <row r="132" spans="1:30" x14ac:dyDescent="0.25">
      <c r="A132" s="10">
        <v>22400983</v>
      </c>
      <c r="B132" t="s">
        <v>81</v>
      </c>
      <c r="C132" t="s">
        <v>91</v>
      </c>
      <c r="D132" s="11">
        <v>0.9375</v>
      </c>
      <c r="E132" s="6" t="str">
        <f>HYPERLINK("https://www.nba.com/stats/player/201587/boxscores-traditional", "Nicolas Batum")</f>
        <v>Nicolas Batum</v>
      </c>
      <c r="F132">
        <v>4.2</v>
      </c>
      <c r="G132" s="4">
        <v>1.1659999999999999</v>
      </c>
      <c r="H132" s="3">
        <v>0.84848999999999997</v>
      </c>
      <c r="I132" s="3">
        <v>0.56749000000000005</v>
      </c>
      <c r="J132" s="3">
        <v>0.24510000000000001</v>
      </c>
      <c r="K132" s="3">
        <v>6.1780000000000002E-2</v>
      </c>
      <c r="L132" s="3">
        <v>8.2000000000000007E-3</v>
      </c>
      <c r="M132" s="3">
        <v>5.5999999999999995E-4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5">
        <f>Rebounds[[#This Row],[3+]]-Rebounds[[#This Row],[4+]]</f>
        <v>0.28099999999999992</v>
      </c>
      <c r="U132" s="5">
        <f>Rebounds[[#This Row],[4+]]-Rebounds[[#This Row],[5+]]</f>
        <v>0.32239000000000007</v>
      </c>
      <c r="V132" s="5">
        <f>Rebounds[[#This Row],[5+]]-Rebounds[[#This Row],[6+]]</f>
        <v>0.18332000000000001</v>
      </c>
      <c r="W132" s="5">
        <f>Rebounds[[#This Row],[6+]]-Rebounds[[#This Row],[7+]]</f>
        <v>5.3580000000000003E-2</v>
      </c>
      <c r="X132" s="5">
        <f>Rebounds[[#This Row],[7+]]-Rebounds[[#This Row],[8+]]</f>
        <v>7.640000000000001E-3</v>
      </c>
      <c r="Y132" s="5">
        <f>Rebounds[[#This Row],[8+]]-Rebounds[[#This Row],[9+]]</f>
        <v>5.5999999999999995E-4</v>
      </c>
      <c r="Z132" s="5">
        <f>Rebounds[[#This Row],[9+]]-Rebounds[[#This Row],[10+]]</f>
        <v>0</v>
      </c>
      <c r="AA132" s="5">
        <f>Rebounds[[#This Row],[10+]]-Rebounds[[#This Row],[11+]]</f>
        <v>0</v>
      </c>
      <c r="AB132" s="5">
        <f>Rebounds[[#This Row],[11+]]-Rebounds[[#This Row],[12+]]</f>
        <v>0</v>
      </c>
      <c r="AC132" s="5">
        <f>Rebounds[[#This Row],[12+]]-Rebounds[[#This Row],[13+]]</f>
        <v>0</v>
      </c>
      <c r="AD132" s="5">
        <f>Rebounds[[#This Row],[13+]]-Rebounds[[#This Row],[14+]]</f>
        <v>0</v>
      </c>
    </row>
    <row r="133" spans="1:30" x14ac:dyDescent="0.25">
      <c r="A133" s="10">
        <v>22400983</v>
      </c>
      <c r="B133" t="s">
        <v>81</v>
      </c>
      <c r="C133" t="s">
        <v>91</v>
      </c>
      <c r="D133" s="11">
        <v>0.9375</v>
      </c>
      <c r="E133" s="6" t="str">
        <f>HYPERLINK("https://www.nba.com/stats/player/1626181/boxscores-traditional", "Norman Powell")</f>
        <v>Norman Powell</v>
      </c>
      <c r="F133">
        <v>3.6</v>
      </c>
      <c r="G133" s="4">
        <v>1.855</v>
      </c>
      <c r="H133" s="3">
        <v>0.62551999999999996</v>
      </c>
      <c r="I133" s="3">
        <v>0.41293999999999997</v>
      </c>
      <c r="J133" s="3">
        <v>0.22663</v>
      </c>
      <c r="K133" s="3">
        <v>9.8530000000000006E-2</v>
      </c>
      <c r="L133" s="3">
        <v>3.3619999999999997E-2</v>
      </c>
      <c r="M133" s="3">
        <v>8.8900000000000003E-3</v>
      </c>
      <c r="N133" s="3">
        <v>1.81E-3</v>
      </c>
      <c r="O133" s="3">
        <v>2.7999999999999998E-4</v>
      </c>
      <c r="P133" s="3">
        <v>3.0000000000000001E-5</v>
      </c>
      <c r="Q133" s="3">
        <v>0</v>
      </c>
      <c r="R133" s="3">
        <v>0</v>
      </c>
      <c r="S133" s="3">
        <v>0</v>
      </c>
      <c r="T133" s="5">
        <f>Rebounds[[#This Row],[3+]]-Rebounds[[#This Row],[4+]]</f>
        <v>0.21257999999999999</v>
      </c>
      <c r="U133" s="5">
        <f>Rebounds[[#This Row],[4+]]-Rebounds[[#This Row],[5+]]</f>
        <v>0.18630999999999998</v>
      </c>
      <c r="V133" s="5">
        <f>Rebounds[[#This Row],[5+]]-Rebounds[[#This Row],[6+]]</f>
        <v>0.12809999999999999</v>
      </c>
      <c r="W133" s="5">
        <f>Rebounds[[#This Row],[6+]]-Rebounds[[#This Row],[7+]]</f>
        <v>6.4910000000000009E-2</v>
      </c>
      <c r="X133" s="5">
        <f>Rebounds[[#This Row],[7+]]-Rebounds[[#This Row],[8+]]</f>
        <v>2.4729999999999995E-2</v>
      </c>
      <c r="Y133" s="5">
        <f>Rebounds[[#This Row],[8+]]-Rebounds[[#This Row],[9+]]</f>
        <v>7.0800000000000004E-3</v>
      </c>
      <c r="Z133" s="5">
        <f>Rebounds[[#This Row],[9+]]-Rebounds[[#This Row],[10+]]</f>
        <v>1.5300000000000001E-3</v>
      </c>
      <c r="AA133" s="5">
        <f>Rebounds[[#This Row],[10+]]-Rebounds[[#This Row],[11+]]</f>
        <v>2.4999999999999995E-4</v>
      </c>
      <c r="AB133" s="5">
        <f>Rebounds[[#This Row],[11+]]-Rebounds[[#This Row],[12+]]</f>
        <v>3.0000000000000001E-5</v>
      </c>
      <c r="AC133" s="5">
        <f>Rebounds[[#This Row],[12+]]-Rebounds[[#This Row],[13+]]</f>
        <v>0</v>
      </c>
      <c r="AD133" s="5">
        <f>Rebounds[[#This Row],[13+]]-Rebounds[[#This Row],[14+]]</f>
        <v>0</v>
      </c>
    </row>
    <row r="134" spans="1:30" x14ac:dyDescent="0.25">
      <c r="A134" s="10">
        <v>22400983</v>
      </c>
      <c r="B134" t="s">
        <v>81</v>
      </c>
      <c r="C134" t="s">
        <v>91</v>
      </c>
      <c r="D134" s="11">
        <v>0.9375</v>
      </c>
      <c r="E134" s="6" t="str">
        <f>HYPERLINK("https://www.nba.com/stats/player/1629599/boxscores-traditional", "Amir Coffey")</f>
        <v>Amir Coffey</v>
      </c>
      <c r="F134">
        <v>3</v>
      </c>
      <c r="G134" s="4">
        <v>1.673</v>
      </c>
      <c r="H134" s="3">
        <v>0.5</v>
      </c>
      <c r="I134" s="3">
        <v>0.27424999999999999</v>
      </c>
      <c r="J134" s="3">
        <v>0.11507000000000001</v>
      </c>
      <c r="K134" s="3">
        <v>3.6729999999999999E-2</v>
      </c>
      <c r="L134" s="3">
        <v>8.4200000000000004E-3</v>
      </c>
      <c r="M134" s="3">
        <v>1.39E-3</v>
      </c>
      <c r="N134" s="3">
        <v>1.7000000000000001E-4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5">
        <f>Rebounds[[#This Row],[3+]]-Rebounds[[#This Row],[4+]]</f>
        <v>0.22575000000000001</v>
      </c>
      <c r="U134" s="5">
        <f>Rebounds[[#This Row],[4+]]-Rebounds[[#This Row],[5+]]</f>
        <v>0.15917999999999999</v>
      </c>
      <c r="V134" s="5">
        <f>Rebounds[[#This Row],[5+]]-Rebounds[[#This Row],[6+]]</f>
        <v>7.8340000000000007E-2</v>
      </c>
      <c r="W134" s="5">
        <f>Rebounds[[#This Row],[6+]]-Rebounds[[#This Row],[7+]]</f>
        <v>2.8309999999999998E-2</v>
      </c>
      <c r="X134" s="5">
        <f>Rebounds[[#This Row],[7+]]-Rebounds[[#This Row],[8+]]</f>
        <v>7.0300000000000007E-3</v>
      </c>
      <c r="Y134" s="5">
        <f>Rebounds[[#This Row],[8+]]-Rebounds[[#This Row],[9+]]</f>
        <v>1.2199999999999999E-3</v>
      </c>
      <c r="Z134" s="5">
        <f>Rebounds[[#This Row],[9+]]-Rebounds[[#This Row],[10+]]</f>
        <v>1.7000000000000001E-4</v>
      </c>
      <c r="AA134" s="5">
        <f>Rebounds[[#This Row],[10+]]-Rebounds[[#This Row],[11+]]</f>
        <v>0</v>
      </c>
      <c r="AB134" s="5">
        <f>Rebounds[[#This Row],[11+]]-Rebounds[[#This Row],[12+]]</f>
        <v>0</v>
      </c>
      <c r="AC134" s="5">
        <f>Rebounds[[#This Row],[12+]]-Rebounds[[#This Row],[13+]]</f>
        <v>0</v>
      </c>
      <c r="AD134" s="5">
        <f>Rebounds[[#This Row],[13+]]-Rebounds[[#This Row],[14+]]</f>
        <v>0</v>
      </c>
    </row>
    <row r="135" spans="1:30" x14ac:dyDescent="0.25">
      <c r="A135" s="10">
        <v>22400983</v>
      </c>
      <c r="B135" t="s">
        <v>81</v>
      </c>
      <c r="C135" t="s">
        <v>91</v>
      </c>
      <c r="D135" s="11">
        <v>0.9375</v>
      </c>
      <c r="E135" s="6" t="str">
        <f>HYPERLINK("https://www.nba.com/stats/player/1629611/boxscores-traditional", "Terance Mann")</f>
        <v>Terance Mann</v>
      </c>
      <c r="F135">
        <v>3</v>
      </c>
      <c r="G135" s="4">
        <v>1.897</v>
      </c>
      <c r="H135" s="3">
        <v>0.5</v>
      </c>
      <c r="I135" s="3">
        <v>0.29805999999999999</v>
      </c>
      <c r="J135" s="3">
        <v>0.14685999999999999</v>
      </c>
      <c r="K135" s="3">
        <v>5.7049999999999997E-2</v>
      </c>
      <c r="L135" s="3">
        <v>1.7430000000000001E-2</v>
      </c>
      <c r="M135" s="3">
        <v>4.15E-3</v>
      </c>
      <c r="N135" s="3">
        <v>7.9000000000000001E-4</v>
      </c>
      <c r="O135" s="3">
        <v>1.1E-4</v>
      </c>
      <c r="P135" s="3">
        <v>0</v>
      </c>
      <c r="Q135" s="3">
        <v>0</v>
      </c>
      <c r="R135" s="3">
        <v>0</v>
      </c>
      <c r="S135" s="3">
        <v>0</v>
      </c>
      <c r="T135" s="5">
        <f>Rebounds[[#This Row],[3+]]-Rebounds[[#This Row],[4+]]</f>
        <v>0.20194000000000001</v>
      </c>
      <c r="U135" s="5">
        <f>Rebounds[[#This Row],[4+]]-Rebounds[[#This Row],[5+]]</f>
        <v>0.1512</v>
      </c>
      <c r="V135" s="5">
        <f>Rebounds[[#This Row],[5+]]-Rebounds[[#This Row],[6+]]</f>
        <v>8.9810000000000001E-2</v>
      </c>
      <c r="W135" s="5">
        <f>Rebounds[[#This Row],[6+]]-Rebounds[[#This Row],[7+]]</f>
        <v>3.9619999999999995E-2</v>
      </c>
      <c r="X135" s="5">
        <f>Rebounds[[#This Row],[7+]]-Rebounds[[#This Row],[8+]]</f>
        <v>1.328E-2</v>
      </c>
      <c r="Y135" s="5">
        <f>Rebounds[[#This Row],[8+]]-Rebounds[[#This Row],[9+]]</f>
        <v>3.3600000000000001E-3</v>
      </c>
      <c r="Z135" s="5">
        <f>Rebounds[[#This Row],[9+]]-Rebounds[[#This Row],[10+]]</f>
        <v>6.8000000000000005E-4</v>
      </c>
      <c r="AA135" s="5">
        <f>Rebounds[[#This Row],[10+]]-Rebounds[[#This Row],[11+]]</f>
        <v>1.1E-4</v>
      </c>
      <c r="AB135" s="5">
        <f>Rebounds[[#This Row],[11+]]-Rebounds[[#This Row],[12+]]</f>
        <v>0</v>
      </c>
      <c r="AC135" s="5">
        <f>Rebounds[[#This Row],[12+]]-Rebounds[[#This Row],[13+]]</f>
        <v>0</v>
      </c>
      <c r="AD135" s="5">
        <f>Rebounds[[#This Row],[13+]]-Rebounds[[#This Row],[14+]]</f>
        <v>0</v>
      </c>
    </row>
    <row r="136" spans="1:30" x14ac:dyDescent="0.25">
      <c r="A136" s="10">
        <v>22400983</v>
      </c>
      <c r="B136" t="s">
        <v>91</v>
      </c>
      <c r="C136" t="s">
        <v>81</v>
      </c>
      <c r="D136" s="11">
        <v>0.9375</v>
      </c>
      <c r="E136" s="6" t="str">
        <f>HYPERLINK("https://www.nba.com/stats/player/202685/boxscores-traditional", "Jonas Valanciunas")</f>
        <v>Jonas Valanciunas</v>
      </c>
      <c r="F136">
        <v>8.8000000000000007</v>
      </c>
      <c r="G136" s="4">
        <v>1.72</v>
      </c>
      <c r="H136" s="3">
        <v>0.99961999999999995</v>
      </c>
      <c r="I136" s="3">
        <v>0.99736000000000002</v>
      </c>
      <c r="J136" s="3">
        <v>0.98645000000000005</v>
      </c>
      <c r="K136" s="3">
        <v>0.94845000000000002</v>
      </c>
      <c r="L136" s="3">
        <v>0.85314000000000001</v>
      </c>
      <c r="M136" s="3">
        <v>0.68081999999999998</v>
      </c>
      <c r="N136" s="3">
        <v>0.45223999999999998</v>
      </c>
      <c r="O136" s="3">
        <v>0.24196000000000001</v>
      </c>
      <c r="P136" s="3">
        <v>0.10027</v>
      </c>
      <c r="Q136" s="3">
        <v>3.1440000000000003E-2</v>
      </c>
      <c r="R136" s="3">
        <v>7.3400000000000002E-3</v>
      </c>
      <c r="S136" s="3">
        <v>1.2600000000000001E-3</v>
      </c>
      <c r="T136" s="5">
        <f>Rebounds[[#This Row],[3+]]-Rebounds[[#This Row],[4+]]</f>
        <v>2.2599999999999287E-3</v>
      </c>
      <c r="U136" s="5">
        <f>Rebounds[[#This Row],[4+]]-Rebounds[[#This Row],[5+]]</f>
        <v>1.0909999999999975E-2</v>
      </c>
      <c r="V136" s="5">
        <f>Rebounds[[#This Row],[5+]]-Rebounds[[#This Row],[6+]]</f>
        <v>3.8000000000000034E-2</v>
      </c>
      <c r="W136" s="5">
        <f>Rebounds[[#This Row],[6+]]-Rebounds[[#This Row],[7+]]</f>
        <v>9.5310000000000006E-2</v>
      </c>
      <c r="X136" s="5">
        <f>Rebounds[[#This Row],[7+]]-Rebounds[[#This Row],[8+]]</f>
        <v>0.17232000000000003</v>
      </c>
      <c r="Y136" s="5">
        <f>Rebounds[[#This Row],[8+]]-Rebounds[[#This Row],[9+]]</f>
        <v>0.22858000000000001</v>
      </c>
      <c r="Z136" s="5">
        <f>Rebounds[[#This Row],[9+]]-Rebounds[[#This Row],[10+]]</f>
        <v>0.21027999999999997</v>
      </c>
      <c r="AA136" s="5">
        <f>Rebounds[[#This Row],[10+]]-Rebounds[[#This Row],[11+]]</f>
        <v>0.14169000000000001</v>
      </c>
      <c r="AB136" s="5">
        <f>Rebounds[[#This Row],[11+]]-Rebounds[[#This Row],[12+]]</f>
        <v>6.8830000000000002E-2</v>
      </c>
      <c r="AC136" s="5">
        <f>Rebounds[[#This Row],[12+]]-Rebounds[[#This Row],[13+]]</f>
        <v>2.4100000000000003E-2</v>
      </c>
      <c r="AD136" s="5">
        <f>Rebounds[[#This Row],[13+]]-Rebounds[[#This Row],[14+]]</f>
        <v>6.0800000000000003E-3</v>
      </c>
    </row>
    <row r="137" spans="1:30" x14ac:dyDescent="0.25">
      <c r="A137" s="10">
        <v>22400983</v>
      </c>
      <c r="B137" t="s">
        <v>91</v>
      </c>
      <c r="C137" t="s">
        <v>81</v>
      </c>
      <c r="D137" s="11">
        <v>0.9375</v>
      </c>
      <c r="E137" s="6" t="str">
        <f>HYPERLINK("https://www.nba.com/stats/player/1628398/boxscores-traditional", "Kyle Kuzma")</f>
        <v>Kyle Kuzma</v>
      </c>
      <c r="F137">
        <v>6.4</v>
      </c>
      <c r="G137" s="4">
        <v>1.4969999999999999</v>
      </c>
      <c r="H137" s="3">
        <v>0.98839999999999995</v>
      </c>
      <c r="I137" s="3">
        <v>0.94520000000000004</v>
      </c>
      <c r="J137" s="3">
        <v>0.82638999999999996</v>
      </c>
      <c r="K137" s="3">
        <v>0.60641999999999996</v>
      </c>
      <c r="L137" s="3">
        <v>0.34458</v>
      </c>
      <c r="M137" s="3">
        <v>0.14230999999999999</v>
      </c>
      <c r="N137" s="3">
        <v>4.0930000000000001E-2</v>
      </c>
      <c r="O137" s="3">
        <v>8.2000000000000007E-3</v>
      </c>
      <c r="P137" s="3">
        <v>1.07E-3</v>
      </c>
      <c r="Q137" s="3">
        <v>9.0000000000000006E-5</v>
      </c>
      <c r="R137" s="3">
        <v>0</v>
      </c>
      <c r="S137" s="3">
        <v>0</v>
      </c>
      <c r="T137" s="5">
        <f>Rebounds[[#This Row],[3+]]-Rebounds[[#This Row],[4+]]</f>
        <v>4.3199999999999905E-2</v>
      </c>
      <c r="U137" s="5">
        <f>Rebounds[[#This Row],[4+]]-Rebounds[[#This Row],[5+]]</f>
        <v>0.11881000000000008</v>
      </c>
      <c r="V137" s="5">
        <f>Rebounds[[#This Row],[5+]]-Rebounds[[#This Row],[6+]]</f>
        <v>0.21997</v>
      </c>
      <c r="W137" s="5">
        <f>Rebounds[[#This Row],[6+]]-Rebounds[[#This Row],[7+]]</f>
        <v>0.26183999999999996</v>
      </c>
      <c r="X137" s="5">
        <f>Rebounds[[#This Row],[7+]]-Rebounds[[#This Row],[8+]]</f>
        <v>0.20227000000000001</v>
      </c>
      <c r="Y137" s="5">
        <f>Rebounds[[#This Row],[8+]]-Rebounds[[#This Row],[9+]]</f>
        <v>0.10138</v>
      </c>
      <c r="Z137" s="5">
        <f>Rebounds[[#This Row],[9+]]-Rebounds[[#This Row],[10+]]</f>
        <v>3.2730000000000002E-2</v>
      </c>
      <c r="AA137" s="5">
        <f>Rebounds[[#This Row],[10+]]-Rebounds[[#This Row],[11+]]</f>
        <v>7.1300000000000009E-3</v>
      </c>
      <c r="AB137" s="5">
        <f>Rebounds[[#This Row],[11+]]-Rebounds[[#This Row],[12+]]</f>
        <v>9.7999999999999997E-4</v>
      </c>
      <c r="AC137" s="5">
        <f>Rebounds[[#This Row],[12+]]-Rebounds[[#This Row],[13+]]</f>
        <v>9.0000000000000006E-5</v>
      </c>
      <c r="AD137" s="5">
        <f>Rebounds[[#This Row],[13+]]-Rebounds[[#This Row],[14+]]</f>
        <v>0</v>
      </c>
    </row>
    <row r="138" spans="1:30" x14ac:dyDescent="0.25">
      <c r="A138" s="10">
        <v>22400983</v>
      </c>
      <c r="B138" t="s">
        <v>91</v>
      </c>
      <c r="C138" t="s">
        <v>81</v>
      </c>
      <c r="D138" s="11">
        <v>0.9375</v>
      </c>
      <c r="E138" s="6" t="str">
        <f>HYPERLINK("https://www.nba.com/stats/player/1642259/boxscores-traditional", "Alexandre Sarr")</f>
        <v>Alexandre Sarr</v>
      </c>
      <c r="F138">
        <v>6.8</v>
      </c>
      <c r="G138" s="4">
        <v>2.2269999999999999</v>
      </c>
      <c r="H138" s="3">
        <v>0.95637000000000005</v>
      </c>
      <c r="I138" s="3">
        <v>0.89617000000000002</v>
      </c>
      <c r="J138" s="3">
        <v>0.79103000000000001</v>
      </c>
      <c r="K138" s="3">
        <v>0.64058000000000004</v>
      </c>
      <c r="L138" s="3">
        <v>0.46414</v>
      </c>
      <c r="M138" s="3">
        <v>0.29459999999999997</v>
      </c>
      <c r="N138" s="3">
        <v>0.16109000000000001</v>
      </c>
      <c r="O138" s="3">
        <v>7.4929999999999997E-2</v>
      </c>
      <c r="P138" s="3">
        <v>2.938E-2</v>
      </c>
      <c r="Q138" s="3">
        <v>9.9000000000000008E-3</v>
      </c>
      <c r="R138" s="3">
        <v>2.7200000000000002E-3</v>
      </c>
      <c r="S138" s="3">
        <v>6.2E-4</v>
      </c>
      <c r="T138" s="5">
        <f>Rebounds[[#This Row],[3+]]-Rebounds[[#This Row],[4+]]</f>
        <v>6.0200000000000031E-2</v>
      </c>
      <c r="U138" s="5">
        <f>Rebounds[[#This Row],[4+]]-Rebounds[[#This Row],[5+]]</f>
        <v>0.10514000000000001</v>
      </c>
      <c r="V138" s="5">
        <f>Rebounds[[#This Row],[5+]]-Rebounds[[#This Row],[6+]]</f>
        <v>0.15044999999999997</v>
      </c>
      <c r="W138" s="5">
        <f>Rebounds[[#This Row],[6+]]-Rebounds[[#This Row],[7+]]</f>
        <v>0.17644000000000004</v>
      </c>
      <c r="X138" s="5">
        <f>Rebounds[[#This Row],[7+]]-Rebounds[[#This Row],[8+]]</f>
        <v>0.16954000000000002</v>
      </c>
      <c r="Y138" s="5">
        <f>Rebounds[[#This Row],[8+]]-Rebounds[[#This Row],[9+]]</f>
        <v>0.13350999999999996</v>
      </c>
      <c r="Z138" s="5">
        <f>Rebounds[[#This Row],[9+]]-Rebounds[[#This Row],[10+]]</f>
        <v>8.6160000000000014E-2</v>
      </c>
      <c r="AA138" s="5">
        <f>Rebounds[[#This Row],[10+]]-Rebounds[[#This Row],[11+]]</f>
        <v>4.5549999999999993E-2</v>
      </c>
      <c r="AB138" s="5">
        <f>Rebounds[[#This Row],[11+]]-Rebounds[[#This Row],[12+]]</f>
        <v>1.9479999999999997E-2</v>
      </c>
      <c r="AC138" s="5">
        <f>Rebounds[[#This Row],[12+]]-Rebounds[[#This Row],[13+]]</f>
        <v>7.1800000000000006E-3</v>
      </c>
      <c r="AD138" s="5">
        <f>Rebounds[[#This Row],[13+]]-Rebounds[[#This Row],[14+]]</f>
        <v>2.1000000000000003E-3</v>
      </c>
    </row>
    <row r="139" spans="1:30" x14ac:dyDescent="0.25">
      <c r="A139" s="10">
        <v>22400983</v>
      </c>
      <c r="B139" t="s">
        <v>91</v>
      </c>
      <c r="C139" t="s">
        <v>81</v>
      </c>
      <c r="D139" s="11">
        <v>0.9375</v>
      </c>
      <c r="E139" s="6" t="str">
        <f>HYPERLINK("https://www.nba.com/stats/player/1642267/boxscores-traditional", "Carlton Carrington")</f>
        <v>Carlton Carrington</v>
      </c>
      <c r="F139">
        <v>4.2</v>
      </c>
      <c r="G139" s="4">
        <v>1.327</v>
      </c>
      <c r="H139" s="3">
        <v>0.81594</v>
      </c>
      <c r="I139" s="3">
        <v>0.55962000000000001</v>
      </c>
      <c r="J139" s="3">
        <v>0.27424999999999999</v>
      </c>
      <c r="K139" s="3">
        <v>8.6910000000000001E-2</v>
      </c>
      <c r="L139" s="3">
        <v>1.7430000000000001E-2</v>
      </c>
      <c r="M139" s="3">
        <v>2.1199999999999999E-3</v>
      </c>
      <c r="N139" s="3">
        <v>1.4999999999999999E-4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5">
        <f>Rebounds[[#This Row],[3+]]-Rebounds[[#This Row],[4+]]</f>
        <v>0.25631999999999999</v>
      </c>
      <c r="U139" s="5">
        <f>Rebounds[[#This Row],[4+]]-Rebounds[[#This Row],[5+]]</f>
        <v>0.28537000000000001</v>
      </c>
      <c r="V139" s="5">
        <f>Rebounds[[#This Row],[5+]]-Rebounds[[#This Row],[6+]]</f>
        <v>0.18734000000000001</v>
      </c>
      <c r="W139" s="5">
        <f>Rebounds[[#This Row],[6+]]-Rebounds[[#This Row],[7+]]</f>
        <v>6.948E-2</v>
      </c>
      <c r="X139" s="5">
        <f>Rebounds[[#This Row],[7+]]-Rebounds[[#This Row],[8+]]</f>
        <v>1.5310000000000001E-2</v>
      </c>
      <c r="Y139" s="5">
        <f>Rebounds[[#This Row],[8+]]-Rebounds[[#This Row],[9+]]</f>
        <v>1.97E-3</v>
      </c>
      <c r="Z139" s="5">
        <f>Rebounds[[#This Row],[9+]]-Rebounds[[#This Row],[10+]]</f>
        <v>1.4999999999999999E-4</v>
      </c>
      <c r="AA139" s="5">
        <f>Rebounds[[#This Row],[10+]]-Rebounds[[#This Row],[11+]]</f>
        <v>0</v>
      </c>
      <c r="AB139" s="5">
        <f>Rebounds[[#This Row],[11+]]-Rebounds[[#This Row],[12+]]</f>
        <v>0</v>
      </c>
      <c r="AC139" s="5">
        <f>Rebounds[[#This Row],[12+]]-Rebounds[[#This Row],[13+]]</f>
        <v>0</v>
      </c>
      <c r="AD139" s="5">
        <f>Rebounds[[#This Row],[13+]]-Rebounds[[#This Row],[14+]]</f>
        <v>0</v>
      </c>
    </row>
    <row r="140" spans="1:30" x14ac:dyDescent="0.25">
      <c r="A140" s="10">
        <v>22400983</v>
      </c>
      <c r="B140" t="s">
        <v>91</v>
      </c>
      <c r="C140" t="s">
        <v>81</v>
      </c>
      <c r="D140" s="11">
        <v>0.9375</v>
      </c>
      <c r="E140" s="6" t="str">
        <f>HYPERLINK("https://www.nba.com/stats/player/1629673/boxscores-traditional", "Jordan Poole")</f>
        <v>Jordan Poole</v>
      </c>
      <c r="F140">
        <v>4.8</v>
      </c>
      <c r="G140" s="4">
        <v>2.2269999999999999</v>
      </c>
      <c r="H140" s="3">
        <v>0.79103000000000001</v>
      </c>
      <c r="I140" s="3">
        <v>0.64058000000000004</v>
      </c>
      <c r="J140" s="3">
        <v>0.46414</v>
      </c>
      <c r="K140" s="3">
        <v>0.29459999999999997</v>
      </c>
      <c r="L140" s="3">
        <v>0.16109000000000001</v>
      </c>
      <c r="M140" s="3">
        <v>7.4929999999999997E-2</v>
      </c>
      <c r="N140" s="3">
        <v>2.938E-2</v>
      </c>
      <c r="O140" s="3">
        <v>9.9000000000000008E-3</v>
      </c>
      <c r="P140" s="3">
        <v>2.7200000000000002E-3</v>
      </c>
      <c r="Q140" s="3">
        <v>6.2E-4</v>
      </c>
      <c r="R140" s="3">
        <v>1.2E-4</v>
      </c>
      <c r="S140" s="3">
        <v>0</v>
      </c>
      <c r="T140" s="5">
        <f>Rebounds[[#This Row],[3+]]-Rebounds[[#This Row],[4+]]</f>
        <v>0.15044999999999997</v>
      </c>
      <c r="U140" s="5">
        <f>Rebounds[[#This Row],[4+]]-Rebounds[[#This Row],[5+]]</f>
        <v>0.17644000000000004</v>
      </c>
      <c r="V140" s="5">
        <f>Rebounds[[#This Row],[5+]]-Rebounds[[#This Row],[6+]]</f>
        <v>0.16954000000000002</v>
      </c>
      <c r="W140" s="5">
        <f>Rebounds[[#This Row],[6+]]-Rebounds[[#This Row],[7+]]</f>
        <v>0.13350999999999996</v>
      </c>
      <c r="X140" s="5">
        <f>Rebounds[[#This Row],[7+]]-Rebounds[[#This Row],[8+]]</f>
        <v>8.6160000000000014E-2</v>
      </c>
      <c r="Y140" s="5">
        <f>Rebounds[[#This Row],[8+]]-Rebounds[[#This Row],[9+]]</f>
        <v>4.5549999999999993E-2</v>
      </c>
      <c r="Z140" s="5">
        <f>Rebounds[[#This Row],[9+]]-Rebounds[[#This Row],[10+]]</f>
        <v>1.9479999999999997E-2</v>
      </c>
      <c r="AA140" s="5">
        <f>Rebounds[[#This Row],[10+]]-Rebounds[[#This Row],[11+]]</f>
        <v>7.1800000000000006E-3</v>
      </c>
      <c r="AB140" s="5">
        <f>Rebounds[[#This Row],[11+]]-Rebounds[[#This Row],[12+]]</f>
        <v>2.1000000000000003E-3</v>
      </c>
      <c r="AC140" s="5">
        <f>Rebounds[[#This Row],[12+]]-Rebounds[[#This Row],[13+]]</f>
        <v>5.0000000000000001E-4</v>
      </c>
      <c r="AD140" s="5">
        <f>Rebounds[[#This Row],[13+]]-Rebounds[[#This Row],[14+]]</f>
        <v>1.2E-4</v>
      </c>
    </row>
    <row r="141" spans="1:30" x14ac:dyDescent="0.25">
      <c r="A141" s="10">
        <v>22400983</v>
      </c>
      <c r="B141" t="s">
        <v>91</v>
      </c>
      <c r="C141" t="s">
        <v>81</v>
      </c>
      <c r="D141" s="11">
        <v>0.9375</v>
      </c>
      <c r="E141" s="6" t="str">
        <f>HYPERLINK("https://www.nba.com/stats/player/1627763/boxscores-traditional", "Malcolm Brogdon")</f>
        <v>Malcolm Brogdon</v>
      </c>
      <c r="F141">
        <v>3.8</v>
      </c>
      <c r="G141" s="4">
        <v>1.1659999999999999</v>
      </c>
      <c r="H141" s="3">
        <v>0.75490000000000002</v>
      </c>
      <c r="I141" s="3">
        <v>0.43251000000000001</v>
      </c>
      <c r="J141" s="3">
        <v>0.15151000000000001</v>
      </c>
      <c r="K141" s="3">
        <v>2.938E-2</v>
      </c>
      <c r="L141" s="3">
        <v>3.0699999999999998E-3</v>
      </c>
      <c r="M141" s="3">
        <v>1.6000000000000001E-4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5">
        <f>Rebounds[[#This Row],[3+]]-Rebounds[[#This Row],[4+]]</f>
        <v>0.32239000000000001</v>
      </c>
      <c r="U141" s="5">
        <f>Rebounds[[#This Row],[4+]]-Rebounds[[#This Row],[5+]]</f>
        <v>0.28100000000000003</v>
      </c>
      <c r="V141" s="5">
        <f>Rebounds[[#This Row],[5+]]-Rebounds[[#This Row],[6+]]</f>
        <v>0.12213</v>
      </c>
      <c r="W141" s="5">
        <f>Rebounds[[#This Row],[6+]]-Rebounds[[#This Row],[7+]]</f>
        <v>2.631E-2</v>
      </c>
      <c r="X141" s="5">
        <f>Rebounds[[#This Row],[7+]]-Rebounds[[#This Row],[8+]]</f>
        <v>2.9099999999999998E-3</v>
      </c>
      <c r="Y141" s="5">
        <f>Rebounds[[#This Row],[8+]]-Rebounds[[#This Row],[9+]]</f>
        <v>1.6000000000000001E-4</v>
      </c>
      <c r="Z141" s="5">
        <f>Rebounds[[#This Row],[9+]]-Rebounds[[#This Row],[10+]]</f>
        <v>0</v>
      </c>
      <c r="AA141" s="5">
        <f>Rebounds[[#This Row],[10+]]-Rebounds[[#This Row],[11+]]</f>
        <v>0</v>
      </c>
      <c r="AB141" s="5">
        <f>Rebounds[[#This Row],[11+]]-Rebounds[[#This Row],[12+]]</f>
        <v>0</v>
      </c>
      <c r="AC141" s="5">
        <f>Rebounds[[#This Row],[12+]]-Rebounds[[#This Row],[13+]]</f>
        <v>0</v>
      </c>
      <c r="AD141" s="5">
        <f>Rebounds[[#This Row],[13+]]-Rebounds[[#This Row],[14+]]</f>
        <v>0</v>
      </c>
    </row>
    <row r="142" spans="1:30" x14ac:dyDescent="0.25">
      <c r="A142" s="10">
        <v>22400983</v>
      </c>
      <c r="B142" t="s">
        <v>91</v>
      </c>
      <c r="C142" t="s">
        <v>81</v>
      </c>
      <c r="D142" s="11">
        <v>0.9375</v>
      </c>
      <c r="E142" s="6" t="str">
        <f>HYPERLINK("https://www.nba.com/stats/player/1641731/boxscores-traditional", "Bilal Coulibaly")</f>
        <v>Bilal Coulibaly</v>
      </c>
      <c r="F142">
        <v>4</v>
      </c>
      <c r="G142" s="4">
        <v>1.897</v>
      </c>
      <c r="H142" s="3">
        <v>0.70194000000000001</v>
      </c>
      <c r="I142" s="3">
        <v>0.5</v>
      </c>
      <c r="J142" s="3">
        <v>0.29805999999999999</v>
      </c>
      <c r="K142" s="3">
        <v>0.14685999999999999</v>
      </c>
      <c r="L142" s="3">
        <v>5.7049999999999997E-2</v>
      </c>
      <c r="M142" s="3">
        <v>1.7430000000000001E-2</v>
      </c>
      <c r="N142" s="3">
        <v>4.15E-3</v>
      </c>
      <c r="O142" s="3">
        <v>7.9000000000000001E-4</v>
      </c>
      <c r="P142" s="3">
        <v>1.1E-4</v>
      </c>
      <c r="Q142" s="3">
        <v>0</v>
      </c>
      <c r="R142" s="3">
        <v>0</v>
      </c>
      <c r="S142" s="3">
        <v>0</v>
      </c>
      <c r="T142" s="5">
        <f>Rebounds[[#This Row],[3+]]-Rebounds[[#This Row],[4+]]</f>
        <v>0.20194000000000001</v>
      </c>
      <c r="U142" s="5">
        <f>Rebounds[[#This Row],[4+]]-Rebounds[[#This Row],[5+]]</f>
        <v>0.20194000000000001</v>
      </c>
      <c r="V142" s="5">
        <f>Rebounds[[#This Row],[5+]]-Rebounds[[#This Row],[6+]]</f>
        <v>0.1512</v>
      </c>
      <c r="W142" s="5">
        <f>Rebounds[[#This Row],[6+]]-Rebounds[[#This Row],[7+]]</f>
        <v>8.9810000000000001E-2</v>
      </c>
      <c r="X142" s="5">
        <f>Rebounds[[#This Row],[7+]]-Rebounds[[#This Row],[8+]]</f>
        <v>3.9619999999999995E-2</v>
      </c>
      <c r="Y142" s="5">
        <f>Rebounds[[#This Row],[8+]]-Rebounds[[#This Row],[9+]]</f>
        <v>1.328E-2</v>
      </c>
      <c r="Z142" s="5">
        <f>Rebounds[[#This Row],[9+]]-Rebounds[[#This Row],[10+]]</f>
        <v>3.3600000000000001E-3</v>
      </c>
      <c r="AA142" s="5">
        <f>Rebounds[[#This Row],[10+]]-Rebounds[[#This Row],[11+]]</f>
        <v>6.8000000000000005E-4</v>
      </c>
      <c r="AB142" s="5">
        <f>Rebounds[[#This Row],[11+]]-Rebounds[[#This Row],[12+]]</f>
        <v>1.1E-4</v>
      </c>
      <c r="AC142" s="5">
        <f>Rebounds[[#This Row],[12+]]-Rebounds[[#This Row],[13+]]</f>
        <v>0</v>
      </c>
      <c r="AD142" s="5">
        <f>Rebounds[[#This Row],[13+]]-Rebounds[[#This Row],[14+]]</f>
        <v>0</v>
      </c>
    </row>
    <row r="143" spans="1:30" x14ac:dyDescent="0.25">
      <c r="A143" s="10">
        <v>22400983</v>
      </c>
      <c r="B143" t="s">
        <v>91</v>
      </c>
      <c r="C143" t="s">
        <v>81</v>
      </c>
      <c r="D143" s="11">
        <v>0.9375</v>
      </c>
      <c r="E143" s="6" t="str">
        <f>HYPERLINK("https://www.nba.com/stats/player/1630557/boxscores-traditional", "Corey Kispert")</f>
        <v>Corey Kispert</v>
      </c>
      <c r="F143">
        <v>3.2</v>
      </c>
      <c r="G143" s="4">
        <v>0.748</v>
      </c>
      <c r="H143" s="3">
        <v>0.60641999999999996</v>
      </c>
      <c r="I143" s="3">
        <v>0.14230999999999999</v>
      </c>
      <c r="J143" s="3">
        <v>7.9799999999999992E-3</v>
      </c>
      <c r="K143" s="3">
        <v>9.0000000000000006E-5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5">
        <f>Rebounds[[#This Row],[3+]]-Rebounds[[#This Row],[4+]]</f>
        <v>0.46410999999999997</v>
      </c>
      <c r="U143" s="5">
        <f>Rebounds[[#This Row],[4+]]-Rebounds[[#This Row],[5+]]</f>
        <v>0.13433</v>
      </c>
      <c r="V143" s="5">
        <f>Rebounds[[#This Row],[5+]]-Rebounds[[#This Row],[6+]]</f>
        <v>7.8899999999999994E-3</v>
      </c>
      <c r="W143" s="5">
        <f>Rebounds[[#This Row],[6+]]-Rebounds[[#This Row],[7+]]</f>
        <v>9.0000000000000006E-5</v>
      </c>
      <c r="X143" s="5">
        <f>Rebounds[[#This Row],[7+]]-Rebounds[[#This Row],[8+]]</f>
        <v>0</v>
      </c>
      <c r="Y143" s="5">
        <f>Rebounds[[#This Row],[8+]]-Rebounds[[#This Row],[9+]]</f>
        <v>0</v>
      </c>
      <c r="Z143" s="5">
        <f>Rebounds[[#This Row],[9+]]-Rebounds[[#This Row],[10+]]</f>
        <v>0</v>
      </c>
      <c r="AA143" s="5">
        <f>Rebounds[[#This Row],[10+]]-Rebounds[[#This Row],[11+]]</f>
        <v>0</v>
      </c>
      <c r="AB143" s="5">
        <f>Rebounds[[#This Row],[11+]]-Rebounds[[#This Row],[12+]]</f>
        <v>0</v>
      </c>
      <c r="AC143" s="5">
        <f>Rebounds[[#This Row],[12+]]-Rebounds[[#This Row],[13+]]</f>
        <v>0</v>
      </c>
      <c r="AD143" s="5">
        <f>Rebounds[[#This Row],[13+]]-Rebounds[[#This Row],[14+]]</f>
        <v>0</v>
      </c>
    </row>
  </sheetData>
  <phoneticPr fontId="4" type="noConversion"/>
  <conditionalFormatting sqref="H2:S14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F96D2-B387-4E78-B082-1DE4773D3095}">
  <dimension ref="A1:AD121"/>
  <sheetViews>
    <sheetView workbookViewId="0">
      <pane xSplit="7" ySplit="1" topLeftCell="H12" activePane="bottomRight" state="frozen"/>
      <selection pane="topRight" activeCell="H1" sqref="H1"/>
      <selection pane="bottomLeft" activeCell="A2" sqref="A2"/>
      <selection pane="bottomRight" activeCell="J14" sqref="J14"/>
    </sheetView>
  </sheetViews>
  <sheetFormatPr defaultRowHeight="15" x14ac:dyDescent="0.25"/>
  <cols>
    <col min="1" max="1" width="10.7109375" hidden="1" customWidth="1"/>
    <col min="2" max="3" width="11.85546875" bestFit="1" customWidth="1"/>
    <col min="4" max="4" width="11.28515625" bestFit="1" customWidth="1"/>
    <col min="5" max="5" width="22.85546875" bestFit="1" customWidth="1"/>
    <col min="6" max="6" width="9.7109375" bestFit="1" customWidth="1"/>
    <col min="7" max="7" width="6.85546875" style="12" bestFit="1" customWidth="1"/>
    <col min="8" max="14" width="8.140625" bestFit="1" customWidth="1"/>
    <col min="15" max="16" width="7.140625" bestFit="1" customWidth="1"/>
    <col min="17" max="18" width="7.140625" customWidth="1"/>
    <col min="19" max="28" width="7.140625" bestFit="1" customWidth="1"/>
    <col min="29" max="29" width="13.140625" customWidth="1"/>
  </cols>
  <sheetData>
    <row r="1" spans="1:30" x14ac:dyDescent="0.25">
      <c r="A1" t="s">
        <v>73</v>
      </c>
      <c r="B1" t="s">
        <v>25</v>
      </c>
      <c r="C1" t="s">
        <v>26</v>
      </c>
      <c r="D1" t="s">
        <v>72</v>
      </c>
      <c r="E1" t="s">
        <v>27</v>
      </c>
      <c r="F1" t="s">
        <v>28</v>
      </c>
      <c r="G1" s="12" t="s">
        <v>71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2</v>
      </c>
      <c r="Y1" s="1" t="s">
        <v>3</v>
      </c>
      <c r="Z1" s="1" t="s">
        <v>4</v>
      </c>
      <c r="AA1" s="1" t="s">
        <v>5</v>
      </c>
      <c r="AB1" s="2" t="s">
        <v>6</v>
      </c>
    </row>
    <row r="2" spans="1:30" hidden="1" x14ac:dyDescent="0.25">
      <c r="A2" s="10">
        <v>22400621</v>
      </c>
      <c r="B2" t="s">
        <v>82</v>
      </c>
      <c r="C2" t="s">
        <v>83</v>
      </c>
      <c r="D2" s="11">
        <v>0.58333333333333337</v>
      </c>
      <c r="E2" s="6" t="str">
        <f>HYPERLINK("https://www.nba.com/stats/player/1630169/boxscores-traditional", "Tyrese Haliburton")</f>
        <v>Tyrese Haliburton</v>
      </c>
      <c r="F2">
        <v>9</v>
      </c>
      <c r="G2" s="4">
        <v>2.6080000000000001</v>
      </c>
      <c r="H2" s="3">
        <v>0.99631999999999998</v>
      </c>
      <c r="I2" s="3">
        <v>0.98928000000000005</v>
      </c>
      <c r="J2" s="3">
        <v>0.97257000000000005</v>
      </c>
      <c r="K2" s="3">
        <v>0.93698999999999999</v>
      </c>
      <c r="L2" s="3">
        <v>0.87492999999999999</v>
      </c>
      <c r="M2" s="3">
        <v>0.77934999999999999</v>
      </c>
      <c r="N2" s="3">
        <v>0.64802999999999999</v>
      </c>
      <c r="O2" s="3">
        <v>0.5</v>
      </c>
      <c r="P2" s="3">
        <v>0.35197000000000001</v>
      </c>
      <c r="Q2" s="3">
        <v>0.22065000000000001</v>
      </c>
      <c r="R2" s="3">
        <v>0.12506999999999999</v>
      </c>
      <c r="S2" s="5">
        <f>Assists[[#This Row],[2+]]-Assists[[#This Row],[3+]]</f>
        <v>7.0399999999999352E-3</v>
      </c>
      <c r="T2" s="5">
        <f>Assists[[#This Row],[3+]]-Assists[[#This Row],[4+]]</f>
        <v>1.6710000000000003E-2</v>
      </c>
      <c r="U2" s="5">
        <f>Assists[[#This Row],[4+]]-Assists[[#This Row],[5+]]</f>
        <v>3.5580000000000056E-2</v>
      </c>
      <c r="V2" s="5">
        <f>Assists[[#This Row],[5+]]-Assists[[#This Row],[6+]]</f>
        <v>6.2060000000000004E-2</v>
      </c>
      <c r="W2" s="5">
        <f>Assists[[#This Row],[6+]]-Assists[[#This Row],[7+]]</f>
        <v>9.5579999999999998E-2</v>
      </c>
      <c r="X2" s="5">
        <f>Assists[[#This Row],[7+]]-Assists[[#This Row],[8+]]</f>
        <v>0.13131999999999999</v>
      </c>
      <c r="Y2" s="5">
        <f>Assists[[#This Row],[8+]]-Assists[[#This Row],[9+]]</f>
        <v>0.14802999999999999</v>
      </c>
      <c r="Z2" s="5">
        <f>Assists[[#This Row],[9+]]-Assists[[#This Row],[10+]]</f>
        <v>0.14802999999999999</v>
      </c>
      <c r="AA2" s="5">
        <f>Assists[[#This Row],[10+]]-Assists[[#This Row],[11+]]</f>
        <v>0.13131999999999999</v>
      </c>
      <c r="AB2" s="5">
        <f>Assists[[#This Row],[11+]]-Assists[[#This Row],[12+]]</f>
        <v>9.5580000000000026E-2</v>
      </c>
      <c r="AC2" s="5"/>
      <c r="AD2" s="5"/>
    </row>
    <row r="3" spans="1:30" hidden="1" x14ac:dyDescent="0.25">
      <c r="A3" s="10">
        <v>22400621</v>
      </c>
      <c r="B3" t="s">
        <v>82</v>
      </c>
      <c r="C3" t="s">
        <v>83</v>
      </c>
      <c r="D3" s="11">
        <v>0.58333333333333337</v>
      </c>
      <c r="E3" s="6" t="str">
        <f>HYPERLINK("https://www.nba.com/stats/player/204456/boxscores-traditional", "T.J. McConnell")</f>
        <v>T.J. McConnell</v>
      </c>
      <c r="F3">
        <v>6</v>
      </c>
      <c r="G3" s="4">
        <v>1.897</v>
      </c>
      <c r="H3" s="3">
        <v>0.98257000000000005</v>
      </c>
      <c r="I3" s="3">
        <v>0.94294999999999995</v>
      </c>
      <c r="J3" s="3">
        <v>0.85314000000000001</v>
      </c>
      <c r="K3" s="3">
        <v>0.70194000000000001</v>
      </c>
      <c r="L3" s="3">
        <v>0.5</v>
      </c>
      <c r="M3" s="3">
        <v>0.29805999999999999</v>
      </c>
      <c r="N3" s="3">
        <v>0.14685999999999999</v>
      </c>
      <c r="O3" s="3">
        <v>5.7049999999999997E-2</v>
      </c>
      <c r="P3" s="3">
        <v>1.7430000000000001E-2</v>
      </c>
      <c r="Q3" s="3">
        <v>4.15E-3</v>
      </c>
      <c r="R3" s="3">
        <v>7.9000000000000001E-4</v>
      </c>
      <c r="S3" s="5">
        <f>Assists[[#This Row],[2+]]-Assists[[#This Row],[3+]]</f>
        <v>3.96200000000001E-2</v>
      </c>
      <c r="T3" s="5">
        <f>Assists[[#This Row],[3+]]-Assists[[#This Row],[4+]]</f>
        <v>8.9809999999999945E-2</v>
      </c>
      <c r="U3" s="5">
        <f>Assists[[#This Row],[4+]]-Assists[[#This Row],[5+]]</f>
        <v>0.1512</v>
      </c>
      <c r="V3" s="5">
        <f>Assists[[#This Row],[5+]]-Assists[[#This Row],[6+]]</f>
        <v>0.20194000000000001</v>
      </c>
      <c r="W3" s="5">
        <f>Assists[[#This Row],[6+]]-Assists[[#This Row],[7+]]</f>
        <v>0.20194000000000001</v>
      </c>
      <c r="X3" s="5">
        <f>Assists[[#This Row],[7+]]-Assists[[#This Row],[8+]]</f>
        <v>0.1512</v>
      </c>
      <c r="Y3" s="5">
        <f>Assists[[#This Row],[8+]]-Assists[[#This Row],[9+]]</f>
        <v>8.9810000000000001E-2</v>
      </c>
      <c r="Z3" s="5">
        <f>Assists[[#This Row],[9+]]-Assists[[#This Row],[10+]]</f>
        <v>3.9619999999999995E-2</v>
      </c>
      <c r="AA3" s="5">
        <f>Assists[[#This Row],[10+]]-Assists[[#This Row],[11+]]</f>
        <v>1.328E-2</v>
      </c>
      <c r="AB3" s="5">
        <f>Assists[[#This Row],[11+]]-Assists[[#This Row],[12+]]</f>
        <v>3.3600000000000001E-3</v>
      </c>
    </row>
    <row r="4" spans="1:30" hidden="1" x14ac:dyDescent="0.25">
      <c r="A4" s="10">
        <v>22400621</v>
      </c>
      <c r="B4" t="s">
        <v>82</v>
      </c>
      <c r="C4" t="s">
        <v>83</v>
      </c>
      <c r="D4" s="11">
        <v>0.58333333333333337</v>
      </c>
      <c r="E4" s="6" t="str">
        <f>HYPERLINK("https://www.nba.com/stats/player/1629614/boxscores-traditional", "Andrew Nembhard")</f>
        <v>Andrew Nembhard</v>
      </c>
      <c r="F4">
        <v>5.4</v>
      </c>
      <c r="G4" s="4">
        <v>2.0590000000000002</v>
      </c>
      <c r="H4" s="3">
        <v>0.95052999999999999</v>
      </c>
      <c r="I4" s="3">
        <v>0.879</v>
      </c>
      <c r="J4" s="3">
        <v>0.75175000000000003</v>
      </c>
      <c r="K4" s="3">
        <v>0.57535000000000003</v>
      </c>
      <c r="L4" s="3">
        <v>0.38590999999999998</v>
      </c>
      <c r="M4" s="3">
        <v>0.2177</v>
      </c>
      <c r="N4" s="3">
        <v>0.10383000000000001</v>
      </c>
      <c r="O4" s="3">
        <v>4.0059999999999998E-2</v>
      </c>
      <c r="P4" s="3">
        <v>1.2869999999999999E-2</v>
      </c>
      <c r="Q4" s="3">
        <v>3.2599999999999999E-3</v>
      </c>
      <c r="R4" s="3">
        <v>6.6E-4</v>
      </c>
      <c r="S4" s="5">
        <f>Assists[[#This Row],[2+]]-Assists[[#This Row],[3+]]</f>
        <v>7.1529999999999982E-2</v>
      </c>
      <c r="T4" s="5">
        <f>Assists[[#This Row],[3+]]-Assists[[#This Row],[4+]]</f>
        <v>0.12724999999999997</v>
      </c>
      <c r="U4" s="5">
        <f>Assists[[#This Row],[4+]]-Assists[[#This Row],[5+]]</f>
        <v>0.1764</v>
      </c>
      <c r="V4" s="5">
        <f>Assists[[#This Row],[5+]]-Assists[[#This Row],[6+]]</f>
        <v>0.18944000000000005</v>
      </c>
      <c r="W4" s="5">
        <f>Assists[[#This Row],[6+]]-Assists[[#This Row],[7+]]</f>
        <v>0.16820999999999997</v>
      </c>
      <c r="X4" s="5">
        <f>Assists[[#This Row],[7+]]-Assists[[#This Row],[8+]]</f>
        <v>0.11387</v>
      </c>
      <c r="Y4" s="5">
        <f>Assists[[#This Row],[8+]]-Assists[[#This Row],[9+]]</f>
        <v>6.3770000000000007E-2</v>
      </c>
      <c r="Z4" s="5">
        <f>Assists[[#This Row],[9+]]-Assists[[#This Row],[10+]]</f>
        <v>2.7189999999999999E-2</v>
      </c>
      <c r="AA4" s="5">
        <f>Assists[[#This Row],[10+]]-Assists[[#This Row],[11+]]</f>
        <v>9.6100000000000005E-3</v>
      </c>
      <c r="AB4" s="5">
        <f>Assists[[#This Row],[11+]]-Assists[[#This Row],[12+]]</f>
        <v>2.5999999999999999E-3</v>
      </c>
    </row>
    <row r="5" spans="1:30" hidden="1" x14ac:dyDescent="0.25">
      <c r="A5" s="10">
        <v>22400621</v>
      </c>
      <c r="B5" t="s">
        <v>82</v>
      </c>
      <c r="C5" t="s">
        <v>83</v>
      </c>
      <c r="D5" s="11">
        <v>0.58333333333333337</v>
      </c>
      <c r="E5" s="6" t="str">
        <f>HYPERLINK("https://www.nba.com/stats/player/1627783/boxscores-traditional", "Pascal Siakam")</f>
        <v>Pascal Siakam</v>
      </c>
      <c r="F5">
        <v>3.6</v>
      </c>
      <c r="G5" s="4">
        <v>2.4169999999999998</v>
      </c>
      <c r="H5" s="3">
        <v>0.74536999999999998</v>
      </c>
      <c r="I5" s="3">
        <v>0.59870999999999996</v>
      </c>
      <c r="J5" s="3">
        <v>0.43251000000000001</v>
      </c>
      <c r="K5" s="3">
        <v>0.28095999999999999</v>
      </c>
      <c r="L5" s="3">
        <v>0.16109000000000001</v>
      </c>
      <c r="M5" s="3">
        <v>7.9269999999999993E-2</v>
      </c>
      <c r="N5" s="3">
        <v>3.4380000000000001E-2</v>
      </c>
      <c r="O5" s="3">
        <v>1.2869999999999999E-2</v>
      </c>
      <c r="P5" s="3">
        <v>4.0200000000000001E-3</v>
      </c>
      <c r="Q5" s="3">
        <v>1.1100000000000001E-3</v>
      </c>
      <c r="R5" s="3">
        <v>2.5000000000000001E-4</v>
      </c>
      <c r="S5" s="5">
        <f>Assists[[#This Row],[2+]]-Assists[[#This Row],[3+]]</f>
        <v>0.14666000000000001</v>
      </c>
      <c r="T5" s="5">
        <f>Assists[[#This Row],[3+]]-Assists[[#This Row],[4+]]</f>
        <v>0.16619999999999996</v>
      </c>
      <c r="U5" s="5">
        <f>Assists[[#This Row],[4+]]-Assists[[#This Row],[5+]]</f>
        <v>0.15155000000000002</v>
      </c>
      <c r="V5" s="5">
        <f>Assists[[#This Row],[5+]]-Assists[[#This Row],[6+]]</f>
        <v>0.11986999999999998</v>
      </c>
      <c r="W5" s="5">
        <f>Assists[[#This Row],[6+]]-Assists[[#This Row],[7+]]</f>
        <v>8.1820000000000018E-2</v>
      </c>
      <c r="X5" s="5">
        <f>Assists[[#This Row],[7+]]-Assists[[#This Row],[8+]]</f>
        <v>4.4889999999999992E-2</v>
      </c>
      <c r="Y5" s="5">
        <f>Assists[[#This Row],[8+]]-Assists[[#This Row],[9+]]</f>
        <v>2.1510000000000001E-2</v>
      </c>
      <c r="Z5" s="5">
        <f>Assists[[#This Row],[9+]]-Assists[[#This Row],[10+]]</f>
        <v>8.8500000000000002E-3</v>
      </c>
      <c r="AA5" s="5">
        <f>Assists[[#This Row],[10+]]-Assists[[#This Row],[11+]]</f>
        <v>2.9100000000000003E-3</v>
      </c>
      <c r="AB5" s="5">
        <f>Assists[[#This Row],[11+]]-Assists[[#This Row],[12+]]</f>
        <v>8.6000000000000009E-4</v>
      </c>
    </row>
    <row r="6" spans="1:30" hidden="1" x14ac:dyDescent="0.25">
      <c r="A6" s="10">
        <v>22400621</v>
      </c>
      <c r="B6" t="s">
        <v>82</v>
      </c>
      <c r="C6" t="s">
        <v>83</v>
      </c>
      <c r="D6" s="11">
        <v>0.58333333333333337</v>
      </c>
      <c r="E6" s="6" t="str">
        <f>HYPERLINK("https://www.nba.com/stats/player/1631097/boxscores-traditional", "Bennedict Mathurin")</f>
        <v>Bennedict Mathurin</v>
      </c>
      <c r="F6">
        <v>2.4</v>
      </c>
      <c r="G6" s="4">
        <v>1.02</v>
      </c>
      <c r="H6" s="3">
        <v>0.65173000000000003</v>
      </c>
      <c r="I6" s="3">
        <v>0.27760000000000001</v>
      </c>
      <c r="J6" s="3">
        <v>5.8209999999999998E-2</v>
      </c>
      <c r="K6" s="3">
        <v>5.3899999999999998E-3</v>
      </c>
      <c r="L6" s="3">
        <v>2.1000000000000001E-4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5">
        <f>Assists[[#This Row],[2+]]-Assists[[#This Row],[3+]]</f>
        <v>0.37413000000000002</v>
      </c>
      <c r="T6" s="5">
        <f>Assists[[#This Row],[3+]]-Assists[[#This Row],[4+]]</f>
        <v>0.21939000000000003</v>
      </c>
      <c r="U6" s="5">
        <f>Assists[[#This Row],[4+]]-Assists[[#This Row],[5+]]</f>
        <v>5.2819999999999999E-2</v>
      </c>
      <c r="V6" s="5">
        <f>Assists[[#This Row],[5+]]-Assists[[#This Row],[6+]]</f>
        <v>5.1799999999999997E-3</v>
      </c>
      <c r="W6" s="5">
        <f>Assists[[#This Row],[6+]]-Assists[[#This Row],[7+]]</f>
        <v>2.1000000000000001E-4</v>
      </c>
      <c r="X6" s="5">
        <f>Assists[[#This Row],[7+]]-Assists[[#This Row],[8+]]</f>
        <v>0</v>
      </c>
      <c r="Y6" s="5">
        <f>Assists[[#This Row],[8+]]-Assists[[#This Row],[9+]]</f>
        <v>0</v>
      </c>
      <c r="Z6" s="5">
        <f>Assists[[#This Row],[9+]]-Assists[[#This Row],[10+]]</f>
        <v>0</v>
      </c>
      <c r="AA6" s="5">
        <f>Assists[[#This Row],[10+]]-Assists[[#This Row],[11+]]</f>
        <v>0</v>
      </c>
      <c r="AB6" s="5">
        <f>Assists[[#This Row],[11+]]-Assists[[#This Row],[12+]]</f>
        <v>0</v>
      </c>
    </row>
    <row r="7" spans="1:30" hidden="1" x14ac:dyDescent="0.25">
      <c r="A7" s="10">
        <v>22400621</v>
      </c>
      <c r="B7" t="s">
        <v>83</v>
      </c>
      <c r="C7" t="s">
        <v>82</v>
      </c>
      <c r="D7" s="11">
        <v>0.58333333333333337</v>
      </c>
      <c r="E7" s="6" t="str">
        <f>HYPERLINK("https://www.nba.com/stats/player/101108/boxscores-traditional", "Chris Paul")</f>
        <v>Chris Paul</v>
      </c>
      <c r="F7">
        <v>7.4</v>
      </c>
      <c r="G7" s="4">
        <v>1.855</v>
      </c>
      <c r="H7" s="3">
        <v>0.99819000000000002</v>
      </c>
      <c r="I7" s="3">
        <v>0.99111000000000005</v>
      </c>
      <c r="J7" s="3">
        <v>0.96638000000000002</v>
      </c>
      <c r="K7" s="3">
        <v>0.90146999999999999</v>
      </c>
      <c r="L7" s="3">
        <v>0.77337</v>
      </c>
      <c r="M7" s="3">
        <v>0.58706000000000003</v>
      </c>
      <c r="N7" s="3">
        <v>0.37447999999999998</v>
      </c>
      <c r="O7" s="3">
        <v>0.19489000000000001</v>
      </c>
      <c r="P7" s="3">
        <v>8.0759999999999998E-2</v>
      </c>
      <c r="Q7" s="3">
        <v>2.6190000000000001E-2</v>
      </c>
      <c r="R7" s="3">
        <v>6.5700000000000003E-3</v>
      </c>
      <c r="S7" s="5">
        <f>Assists[[#This Row],[2+]]-Assists[[#This Row],[3+]]</f>
        <v>7.0799999999999752E-3</v>
      </c>
      <c r="T7" s="5">
        <f>Assists[[#This Row],[3+]]-Assists[[#This Row],[4+]]</f>
        <v>2.473000000000003E-2</v>
      </c>
      <c r="U7" s="5">
        <f>Assists[[#This Row],[4+]]-Assists[[#This Row],[5+]]</f>
        <v>6.4910000000000023E-2</v>
      </c>
      <c r="V7" s="5">
        <f>Assists[[#This Row],[5+]]-Assists[[#This Row],[6+]]</f>
        <v>0.12809999999999999</v>
      </c>
      <c r="W7" s="5">
        <f>Assists[[#This Row],[6+]]-Assists[[#This Row],[7+]]</f>
        <v>0.18630999999999998</v>
      </c>
      <c r="X7" s="5">
        <f>Assists[[#This Row],[7+]]-Assists[[#This Row],[8+]]</f>
        <v>0.21258000000000005</v>
      </c>
      <c r="Y7" s="5">
        <f>Assists[[#This Row],[8+]]-Assists[[#This Row],[9+]]</f>
        <v>0.17958999999999997</v>
      </c>
      <c r="Z7" s="5">
        <f>Assists[[#This Row],[9+]]-Assists[[#This Row],[10+]]</f>
        <v>0.11413000000000001</v>
      </c>
      <c r="AA7" s="5">
        <f>Assists[[#This Row],[10+]]-Assists[[#This Row],[11+]]</f>
        <v>5.4569999999999994E-2</v>
      </c>
      <c r="AB7" s="5">
        <f>Assists[[#This Row],[11+]]-Assists[[#This Row],[12+]]</f>
        <v>1.9620000000000002E-2</v>
      </c>
    </row>
    <row r="8" spans="1:30" hidden="1" x14ac:dyDescent="0.25">
      <c r="A8" s="10">
        <v>22400621</v>
      </c>
      <c r="B8" t="s">
        <v>83</v>
      </c>
      <c r="C8" t="s">
        <v>82</v>
      </c>
      <c r="D8" s="11">
        <v>0.58333333333333337</v>
      </c>
      <c r="E8" s="6" t="str">
        <f>HYPERLINK("https://www.nba.com/stats/player/1630170/boxscores-traditional", "Devin Vassell")</f>
        <v>Devin Vassell</v>
      </c>
      <c r="F8">
        <v>3.2</v>
      </c>
      <c r="G8" s="4">
        <v>1.1659999999999999</v>
      </c>
      <c r="H8" s="3">
        <v>0.84848999999999997</v>
      </c>
      <c r="I8" s="3">
        <v>0.56749000000000005</v>
      </c>
      <c r="J8" s="3">
        <v>0.24510000000000001</v>
      </c>
      <c r="K8" s="3">
        <v>6.1780000000000002E-2</v>
      </c>
      <c r="L8" s="3">
        <v>8.2000000000000007E-3</v>
      </c>
      <c r="M8" s="3">
        <v>5.5999999999999995E-4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5">
        <f>Assists[[#This Row],[2+]]-Assists[[#This Row],[3+]]</f>
        <v>0.28099999999999992</v>
      </c>
      <c r="T8" s="5">
        <f>Assists[[#This Row],[3+]]-Assists[[#This Row],[4+]]</f>
        <v>0.32239000000000007</v>
      </c>
      <c r="U8" s="5">
        <f>Assists[[#This Row],[4+]]-Assists[[#This Row],[5+]]</f>
        <v>0.18332000000000001</v>
      </c>
      <c r="V8" s="5">
        <f>Assists[[#This Row],[5+]]-Assists[[#This Row],[6+]]</f>
        <v>5.3580000000000003E-2</v>
      </c>
      <c r="W8" s="5">
        <f>Assists[[#This Row],[6+]]-Assists[[#This Row],[7+]]</f>
        <v>7.640000000000001E-3</v>
      </c>
      <c r="X8" s="5">
        <f>Assists[[#This Row],[7+]]-Assists[[#This Row],[8+]]</f>
        <v>5.5999999999999995E-4</v>
      </c>
      <c r="Y8" s="5">
        <f>Assists[[#This Row],[8+]]-Assists[[#This Row],[9+]]</f>
        <v>0</v>
      </c>
      <c r="Z8" s="5">
        <f>Assists[[#This Row],[9+]]-Assists[[#This Row],[10+]]</f>
        <v>0</v>
      </c>
      <c r="AA8" s="5">
        <f>Assists[[#This Row],[10+]]-Assists[[#This Row],[11+]]</f>
        <v>0</v>
      </c>
      <c r="AB8" s="5">
        <f>Assists[[#This Row],[11+]]-Assists[[#This Row],[12+]]</f>
        <v>0</v>
      </c>
    </row>
    <row r="9" spans="1:30" hidden="1" x14ac:dyDescent="0.25">
      <c r="A9" s="10">
        <v>22400621</v>
      </c>
      <c r="B9" t="s">
        <v>83</v>
      </c>
      <c r="C9" t="s">
        <v>82</v>
      </c>
      <c r="D9" s="11">
        <v>0.58333333333333337</v>
      </c>
      <c r="E9" s="6" t="str">
        <f>HYPERLINK("https://www.nba.com/stats/player/1641705/boxscores-traditional", "Victor Wembanyama")</f>
        <v>Victor Wembanyama</v>
      </c>
      <c r="F9">
        <v>2.8</v>
      </c>
      <c r="G9" s="4">
        <v>1.327</v>
      </c>
      <c r="H9" s="3">
        <v>0.72575000000000001</v>
      </c>
      <c r="I9" s="3">
        <v>0.44037999999999999</v>
      </c>
      <c r="J9" s="3">
        <v>0.18406</v>
      </c>
      <c r="K9" s="3">
        <v>4.8460000000000003E-2</v>
      </c>
      <c r="L9" s="3">
        <v>7.9799999999999992E-3</v>
      </c>
      <c r="M9" s="3">
        <v>7.6000000000000004E-4</v>
      </c>
      <c r="N9" s="3">
        <v>4.0000000000000003E-5</v>
      </c>
      <c r="O9" s="3">
        <v>0</v>
      </c>
      <c r="P9" s="3">
        <v>0</v>
      </c>
      <c r="Q9" s="3">
        <v>0</v>
      </c>
      <c r="R9" s="3">
        <v>0</v>
      </c>
      <c r="S9" s="5">
        <f>Assists[[#This Row],[2+]]-Assists[[#This Row],[3+]]</f>
        <v>0.28537000000000001</v>
      </c>
      <c r="T9" s="5">
        <f>Assists[[#This Row],[3+]]-Assists[[#This Row],[4+]]</f>
        <v>0.25631999999999999</v>
      </c>
      <c r="U9" s="5">
        <f>Assists[[#This Row],[4+]]-Assists[[#This Row],[5+]]</f>
        <v>0.1356</v>
      </c>
      <c r="V9" s="5">
        <f>Assists[[#This Row],[5+]]-Assists[[#This Row],[6+]]</f>
        <v>4.0480000000000002E-2</v>
      </c>
      <c r="W9" s="5">
        <f>Assists[[#This Row],[6+]]-Assists[[#This Row],[7+]]</f>
        <v>7.219999999999999E-3</v>
      </c>
      <c r="X9" s="5">
        <f>Assists[[#This Row],[7+]]-Assists[[#This Row],[8+]]</f>
        <v>7.2000000000000005E-4</v>
      </c>
      <c r="Y9" s="5">
        <f>Assists[[#This Row],[8+]]-Assists[[#This Row],[9+]]</f>
        <v>4.0000000000000003E-5</v>
      </c>
      <c r="Z9" s="5">
        <f>Assists[[#This Row],[9+]]-Assists[[#This Row],[10+]]</f>
        <v>0</v>
      </c>
      <c r="AA9" s="5">
        <f>Assists[[#This Row],[10+]]-Assists[[#This Row],[11+]]</f>
        <v>0</v>
      </c>
      <c r="AB9" s="5">
        <f>Assists[[#This Row],[11+]]-Assists[[#This Row],[12+]]</f>
        <v>0</v>
      </c>
    </row>
    <row r="10" spans="1:30" hidden="1" x14ac:dyDescent="0.25">
      <c r="A10" s="10">
        <v>22400621</v>
      </c>
      <c r="B10" t="s">
        <v>83</v>
      </c>
      <c r="C10" t="s">
        <v>82</v>
      </c>
      <c r="D10" s="11">
        <v>0.58333333333333337</v>
      </c>
      <c r="E10" s="6" t="str">
        <f>HYPERLINK("https://www.nba.com/stats/player/1642264/boxscores-traditional", "Stephon Castle")</f>
        <v>Stephon Castle</v>
      </c>
      <c r="F10">
        <v>3</v>
      </c>
      <c r="G10" s="4">
        <v>1.673</v>
      </c>
      <c r="H10" s="3">
        <v>0.72575000000000001</v>
      </c>
      <c r="I10" s="3">
        <v>0.5</v>
      </c>
      <c r="J10" s="3">
        <v>0.27424999999999999</v>
      </c>
      <c r="K10" s="3">
        <v>0.11507000000000001</v>
      </c>
      <c r="L10" s="3">
        <v>3.6729999999999999E-2</v>
      </c>
      <c r="M10" s="3">
        <v>8.4200000000000004E-3</v>
      </c>
      <c r="N10" s="3">
        <v>1.39E-3</v>
      </c>
      <c r="O10" s="3">
        <v>1.7000000000000001E-4</v>
      </c>
      <c r="P10" s="3">
        <v>0</v>
      </c>
      <c r="Q10" s="3">
        <v>0</v>
      </c>
      <c r="R10" s="3">
        <v>0</v>
      </c>
      <c r="S10" s="5">
        <f>Assists[[#This Row],[2+]]-Assists[[#This Row],[3+]]</f>
        <v>0.22575000000000001</v>
      </c>
      <c r="T10" s="5">
        <f>Assists[[#This Row],[3+]]-Assists[[#This Row],[4+]]</f>
        <v>0.22575000000000001</v>
      </c>
      <c r="U10" s="5">
        <f>Assists[[#This Row],[4+]]-Assists[[#This Row],[5+]]</f>
        <v>0.15917999999999999</v>
      </c>
      <c r="V10" s="5">
        <f>Assists[[#This Row],[5+]]-Assists[[#This Row],[6+]]</f>
        <v>7.8340000000000007E-2</v>
      </c>
      <c r="W10" s="5">
        <f>Assists[[#This Row],[6+]]-Assists[[#This Row],[7+]]</f>
        <v>2.8309999999999998E-2</v>
      </c>
      <c r="X10" s="5">
        <f>Assists[[#This Row],[7+]]-Assists[[#This Row],[8+]]</f>
        <v>7.0300000000000007E-3</v>
      </c>
      <c r="Y10" s="5">
        <f>Assists[[#This Row],[8+]]-Assists[[#This Row],[9+]]</f>
        <v>1.2199999999999999E-3</v>
      </c>
      <c r="Z10" s="5">
        <f>Assists[[#This Row],[9+]]-Assists[[#This Row],[10+]]</f>
        <v>1.7000000000000001E-4</v>
      </c>
      <c r="AA10" s="5">
        <f>Assists[[#This Row],[10+]]-Assists[[#This Row],[11+]]</f>
        <v>0</v>
      </c>
      <c r="AB10" s="5">
        <f>Assists[[#This Row],[11+]]-Assists[[#This Row],[12+]]</f>
        <v>0</v>
      </c>
    </row>
    <row r="11" spans="1:30" hidden="1" x14ac:dyDescent="0.25">
      <c r="A11" s="10">
        <v>22400621</v>
      </c>
      <c r="B11" t="s">
        <v>83</v>
      </c>
      <c r="C11" t="s">
        <v>82</v>
      </c>
      <c r="D11" s="11">
        <v>0.58333333333333337</v>
      </c>
      <c r="E11" s="6" t="str">
        <f>HYPERLINK("https://www.nba.com/stats/player/203084/boxscores-traditional", "Harrison Barnes")</f>
        <v>Harrison Barnes</v>
      </c>
      <c r="F11">
        <v>2.8</v>
      </c>
      <c r="G11" s="4">
        <v>1.72</v>
      </c>
      <c r="H11" s="3">
        <v>0.68081999999999998</v>
      </c>
      <c r="I11" s="3">
        <v>0.45223999999999998</v>
      </c>
      <c r="J11" s="3">
        <v>0.24196000000000001</v>
      </c>
      <c r="K11" s="3">
        <v>0.10027</v>
      </c>
      <c r="L11" s="3">
        <v>3.1440000000000003E-2</v>
      </c>
      <c r="M11" s="3">
        <v>7.3400000000000002E-3</v>
      </c>
      <c r="N11" s="3">
        <v>1.2600000000000001E-3</v>
      </c>
      <c r="O11" s="3">
        <v>1.6000000000000001E-4</v>
      </c>
      <c r="P11" s="3">
        <v>0</v>
      </c>
      <c r="Q11" s="3">
        <v>0</v>
      </c>
      <c r="R11" s="3">
        <v>0</v>
      </c>
      <c r="S11" s="5">
        <f>Assists[[#This Row],[2+]]-Assists[[#This Row],[3+]]</f>
        <v>0.22858000000000001</v>
      </c>
      <c r="T11" s="5">
        <f>Assists[[#This Row],[3+]]-Assists[[#This Row],[4+]]</f>
        <v>0.21027999999999997</v>
      </c>
      <c r="U11" s="5">
        <f>Assists[[#This Row],[4+]]-Assists[[#This Row],[5+]]</f>
        <v>0.14169000000000001</v>
      </c>
      <c r="V11" s="5">
        <f>Assists[[#This Row],[5+]]-Assists[[#This Row],[6+]]</f>
        <v>6.8830000000000002E-2</v>
      </c>
      <c r="W11" s="5">
        <f>Assists[[#This Row],[6+]]-Assists[[#This Row],[7+]]</f>
        <v>2.4100000000000003E-2</v>
      </c>
      <c r="X11" s="5">
        <f>Assists[[#This Row],[7+]]-Assists[[#This Row],[8+]]</f>
        <v>6.0800000000000003E-3</v>
      </c>
      <c r="Y11" s="5">
        <f>Assists[[#This Row],[8+]]-Assists[[#This Row],[9+]]</f>
        <v>1.1000000000000001E-3</v>
      </c>
      <c r="Z11" s="5">
        <f>Assists[[#This Row],[9+]]-Assists[[#This Row],[10+]]</f>
        <v>1.6000000000000001E-4</v>
      </c>
      <c r="AA11" s="5">
        <f>Assists[[#This Row],[10+]]-Assists[[#This Row],[11+]]</f>
        <v>0</v>
      </c>
      <c r="AB11" s="5">
        <f>Assists[[#This Row],[11+]]-Assists[[#This Row],[12+]]</f>
        <v>0</v>
      </c>
    </row>
    <row r="12" spans="1:30" x14ac:dyDescent="0.25">
      <c r="A12" s="10">
        <v>22400622</v>
      </c>
      <c r="B12" t="s">
        <v>84</v>
      </c>
      <c r="C12" t="s">
        <v>85</v>
      </c>
      <c r="D12" s="11">
        <v>0.79166666666666663</v>
      </c>
      <c r="E12" s="6" t="str">
        <f>HYPERLINK("https://www.nba.com/stats/player/1630532/boxscores-traditional", "Franz Wagner")</f>
        <v>Franz Wagner</v>
      </c>
      <c r="F12">
        <v>5.8</v>
      </c>
      <c r="G12" s="4">
        <v>2.2269999999999999</v>
      </c>
      <c r="H12" s="3">
        <v>0.95637000000000005</v>
      </c>
      <c r="I12" s="3">
        <v>0.89617000000000002</v>
      </c>
      <c r="J12" s="3">
        <v>0.79103000000000001</v>
      </c>
      <c r="K12" s="3">
        <v>0.64058000000000004</v>
      </c>
      <c r="L12" s="3">
        <v>0.46414</v>
      </c>
      <c r="M12" s="3">
        <v>0.29459999999999997</v>
      </c>
      <c r="N12" s="3">
        <v>0.16109000000000001</v>
      </c>
      <c r="O12" s="3">
        <v>7.4929999999999997E-2</v>
      </c>
      <c r="P12" s="3">
        <v>2.938E-2</v>
      </c>
      <c r="Q12" s="3">
        <v>9.9000000000000008E-3</v>
      </c>
      <c r="R12" s="3">
        <v>2.7200000000000002E-3</v>
      </c>
      <c r="S12" s="5">
        <f>Assists[[#This Row],[2+]]-Assists[[#This Row],[3+]]</f>
        <v>6.0200000000000031E-2</v>
      </c>
      <c r="T12" s="5">
        <f>Assists[[#This Row],[3+]]-Assists[[#This Row],[4+]]</f>
        <v>0.10514000000000001</v>
      </c>
      <c r="U12" s="5">
        <f>Assists[[#This Row],[4+]]-Assists[[#This Row],[5+]]</f>
        <v>0.15044999999999997</v>
      </c>
      <c r="V12" s="5">
        <f>Assists[[#This Row],[5+]]-Assists[[#This Row],[6+]]</f>
        <v>0.17644000000000004</v>
      </c>
      <c r="W12" s="5">
        <f>Assists[[#This Row],[6+]]-Assists[[#This Row],[7+]]</f>
        <v>0.16954000000000002</v>
      </c>
      <c r="X12" s="5">
        <f>Assists[[#This Row],[7+]]-Assists[[#This Row],[8+]]</f>
        <v>0.13350999999999996</v>
      </c>
      <c r="Y12" s="5">
        <f>Assists[[#This Row],[8+]]-Assists[[#This Row],[9+]]</f>
        <v>8.6160000000000014E-2</v>
      </c>
      <c r="Z12" s="5">
        <f>Assists[[#This Row],[9+]]-Assists[[#This Row],[10+]]</f>
        <v>4.5549999999999993E-2</v>
      </c>
      <c r="AA12" s="5">
        <f>Assists[[#This Row],[10+]]-Assists[[#This Row],[11+]]</f>
        <v>1.9479999999999997E-2</v>
      </c>
      <c r="AB12" s="5">
        <f>Assists[[#This Row],[11+]]-Assists[[#This Row],[12+]]</f>
        <v>7.1800000000000006E-3</v>
      </c>
    </row>
    <row r="13" spans="1:30" x14ac:dyDescent="0.25">
      <c r="A13" s="10">
        <v>22400622</v>
      </c>
      <c r="B13" t="s">
        <v>84</v>
      </c>
      <c r="C13" t="s">
        <v>85</v>
      </c>
      <c r="D13" s="11">
        <v>0.79166666666666663</v>
      </c>
      <c r="E13" s="6" t="str">
        <f>HYPERLINK("https://www.nba.com/stats/player/1641710/boxscores-traditional", "Anthony Black")</f>
        <v>Anthony Black</v>
      </c>
      <c r="F13">
        <v>4</v>
      </c>
      <c r="G13" s="4">
        <v>1.4139999999999999</v>
      </c>
      <c r="H13" s="3">
        <v>0.92073000000000005</v>
      </c>
      <c r="I13" s="3">
        <v>0.76114999999999999</v>
      </c>
      <c r="J13" s="3">
        <v>0.5</v>
      </c>
      <c r="K13" s="3">
        <v>0.23885000000000001</v>
      </c>
      <c r="L13" s="3">
        <v>7.9269999999999993E-2</v>
      </c>
      <c r="M13" s="3">
        <v>1.7000000000000001E-2</v>
      </c>
      <c r="N13" s="3">
        <v>2.33E-3</v>
      </c>
      <c r="O13" s="3">
        <v>2.0000000000000001E-4</v>
      </c>
      <c r="P13" s="3">
        <v>0</v>
      </c>
      <c r="Q13" s="3">
        <v>0</v>
      </c>
      <c r="R13" s="3">
        <v>0</v>
      </c>
      <c r="S13" s="5">
        <f>Assists[[#This Row],[2+]]-Assists[[#This Row],[3+]]</f>
        <v>0.15958000000000006</v>
      </c>
      <c r="T13" s="5">
        <f>Assists[[#This Row],[3+]]-Assists[[#This Row],[4+]]</f>
        <v>0.26114999999999999</v>
      </c>
      <c r="U13" s="5">
        <f>Assists[[#This Row],[4+]]-Assists[[#This Row],[5+]]</f>
        <v>0.26114999999999999</v>
      </c>
      <c r="V13" s="5">
        <f>Assists[[#This Row],[5+]]-Assists[[#This Row],[6+]]</f>
        <v>0.15958</v>
      </c>
      <c r="W13" s="5">
        <f>Assists[[#This Row],[6+]]-Assists[[#This Row],[7+]]</f>
        <v>6.2269999999999992E-2</v>
      </c>
      <c r="X13" s="5">
        <f>Assists[[#This Row],[7+]]-Assists[[#This Row],[8+]]</f>
        <v>1.4670000000000001E-2</v>
      </c>
      <c r="Y13" s="5">
        <f>Assists[[#This Row],[8+]]-Assists[[#This Row],[9+]]</f>
        <v>2.1299999999999999E-3</v>
      </c>
      <c r="Z13" s="5">
        <f>Assists[[#This Row],[9+]]-Assists[[#This Row],[10+]]</f>
        <v>2.0000000000000001E-4</v>
      </c>
      <c r="AA13" s="5">
        <f>Assists[[#This Row],[10+]]-Assists[[#This Row],[11+]]</f>
        <v>0</v>
      </c>
      <c r="AB13" s="5">
        <f>Assists[[#This Row],[11+]]-Assists[[#This Row],[12+]]</f>
        <v>0</v>
      </c>
    </row>
    <row r="14" spans="1:30" x14ac:dyDescent="0.25">
      <c r="A14" s="10">
        <v>22400622</v>
      </c>
      <c r="B14" t="s">
        <v>84</v>
      </c>
      <c r="C14" t="s">
        <v>85</v>
      </c>
      <c r="D14" s="11">
        <v>0.79166666666666663</v>
      </c>
      <c r="E14" s="6" t="str">
        <f>HYPERLINK("https://www.nba.com/stats/player/1630591/boxscores-traditional", "Jalen Suggs")</f>
        <v>Jalen Suggs</v>
      </c>
      <c r="F14">
        <v>3.4</v>
      </c>
      <c r="G14" s="4">
        <v>1.02</v>
      </c>
      <c r="H14" s="3">
        <v>0.91466000000000003</v>
      </c>
      <c r="I14" s="3">
        <v>0.65173000000000003</v>
      </c>
      <c r="J14" s="3">
        <v>0.27760000000000001</v>
      </c>
      <c r="K14" s="3">
        <v>5.8209999999999998E-2</v>
      </c>
      <c r="L14" s="3">
        <v>5.3899999999999998E-3</v>
      </c>
      <c r="M14" s="3">
        <v>2.1000000000000001E-4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5">
        <f>Assists[[#This Row],[2+]]-Assists[[#This Row],[3+]]</f>
        <v>0.26293</v>
      </c>
      <c r="T14" s="5">
        <f>Assists[[#This Row],[3+]]-Assists[[#This Row],[4+]]</f>
        <v>0.37413000000000002</v>
      </c>
      <c r="U14" s="5">
        <f>Assists[[#This Row],[4+]]-Assists[[#This Row],[5+]]</f>
        <v>0.21939000000000003</v>
      </c>
      <c r="V14" s="5">
        <f>Assists[[#This Row],[5+]]-Assists[[#This Row],[6+]]</f>
        <v>5.2819999999999999E-2</v>
      </c>
      <c r="W14" s="5">
        <f>Assists[[#This Row],[6+]]-Assists[[#This Row],[7+]]</f>
        <v>5.1799999999999997E-3</v>
      </c>
      <c r="X14" s="5">
        <f>Assists[[#This Row],[7+]]-Assists[[#This Row],[8+]]</f>
        <v>2.1000000000000001E-4</v>
      </c>
      <c r="Y14" s="5">
        <f>Assists[[#This Row],[8+]]-Assists[[#This Row],[9+]]</f>
        <v>0</v>
      </c>
      <c r="Z14" s="5">
        <f>Assists[[#This Row],[9+]]-Assists[[#This Row],[10+]]</f>
        <v>0</v>
      </c>
      <c r="AA14" s="5">
        <f>Assists[[#This Row],[10+]]-Assists[[#This Row],[11+]]</f>
        <v>0</v>
      </c>
      <c r="AB14" s="5">
        <f>Assists[[#This Row],[11+]]-Assists[[#This Row],[12+]]</f>
        <v>0</v>
      </c>
    </row>
    <row r="15" spans="1:30" x14ac:dyDescent="0.25">
      <c r="A15" s="10">
        <v>22400622</v>
      </c>
      <c r="B15" t="s">
        <v>84</v>
      </c>
      <c r="C15" t="s">
        <v>85</v>
      </c>
      <c r="D15" s="11">
        <v>0.79166666666666663</v>
      </c>
      <c r="E15" s="6" t="str">
        <f>HYPERLINK("https://www.nba.com/stats/player/1631094/boxscores-traditional", "Paolo Banchero")</f>
        <v>Paolo Banchero</v>
      </c>
      <c r="F15">
        <v>3.8</v>
      </c>
      <c r="G15" s="4">
        <v>1.6</v>
      </c>
      <c r="H15" s="3">
        <v>0.86863999999999997</v>
      </c>
      <c r="I15" s="3">
        <v>0.69145999999999996</v>
      </c>
      <c r="J15" s="3">
        <v>0.44828000000000001</v>
      </c>
      <c r="K15" s="3">
        <v>0.22663</v>
      </c>
      <c r="L15" s="3">
        <v>8.3790000000000003E-2</v>
      </c>
      <c r="M15" s="3">
        <v>2.2749999999999999E-2</v>
      </c>
      <c r="N15" s="3">
        <v>4.2700000000000004E-3</v>
      </c>
      <c r="O15" s="3">
        <v>5.8E-4</v>
      </c>
      <c r="P15" s="3">
        <v>5.0000000000000002E-5</v>
      </c>
      <c r="Q15" s="3">
        <v>0</v>
      </c>
      <c r="R15" s="3">
        <v>0</v>
      </c>
      <c r="S15" s="5">
        <f>Assists[[#This Row],[2+]]-Assists[[#This Row],[3+]]</f>
        <v>0.17718</v>
      </c>
      <c r="T15" s="5">
        <f>Assists[[#This Row],[3+]]-Assists[[#This Row],[4+]]</f>
        <v>0.24317999999999995</v>
      </c>
      <c r="U15" s="5">
        <f>Assists[[#This Row],[4+]]-Assists[[#This Row],[5+]]</f>
        <v>0.22165000000000001</v>
      </c>
      <c r="V15" s="5">
        <f>Assists[[#This Row],[5+]]-Assists[[#This Row],[6+]]</f>
        <v>0.14283999999999999</v>
      </c>
      <c r="W15" s="5">
        <f>Assists[[#This Row],[6+]]-Assists[[#This Row],[7+]]</f>
        <v>6.1040000000000004E-2</v>
      </c>
      <c r="X15" s="5">
        <f>Assists[[#This Row],[7+]]-Assists[[#This Row],[8+]]</f>
        <v>1.848E-2</v>
      </c>
      <c r="Y15" s="5">
        <f>Assists[[#This Row],[8+]]-Assists[[#This Row],[9+]]</f>
        <v>3.6900000000000006E-3</v>
      </c>
      <c r="Z15" s="5">
        <f>Assists[[#This Row],[9+]]-Assists[[#This Row],[10+]]</f>
        <v>5.2999999999999998E-4</v>
      </c>
      <c r="AA15" s="5">
        <f>Assists[[#This Row],[10+]]-Assists[[#This Row],[11+]]</f>
        <v>5.0000000000000002E-5</v>
      </c>
      <c r="AB15" s="5">
        <f>Assists[[#This Row],[11+]]-Assists[[#This Row],[12+]]</f>
        <v>0</v>
      </c>
    </row>
    <row r="16" spans="1:30" x14ac:dyDescent="0.25">
      <c r="A16" s="10">
        <v>22400622</v>
      </c>
      <c r="B16" t="s">
        <v>84</v>
      </c>
      <c r="C16" t="s">
        <v>85</v>
      </c>
      <c r="D16" s="11">
        <v>0.79166666666666663</v>
      </c>
      <c r="E16" s="6" t="str">
        <f>HYPERLINK("https://www.nba.com/stats/player/1629048/boxscores-traditional", "Goga Bitadze")</f>
        <v>Goga Bitadze</v>
      </c>
      <c r="F16">
        <v>3.6</v>
      </c>
      <c r="G16" s="4">
        <v>2.0590000000000002</v>
      </c>
      <c r="H16" s="3">
        <v>0.7823</v>
      </c>
      <c r="I16" s="3">
        <v>0.61409000000000002</v>
      </c>
      <c r="J16" s="3">
        <v>0.42465000000000003</v>
      </c>
      <c r="K16" s="3">
        <v>0.24825</v>
      </c>
      <c r="L16" s="3">
        <v>0.121</v>
      </c>
      <c r="M16" s="3">
        <v>4.947E-2</v>
      </c>
      <c r="N16" s="3">
        <v>1.618E-2</v>
      </c>
      <c r="O16" s="3">
        <v>4.4000000000000003E-3</v>
      </c>
      <c r="P16" s="3">
        <v>9.3999999999999997E-4</v>
      </c>
      <c r="Q16" s="3">
        <v>1.7000000000000001E-4</v>
      </c>
      <c r="R16" s="3">
        <v>0</v>
      </c>
      <c r="S16" s="5">
        <f>Assists[[#This Row],[2+]]-Assists[[#This Row],[3+]]</f>
        <v>0.16820999999999997</v>
      </c>
      <c r="T16" s="5">
        <f>Assists[[#This Row],[3+]]-Assists[[#This Row],[4+]]</f>
        <v>0.18944</v>
      </c>
      <c r="U16" s="5">
        <f>Assists[[#This Row],[4+]]-Assists[[#This Row],[5+]]</f>
        <v>0.17640000000000003</v>
      </c>
      <c r="V16" s="5">
        <f>Assists[[#This Row],[5+]]-Assists[[#This Row],[6+]]</f>
        <v>0.12725</v>
      </c>
      <c r="W16" s="5">
        <f>Assists[[#This Row],[6+]]-Assists[[#This Row],[7+]]</f>
        <v>7.1529999999999996E-2</v>
      </c>
      <c r="X16" s="5">
        <f>Assists[[#This Row],[7+]]-Assists[[#This Row],[8+]]</f>
        <v>3.329E-2</v>
      </c>
      <c r="Y16" s="5">
        <f>Assists[[#This Row],[8+]]-Assists[[#This Row],[9+]]</f>
        <v>1.1779999999999999E-2</v>
      </c>
      <c r="Z16" s="5">
        <f>Assists[[#This Row],[9+]]-Assists[[#This Row],[10+]]</f>
        <v>3.4600000000000004E-3</v>
      </c>
      <c r="AA16" s="5">
        <f>Assists[[#This Row],[10+]]-Assists[[#This Row],[11+]]</f>
        <v>7.6999999999999996E-4</v>
      </c>
      <c r="AB16" s="5">
        <f>Assists[[#This Row],[11+]]-Assists[[#This Row],[12+]]</f>
        <v>1.7000000000000001E-4</v>
      </c>
    </row>
    <row r="17" spans="1:28" x14ac:dyDescent="0.25">
      <c r="A17" s="10">
        <v>22400622</v>
      </c>
      <c r="B17" t="s">
        <v>84</v>
      </c>
      <c r="C17" t="s">
        <v>85</v>
      </c>
      <c r="D17" s="11">
        <v>0.79166666666666663</v>
      </c>
      <c r="E17" s="6" t="str">
        <f>HYPERLINK("https://www.nba.com/stats/player/1630175/boxscores-traditional", "Cole Anthony")</f>
        <v>Cole Anthony</v>
      </c>
      <c r="F17">
        <v>4</v>
      </c>
      <c r="G17" s="4">
        <v>3.0329999999999999</v>
      </c>
      <c r="H17" s="3">
        <v>0.74536999999999998</v>
      </c>
      <c r="I17" s="3">
        <v>0.62929999999999997</v>
      </c>
      <c r="J17" s="3">
        <v>0.5</v>
      </c>
      <c r="K17" s="3">
        <v>0.37069999999999997</v>
      </c>
      <c r="L17" s="3">
        <v>0.25463000000000002</v>
      </c>
      <c r="M17" s="3">
        <v>0.16109000000000001</v>
      </c>
      <c r="N17" s="3">
        <v>9.3420000000000003E-2</v>
      </c>
      <c r="O17" s="3">
        <v>4.947E-2</v>
      </c>
      <c r="P17" s="3">
        <v>2.385E-2</v>
      </c>
      <c r="Q17" s="3">
        <v>1.044E-2</v>
      </c>
      <c r="R17" s="3">
        <v>4.15E-3</v>
      </c>
      <c r="S17" s="5">
        <f>Assists[[#This Row],[2+]]-Assists[[#This Row],[3+]]</f>
        <v>0.11607000000000001</v>
      </c>
      <c r="T17" s="5">
        <f>Assists[[#This Row],[3+]]-Assists[[#This Row],[4+]]</f>
        <v>0.12929999999999997</v>
      </c>
      <c r="U17" s="5">
        <f>Assists[[#This Row],[4+]]-Assists[[#This Row],[5+]]</f>
        <v>0.12930000000000003</v>
      </c>
      <c r="V17" s="5">
        <f>Assists[[#This Row],[5+]]-Assists[[#This Row],[6+]]</f>
        <v>0.11606999999999995</v>
      </c>
      <c r="W17" s="5">
        <f>Assists[[#This Row],[6+]]-Assists[[#This Row],[7+]]</f>
        <v>9.3540000000000012E-2</v>
      </c>
      <c r="X17" s="5">
        <f>Assists[[#This Row],[7+]]-Assists[[#This Row],[8+]]</f>
        <v>6.7670000000000008E-2</v>
      </c>
      <c r="Y17" s="5">
        <f>Assists[[#This Row],[8+]]-Assists[[#This Row],[9+]]</f>
        <v>4.3950000000000003E-2</v>
      </c>
      <c r="Z17" s="5">
        <f>Assists[[#This Row],[9+]]-Assists[[#This Row],[10+]]</f>
        <v>2.562E-2</v>
      </c>
      <c r="AA17" s="5">
        <f>Assists[[#This Row],[10+]]-Assists[[#This Row],[11+]]</f>
        <v>1.341E-2</v>
      </c>
      <c r="AB17" s="5">
        <f>Assists[[#This Row],[11+]]-Assists[[#This Row],[12+]]</f>
        <v>6.2899999999999996E-3</v>
      </c>
    </row>
    <row r="18" spans="1:28" x14ac:dyDescent="0.25">
      <c r="A18" s="10">
        <v>22400622</v>
      </c>
      <c r="B18" t="s">
        <v>84</v>
      </c>
      <c r="C18" t="s">
        <v>85</v>
      </c>
      <c r="D18" s="11">
        <v>0.79166666666666663</v>
      </c>
      <c r="E18" s="6" t="str">
        <f>HYPERLINK("https://www.nba.com/stats/player/1628976/boxscores-traditional", "Wendell Carter Jr.")</f>
        <v>Wendell Carter Jr.</v>
      </c>
      <c r="F18">
        <v>2.6</v>
      </c>
      <c r="G18" s="4">
        <v>1.4969999999999999</v>
      </c>
      <c r="H18" s="3">
        <v>0.65542</v>
      </c>
      <c r="I18" s="3">
        <v>0.39357999999999999</v>
      </c>
      <c r="J18" s="3">
        <v>0.17360999999999999</v>
      </c>
      <c r="K18" s="3">
        <v>5.4800000000000001E-2</v>
      </c>
      <c r="L18" s="3">
        <v>1.1599999999999999E-2</v>
      </c>
      <c r="M18" s="3">
        <v>1.64E-3</v>
      </c>
      <c r="N18" s="3">
        <v>1.4999999999999999E-4</v>
      </c>
      <c r="O18" s="3">
        <v>0</v>
      </c>
      <c r="P18" s="3">
        <v>0</v>
      </c>
      <c r="Q18" s="3">
        <v>0</v>
      </c>
      <c r="R18" s="3">
        <v>0</v>
      </c>
      <c r="S18" s="5">
        <f>Assists[[#This Row],[2+]]-Assists[[#This Row],[3+]]</f>
        <v>0.26184000000000002</v>
      </c>
      <c r="T18" s="5">
        <f>Assists[[#This Row],[3+]]-Assists[[#This Row],[4+]]</f>
        <v>0.21997</v>
      </c>
      <c r="U18" s="5">
        <f>Assists[[#This Row],[4+]]-Assists[[#This Row],[5+]]</f>
        <v>0.11880999999999999</v>
      </c>
      <c r="V18" s="5">
        <f>Assists[[#This Row],[5+]]-Assists[[#This Row],[6+]]</f>
        <v>4.3200000000000002E-2</v>
      </c>
      <c r="W18" s="5">
        <f>Assists[[#This Row],[6+]]-Assists[[#This Row],[7+]]</f>
        <v>9.9600000000000001E-3</v>
      </c>
      <c r="X18" s="5">
        <f>Assists[[#This Row],[7+]]-Assists[[#This Row],[8+]]</f>
        <v>1.49E-3</v>
      </c>
      <c r="Y18" s="5">
        <f>Assists[[#This Row],[8+]]-Assists[[#This Row],[9+]]</f>
        <v>1.4999999999999999E-4</v>
      </c>
      <c r="Z18" s="5">
        <f>Assists[[#This Row],[9+]]-Assists[[#This Row],[10+]]</f>
        <v>0</v>
      </c>
      <c r="AA18" s="5">
        <f>Assists[[#This Row],[10+]]-Assists[[#This Row],[11+]]</f>
        <v>0</v>
      </c>
      <c r="AB18" s="5">
        <f>Assists[[#This Row],[11+]]-Assists[[#This Row],[12+]]</f>
        <v>0</v>
      </c>
    </row>
    <row r="19" spans="1:28" x14ac:dyDescent="0.25">
      <c r="A19" s="10">
        <v>22400622</v>
      </c>
      <c r="B19" t="s">
        <v>84</v>
      </c>
      <c r="C19" t="s">
        <v>85</v>
      </c>
      <c r="D19" s="11">
        <v>0.79166666666666663</v>
      </c>
      <c r="E19" s="6" t="str">
        <f>HYPERLINK("https://www.nba.com/stats/player/1641783/boxscores-traditional", "Tristan da Silva")</f>
        <v>Tristan da Silva</v>
      </c>
      <c r="F19">
        <v>2.2000000000000002</v>
      </c>
      <c r="G19" s="4">
        <v>0.98</v>
      </c>
      <c r="H19" s="3">
        <v>0.57926</v>
      </c>
      <c r="I19" s="3">
        <v>0.20610999999999999</v>
      </c>
      <c r="J19" s="3">
        <v>3.288E-2</v>
      </c>
      <c r="K19" s="3">
        <v>2.1199999999999999E-3</v>
      </c>
      <c r="L19" s="3">
        <v>5.0000000000000002E-5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5">
        <f>Assists[[#This Row],[2+]]-Assists[[#This Row],[3+]]</f>
        <v>0.37314999999999998</v>
      </c>
      <c r="T19" s="5">
        <f>Assists[[#This Row],[3+]]-Assists[[#This Row],[4+]]</f>
        <v>0.17323</v>
      </c>
      <c r="U19" s="5">
        <f>Assists[[#This Row],[4+]]-Assists[[#This Row],[5+]]</f>
        <v>3.0759999999999999E-2</v>
      </c>
      <c r="V19" s="5">
        <f>Assists[[#This Row],[5+]]-Assists[[#This Row],[6+]]</f>
        <v>2.0699999999999998E-3</v>
      </c>
      <c r="W19" s="5">
        <f>Assists[[#This Row],[6+]]-Assists[[#This Row],[7+]]</f>
        <v>5.0000000000000002E-5</v>
      </c>
      <c r="X19" s="5">
        <f>Assists[[#This Row],[7+]]-Assists[[#This Row],[8+]]</f>
        <v>0</v>
      </c>
      <c r="Y19" s="5">
        <f>Assists[[#This Row],[8+]]-Assists[[#This Row],[9+]]</f>
        <v>0</v>
      </c>
      <c r="Z19" s="5">
        <f>Assists[[#This Row],[9+]]-Assists[[#This Row],[10+]]</f>
        <v>0</v>
      </c>
      <c r="AA19" s="5">
        <f>Assists[[#This Row],[10+]]-Assists[[#This Row],[11+]]</f>
        <v>0</v>
      </c>
      <c r="AB19" s="5">
        <f>Assists[[#This Row],[11+]]-Assists[[#This Row],[12+]]</f>
        <v>0</v>
      </c>
    </row>
    <row r="20" spans="1:28" x14ac:dyDescent="0.25">
      <c r="A20" s="10">
        <v>22400622</v>
      </c>
      <c r="B20" t="s">
        <v>84</v>
      </c>
      <c r="C20" t="s">
        <v>85</v>
      </c>
      <c r="D20" s="11">
        <v>0.79166666666666663</v>
      </c>
      <c r="E20" s="6" t="str">
        <f>HYPERLINK("https://www.nba.com/stats/player/1641724/boxscores-traditional", "Jett Howard")</f>
        <v>Jett Howard</v>
      </c>
      <c r="F20">
        <v>2</v>
      </c>
      <c r="G20" s="4">
        <v>1.673</v>
      </c>
      <c r="H20" s="3">
        <v>0.5</v>
      </c>
      <c r="I20" s="3">
        <v>0.27424999999999999</v>
      </c>
      <c r="J20" s="3">
        <v>0.11507000000000001</v>
      </c>
      <c r="K20" s="3">
        <v>3.6729999999999999E-2</v>
      </c>
      <c r="L20" s="3">
        <v>8.4200000000000004E-3</v>
      </c>
      <c r="M20" s="3">
        <v>1.39E-3</v>
      </c>
      <c r="N20" s="3">
        <v>1.7000000000000001E-4</v>
      </c>
      <c r="O20" s="3">
        <v>0</v>
      </c>
      <c r="P20" s="3">
        <v>0</v>
      </c>
      <c r="Q20" s="3">
        <v>0</v>
      </c>
      <c r="R20" s="3">
        <v>0</v>
      </c>
      <c r="S20" s="5">
        <f>Assists[[#This Row],[2+]]-Assists[[#This Row],[3+]]</f>
        <v>0.22575000000000001</v>
      </c>
      <c r="T20" s="5">
        <f>Assists[[#This Row],[3+]]-Assists[[#This Row],[4+]]</f>
        <v>0.15917999999999999</v>
      </c>
      <c r="U20" s="5">
        <f>Assists[[#This Row],[4+]]-Assists[[#This Row],[5+]]</f>
        <v>7.8340000000000007E-2</v>
      </c>
      <c r="V20" s="5">
        <f>Assists[[#This Row],[5+]]-Assists[[#This Row],[6+]]</f>
        <v>2.8309999999999998E-2</v>
      </c>
      <c r="W20" s="5">
        <f>Assists[[#This Row],[6+]]-Assists[[#This Row],[7+]]</f>
        <v>7.0300000000000007E-3</v>
      </c>
      <c r="X20" s="5">
        <f>Assists[[#This Row],[7+]]-Assists[[#This Row],[8+]]</f>
        <v>1.2199999999999999E-3</v>
      </c>
      <c r="Y20" s="5">
        <f>Assists[[#This Row],[8+]]-Assists[[#This Row],[9+]]</f>
        <v>1.7000000000000001E-4</v>
      </c>
      <c r="Z20" s="5">
        <f>Assists[[#This Row],[9+]]-Assists[[#This Row],[10+]]</f>
        <v>0</v>
      </c>
      <c r="AA20" s="5">
        <f>Assists[[#This Row],[10+]]-Assists[[#This Row],[11+]]</f>
        <v>0</v>
      </c>
      <c r="AB20" s="5">
        <f>Assists[[#This Row],[11+]]-Assists[[#This Row],[12+]]</f>
        <v>0</v>
      </c>
    </row>
    <row r="21" spans="1:28" x14ac:dyDescent="0.25">
      <c r="A21" s="10">
        <v>22400622</v>
      </c>
      <c r="B21" t="s">
        <v>84</v>
      </c>
      <c r="C21" t="s">
        <v>85</v>
      </c>
      <c r="D21" s="11">
        <v>0.79166666666666663</v>
      </c>
      <c r="E21" s="6" t="str">
        <f>HYPERLINK("https://www.nba.com/stats/player/1630243/boxscores-traditional", "Trevelin Queen")</f>
        <v>Trevelin Queen</v>
      </c>
      <c r="F21">
        <v>2</v>
      </c>
      <c r="G21" s="4">
        <v>0.89400000000000002</v>
      </c>
      <c r="H21" s="3">
        <v>0.5</v>
      </c>
      <c r="I21" s="3">
        <v>0.13136</v>
      </c>
      <c r="J21" s="3">
        <v>1.255E-2</v>
      </c>
      <c r="K21" s="3">
        <v>3.8999999999999999E-4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5">
        <f>Assists[[#This Row],[2+]]-Assists[[#This Row],[3+]]</f>
        <v>0.36863999999999997</v>
      </c>
      <c r="T21" s="5">
        <f>Assists[[#This Row],[3+]]-Assists[[#This Row],[4+]]</f>
        <v>0.11881</v>
      </c>
      <c r="U21" s="5">
        <f>Assists[[#This Row],[4+]]-Assists[[#This Row],[5+]]</f>
        <v>1.2160000000000001E-2</v>
      </c>
      <c r="V21" s="5">
        <f>Assists[[#This Row],[5+]]-Assists[[#This Row],[6+]]</f>
        <v>3.8999999999999999E-4</v>
      </c>
      <c r="W21" s="5">
        <f>Assists[[#This Row],[6+]]-Assists[[#This Row],[7+]]</f>
        <v>0</v>
      </c>
      <c r="X21" s="5">
        <f>Assists[[#This Row],[7+]]-Assists[[#This Row],[8+]]</f>
        <v>0</v>
      </c>
      <c r="Y21" s="5">
        <f>Assists[[#This Row],[8+]]-Assists[[#This Row],[9+]]</f>
        <v>0</v>
      </c>
      <c r="Z21" s="5">
        <f>Assists[[#This Row],[9+]]-Assists[[#This Row],[10+]]</f>
        <v>0</v>
      </c>
      <c r="AA21" s="5">
        <f>Assists[[#This Row],[10+]]-Assists[[#This Row],[11+]]</f>
        <v>0</v>
      </c>
      <c r="AB21" s="5">
        <f>Assists[[#This Row],[11+]]-Assists[[#This Row],[12+]]</f>
        <v>0</v>
      </c>
    </row>
    <row r="22" spans="1:28" x14ac:dyDescent="0.25">
      <c r="A22" s="10">
        <v>22400622</v>
      </c>
      <c r="B22" t="s">
        <v>85</v>
      </c>
      <c r="C22" t="s">
        <v>84</v>
      </c>
      <c r="D22" s="11">
        <v>0.79166666666666663</v>
      </c>
      <c r="E22" s="6" t="str">
        <f>HYPERLINK("https://www.nba.com/stats/player/1630703/boxscores-traditional", "Scoot Henderson")</f>
        <v>Scoot Henderson</v>
      </c>
      <c r="F22">
        <v>7.8</v>
      </c>
      <c r="G22" s="4">
        <v>1.833</v>
      </c>
      <c r="H22" s="3">
        <v>0.99921000000000004</v>
      </c>
      <c r="I22" s="3">
        <v>0.99560000000000004</v>
      </c>
      <c r="J22" s="3">
        <v>0.98077000000000003</v>
      </c>
      <c r="K22" s="3">
        <v>0.93698999999999999</v>
      </c>
      <c r="L22" s="3">
        <v>0.83645999999999998</v>
      </c>
      <c r="M22" s="3">
        <v>0.67003000000000001</v>
      </c>
      <c r="N22" s="3">
        <v>0.45619999999999999</v>
      </c>
      <c r="O22" s="3">
        <v>0.25785000000000002</v>
      </c>
      <c r="P22" s="3">
        <v>0.11507000000000001</v>
      </c>
      <c r="Q22" s="3">
        <v>4.0059999999999998E-2</v>
      </c>
      <c r="R22" s="3">
        <v>1.1010000000000001E-2</v>
      </c>
      <c r="S22" s="5">
        <f>Assists[[#This Row],[2+]]-Assists[[#This Row],[3+]]</f>
        <v>3.6100000000000021E-3</v>
      </c>
      <c r="T22" s="5">
        <f>Assists[[#This Row],[3+]]-Assists[[#This Row],[4+]]</f>
        <v>1.483000000000001E-2</v>
      </c>
      <c r="U22" s="5">
        <f>Assists[[#This Row],[4+]]-Assists[[#This Row],[5+]]</f>
        <v>4.3780000000000041E-2</v>
      </c>
      <c r="V22" s="5">
        <f>Assists[[#This Row],[5+]]-Assists[[#This Row],[6+]]</f>
        <v>0.10053000000000001</v>
      </c>
      <c r="W22" s="5">
        <f>Assists[[#This Row],[6+]]-Assists[[#This Row],[7+]]</f>
        <v>0.16642999999999997</v>
      </c>
      <c r="X22" s="5">
        <f>Assists[[#This Row],[7+]]-Assists[[#This Row],[8+]]</f>
        <v>0.21383000000000002</v>
      </c>
      <c r="Y22" s="5">
        <f>Assists[[#This Row],[8+]]-Assists[[#This Row],[9+]]</f>
        <v>0.19834999999999997</v>
      </c>
      <c r="Z22" s="5">
        <f>Assists[[#This Row],[9+]]-Assists[[#This Row],[10+]]</f>
        <v>0.14278000000000002</v>
      </c>
      <c r="AA22" s="5">
        <f>Assists[[#This Row],[10+]]-Assists[[#This Row],[11+]]</f>
        <v>7.5010000000000007E-2</v>
      </c>
      <c r="AB22" s="5">
        <f>Assists[[#This Row],[11+]]-Assists[[#This Row],[12+]]</f>
        <v>2.9049999999999999E-2</v>
      </c>
    </row>
    <row r="23" spans="1:28" x14ac:dyDescent="0.25">
      <c r="A23" s="10">
        <v>22400622</v>
      </c>
      <c r="B23" t="s">
        <v>85</v>
      </c>
      <c r="C23" t="s">
        <v>84</v>
      </c>
      <c r="D23" s="11">
        <v>0.79166666666666663</v>
      </c>
      <c r="E23" s="6" t="str">
        <f>HYPERLINK("https://www.nba.com/stats/player/1629014/boxscores-traditional", "Anfernee Simons")</f>
        <v>Anfernee Simons</v>
      </c>
      <c r="F23">
        <v>3.8</v>
      </c>
      <c r="G23" s="4">
        <v>0.748</v>
      </c>
      <c r="H23" s="3">
        <v>0.99202000000000001</v>
      </c>
      <c r="I23" s="3">
        <v>0.85768999999999995</v>
      </c>
      <c r="J23" s="3">
        <v>0.39357999999999999</v>
      </c>
      <c r="K23" s="3">
        <v>5.4800000000000001E-2</v>
      </c>
      <c r="L23" s="3">
        <v>1.64E-3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5">
        <f>Assists[[#This Row],[2+]]-Assists[[#This Row],[3+]]</f>
        <v>0.13433000000000006</v>
      </c>
      <c r="T23" s="5">
        <f>Assists[[#This Row],[3+]]-Assists[[#This Row],[4+]]</f>
        <v>0.46410999999999997</v>
      </c>
      <c r="U23" s="5">
        <f>Assists[[#This Row],[4+]]-Assists[[#This Row],[5+]]</f>
        <v>0.33877999999999997</v>
      </c>
      <c r="V23" s="5">
        <f>Assists[[#This Row],[5+]]-Assists[[#This Row],[6+]]</f>
        <v>5.3159999999999999E-2</v>
      </c>
      <c r="W23" s="5">
        <f>Assists[[#This Row],[6+]]-Assists[[#This Row],[7+]]</f>
        <v>1.64E-3</v>
      </c>
      <c r="X23" s="5">
        <f>Assists[[#This Row],[7+]]-Assists[[#This Row],[8+]]</f>
        <v>0</v>
      </c>
      <c r="Y23" s="5">
        <f>Assists[[#This Row],[8+]]-Assists[[#This Row],[9+]]</f>
        <v>0</v>
      </c>
      <c r="Z23" s="5">
        <f>Assists[[#This Row],[9+]]-Assists[[#This Row],[10+]]</f>
        <v>0</v>
      </c>
      <c r="AA23" s="5">
        <f>Assists[[#This Row],[10+]]-Assists[[#This Row],[11+]]</f>
        <v>0</v>
      </c>
      <c r="AB23" s="5">
        <f>Assists[[#This Row],[11+]]-Assists[[#This Row],[12+]]</f>
        <v>0</v>
      </c>
    </row>
    <row r="24" spans="1:28" x14ac:dyDescent="0.25">
      <c r="A24" s="10">
        <v>22400622</v>
      </c>
      <c r="B24" t="s">
        <v>85</v>
      </c>
      <c r="C24" t="s">
        <v>84</v>
      </c>
      <c r="D24" s="11">
        <v>0.79166666666666663</v>
      </c>
      <c r="E24" s="6" t="str">
        <f>HYPERLINK("https://www.nba.com/stats/player/1630166/boxscores-traditional", "Deni Avdija")</f>
        <v>Deni Avdija</v>
      </c>
      <c r="F24">
        <v>3.8</v>
      </c>
      <c r="G24" s="4">
        <v>1.1659999999999999</v>
      </c>
      <c r="H24" s="3">
        <v>0.93822000000000005</v>
      </c>
      <c r="I24" s="3">
        <v>0.75490000000000002</v>
      </c>
      <c r="J24" s="3">
        <v>0.43251000000000001</v>
      </c>
      <c r="K24" s="3">
        <v>0.15151000000000001</v>
      </c>
      <c r="L24" s="3">
        <v>2.938E-2</v>
      </c>
      <c r="M24" s="3">
        <v>3.0699999999999998E-3</v>
      </c>
      <c r="N24" s="3">
        <v>1.6000000000000001E-4</v>
      </c>
      <c r="O24" s="3">
        <v>0</v>
      </c>
      <c r="P24" s="3">
        <v>0</v>
      </c>
      <c r="Q24" s="3">
        <v>0</v>
      </c>
      <c r="R24" s="3">
        <v>0</v>
      </c>
      <c r="S24" s="5">
        <f>Assists[[#This Row],[2+]]-Assists[[#This Row],[3+]]</f>
        <v>0.18332000000000004</v>
      </c>
      <c r="T24" s="5">
        <f>Assists[[#This Row],[3+]]-Assists[[#This Row],[4+]]</f>
        <v>0.32239000000000001</v>
      </c>
      <c r="U24" s="5">
        <f>Assists[[#This Row],[4+]]-Assists[[#This Row],[5+]]</f>
        <v>0.28100000000000003</v>
      </c>
      <c r="V24" s="5">
        <f>Assists[[#This Row],[5+]]-Assists[[#This Row],[6+]]</f>
        <v>0.12213</v>
      </c>
      <c r="W24" s="5">
        <f>Assists[[#This Row],[6+]]-Assists[[#This Row],[7+]]</f>
        <v>2.631E-2</v>
      </c>
      <c r="X24" s="5">
        <f>Assists[[#This Row],[7+]]-Assists[[#This Row],[8+]]</f>
        <v>2.9099999999999998E-3</v>
      </c>
      <c r="Y24" s="5">
        <f>Assists[[#This Row],[8+]]-Assists[[#This Row],[9+]]</f>
        <v>1.6000000000000001E-4</v>
      </c>
      <c r="Z24" s="5">
        <f>Assists[[#This Row],[9+]]-Assists[[#This Row],[10+]]</f>
        <v>0</v>
      </c>
      <c r="AA24" s="5">
        <f>Assists[[#This Row],[10+]]-Assists[[#This Row],[11+]]</f>
        <v>0</v>
      </c>
      <c r="AB24" s="5">
        <f>Assists[[#This Row],[11+]]-Assists[[#This Row],[12+]]</f>
        <v>0</v>
      </c>
    </row>
    <row r="25" spans="1:28" x14ac:dyDescent="0.25">
      <c r="A25" s="10">
        <v>22400622</v>
      </c>
      <c r="B25" t="s">
        <v>85</v>
      </c>
      <c r="C25" t="s">
        <v>84</v>
      </c>
      <c r="D25" s="11">
        <v>0.79166666666666663</v>
      </c>
      <c r="E25" s="6" t="str">
        <f>HYPERLINK("https://www.nba.com/stats/player/1631101/boxscores-traditional", "Shaedon Sharpe")</f>
        <v>Shaedon Sharpe</v>
      </c>
      <c r="F25">
        <v>2.8</v>
      </c>
      <c r="G25" s="4">
        <v>1.1659999999999999</v>
      </c>
      <c r="H25" s="3">
        <v>0.75490000000000002</v>
      </c>
      <c r="I25" s="3">
        <v>0.43251000000000001</v>
      </c>
      <c r="J25" s="3">
        <v>0.15151000000000001</v>
      </c>
      <c r="K25" s="3">
        <v>2.938E-2</v>
      </c>
      <c r="L25" s="3">
        <v>3.0699999999999998E-3</v>
      </c>
      <c r="M25" s="3">
        <v>1.6000000000000001E-4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5">
        <f>Assists[[#This Row],[2+]]-Assists[[#This Row],[3+]]</f>
        <v>0.32239000000000001</v>
      </c>
      <c r="T25" s="5">
        <f>Assists[[#This Row],[3+]]-Assists[[#This Row],[4+]]</f>
        <v>0.28100000000000003</v>
      </c>
      <c r="U25" s="5">
        <f>Assists[[#This Row],[4+]]-Assists[[#This Row],[5+]]</f>
        <v>0.12213</v>
      </c>
      <c r="V25" s="5">
        <f>Assists[[#This Row],[5+]]-Assists[[#This Row],[6+]]</f>
        <v>2.631E-2</v>
      </c>
      <c r="W25" s="5">
        <f>Assists[[#This Row],[6+]]-Assists[[#This Row],[7+]]</f>
        <v>2.9099999999999998E-3</v>
      </c>
      <c r="X25" s="5">
        <f>Assists[[#This Row],[7+]]-Assists[[#This Row],[8+]]</f>
        <v>1.6000000000000001E-4</v>
      </c>
      <c r="Y25" s="5">
        <f>Assists[[#This Row],[8+]]-Assists[[#This Row],[9+]]</f>
        <v>0</v>
      </c>
      <c r="Z25" s="5">
        <f>Assists[[#This Row],[9+]]-Assists[[#This Row],[10+]]</f>
        <v>0</v>
      </c>
      <c r="AA25" s="5">
        <f>Assists[[#This Row],[10+]]-Assists[[#This Row],[11+]]</f>
        <v>0</v>
      </c>
      <c r="AB25" s="5">
        <f>Assists[[#This Row],[11+]]-Assists[[#This Row],[12+]]</f>
        <v>0</v>
      </c>
    </row>
    <row r="26" spans="1:28" x14ac:dyDescent="0.25">
      <c r="A26" s="10">
        <v>22400622</v>
      </c>
      <c r="B26" t="s">
        <v>85</v>
      </c>
      <c r="C26" t="s">
        <v>84</v>
      </c>
      <c r="D26" s="11">
        <v>0.79166666666666663</v>
      </c>
      <c r="E26" s="6" t="str">
        <f>HYPERLINK("https://www.nba.com/stats/player/1641739/boxscores-traditional", "Toumani Camara")</f>
        <v>Toumani Camara</v>
      </c>
      <c r="F26">
        <v>2.2000000000000002</v>
      </c>
      <c r="G26" s="4">
        <v>0.4</v>
      </c>
      <c r="H26" s="3">
        <v>0.69145999999999996</v>
      </c>
      <c r="I26" s="3">
        <v>2.2749999999999999E-2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5">
        <f>Assists[[#This Row],[2+]]-Assists[[#This Row],[3+]]</f>
        <v>0.66870999999999992</v>
      </c>
      <c r="T26" s="5">
        <f>Assists[[#This Row],[3+]]-Assists[[#This Row],[4+]]</f>
        <v>2.2749999999999999E-2</v>
      </c>
      <c r="U26" s="5">
        <f>Assists[[#This Row],[4+]]-Assists[[#This Row],[5+]]</f>
        <v>0</v>
      </c>
      <c r="V26" s="5">
        <f>Assists[[#This Row],[5+]]-Assists[[#This Row],[6+]]</f>
        <v>0</v>
      </c>
      <c r="W26" s="5">
        <f>Assists[[#This Row],[6+]]-Assists[[#This Row],[7+]]</f>
        <v>0</v>
      </c>
      <c r="X26" s="5">
        <f>Assists[[#This Row],[7+]]-Assists[[#This Row],[8+]]</f>
        <v>0</v>
      </c>
      <c r="Y26" s="5">
        <f>Assists[[#This Row],[8+]]-Assists[[#This Row],[9+]]</f>
        <v>0</v>
      </c>
      <c r="Z26" s="5">
        <f>Assists[[#This Row],[9+]]-Assists[[#This Row],[10+]]</f>
        <v>0</v>
      </c>
      <c r="AA26" s="5">
        <f>Assists[[#This Row],[10+]]-Assists[[#This Row],[11+]]</f>
        <v>0</v>
      </c>
      <c r="AB26" s="5">
        <f>Assists[[#This Row],[11+]]-Assists[[#This Row],[12+]]</f>
        <v>0</v>
      </c>
    </row>
    <row r="27" spans="1:28" x14ac:dyDescent="0.25">
      <c r="A27" s="10">
        <v>22400623</v>
      </c>
      <c r="B27" t="s">
        <v>74</v>
      </c>
      <c r="C27" t="s">
        <v>86</v>
      </c>
      <c r="D27" s="11">
        <v>0.8125</v>
      </c>
      <c r="E27" s="6" t="str">
        <f>HYPERLINK("https://www.nba.com/stats/player/1629027/boxscores-traditional", "Trae Young")</f>
        <v>Trae Young</v>
      </c>
      <c r="F27">
        <v>7.6</v>
      </c>
      <c r="G27" s="4">
        <v>2.1539999999999999</v>
      </c>
      <c r="H27" s="3">
        <v>0.99534</v>
      </c>
      <c r="I27" s="3">
        <v>0.98382000000000003</v>
      </c>
      <c r="J27" s="3">
        <v>0.95254000000000005</v>
      </c>
      <c r="K27" s="3">
        <v>0.88685999999999998</v>
      </c>
      <c r="L27" s="3">
        <v>0.77034999999999998</v>
      </c>
      <c r="M27" s="3">
        <v>0.61026000000000002</v>
      </c>
      <c r="N27" s="3">
        <v>0.42465000000000003</v>
      </c>
      <c r="O27" s="3">
        <v>0.25785000000000002</v>
      </c>
      <c r="P27" s="3">
        <v>0.13350000000000001</v>
      </c>
      <c r="Q27" s="3">
        <v>5.7049999999999997E-2</v>
      </c>
      <c r="R27" s="3">
        <v>2.068E-2</v>
      </c>
      <c r="S27" s="5">
        <f>Assists[[#This Row],[2+]]-Assists[[#This Row],[3+]]</f>
        <v>1.1519999999999975E-2</v>
      </c>
      <c r="T27" s="5">
        <f>Assists[[#This Row],[3+]]-Assists[[#This Row],[4+]]</f>
        <v>3.1279999999999974E-2</v>
      </c>
      <c r="U27" s="5">
        <f>Assists[[#This Row],[4+]]-Assists[[#This Row],[5+]]</f>
        <v>6.5680000000000072E-2</v>
      </c>
      <c r="V27" s="5">
        <f>Assists[[#This Row],[5+]]-Assists[[#This Row],[6+]]</f>
        <v>0.11651</v>
      </c>
      <c r="W27" s="5">
        <f>Assists[[#This Row],[6+]]-Assists[[#This Row],[7+]]</f>
        <v>0.16008999999999995</v>
      </c>
      <c r="X27" s="5">
        <f>Assists[[#This Row],[7+]]-Assists[[#This Row],[8+]]</f>
        <v>0.18561</v>
      </c>
      <c r="Y27" s="5">
        <f>Assists[[#This Row],[8+]]-Assists[[#This Row],[9+]]</f>
        <v>0.1668</v>
      </c>
      <c r="Z27" s="5">
        <f>Assists[[#This Row],[9+]]-Assists[[#This Row],[10+]]</f>
        <v>0.12435000000000002</v>
      </c>
      <c r="AA27" s="5">
        <f>Assists[[#This Row],[10+]]-Assists[[#This Row],[11+]]</f>
        <v>7.6450000000000018E-2</v>
      </c>
      <c r="AB27" s="5">
        <f>Assists[[#This Row],[11+]]-Assists[[#This Row],[12+]]</f>
        <v>3.637E-2</v>
      </c>
    </row>
    <row r="28" spans="1:28" x14ac:dyDescent="0.25">
      <c r="A28" s="10">
        <v>22400623</v>
      </c>
      <c r="B28" t="s">
        <v>74</v>
      </c>
      <c r="C28" t="s">
        <v>86</v>
      </c>
      <c r="D28" s="11">
        <v>0.8125</v>
      </c>
      <c r="E28" s="6" t="str">
        <f>HYPERLINK("https://www.nba.com/stats/player/1630700/boxscores-traditional", "Dyson Daniels")</f>
        <v>Dyson Daniels</v>
      </c>
      <c r="F28">
        <v>3</v>
      </c>
      <c r="G28" s="4">
        <v>0.63200000000000001</v>
      </c>
      <c r="H28" s="3">
        <v>0.94294999999999995</v>
      </c>
      <c r="I28" s="3">
        <v>0.5</v>
      </c>
      <c r="J28" s="3">
        <v>5.7049999999999997E-2</v>
      </c>
      <c r="K28" s="3">
        <v>7.9000000000000001E-4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5">
        <f>Assists[[#This Row],[2+]]-Assists[[#This Row],[3+]]</f>
        <v>0.44294999999999995</v>
      </c>
      <c r="T28" s="5">
        <f>Assists[[#This Row],[3+]]-Assists[[#This Row],[4+]]</f>
        <v>0.44295000000000001</v>
      </c>
      <c r="U28" s="5">
        <f>Assists[[#This Row],[4+]]-Assists[[#This Row],[5+]]</f>
        <v>5.6259999999999998E-2</v>
      </c>
      <c r="V28" s="5">
        <f>Assists[[#This Row],[5+]]-Assists[[#This Row],[6+]]</f>
        <v>7.9000000000000001E-4</v>
      </c>
      <c r="W28" s="5">
        <f>Assists[[#This Row],[6+]]-Assists[[#This Row],[7+]]</f>
        <v>0</v>
      </c>
      <c r="X28" s="5">
        <f>Assists[[#This Row],[7+]]-Assists[[#This Row],[8+]]</f>
        <v>0</v>
      </c>
      <c r="Y28" s="5">
        <f>Assists[[#This Row],[8+]]-Assists[[#This Row],[9+]]</f>
        <v>0</v>
      </c>
      <c r="Z28" s="5">
        <f>Assists[[#This Row],[9+]]-Assists[[#This Row],[10+]]</f>
        <v>0</v>
      </c>
      <c r="AA28" s="5">
        <f>Assists[[#This Row],[10+]]-Assists[[#This Row],[11+]]</f>
        <v>0</v>
      </c>
      <c r="AB28" s="5">
        <f>Assists[[#This Row],[11+]]-Assists[[#This Row],[12+]]</f>
        <v>0</v>
      </c>
    </row>
    <row r="29" spans="1:28" x14ac:dyDescent="0.25">
      <c r="A29" s="10">
        <v>22400623</v>
      </c>
      <c r="B29" t="s">
        <v>74</v>
      </c>
      <c r="C29" t="s">
        <v>86</v>
      </c>
      <c r="D29" s="11">
        <v>0.8125</v>
      </c>
      <c r="E29" s="6" t="str">
        <f>HYPERLINK("https://www.nba.com/stats/player/1630249/boxscores-traditional", "Vít Krejcí")</f>
        <v>Vít Krejcí</v>
      </c>
      <c r="F29">
        <v>4.2</v>
      </c>
      <c r="G29" s="4">
        <v>1.6</v>
      </c>
      <c r="H29" s="3">
        <v>0.91620999999999997</v>
      </c>
      <c r="I29" s="3">
        <v>0.77337</v>
      </c>
      <c r="J29" s="3">
        <v>0.55171999999999999</v>
      </c>
      <c r="K29" s="3">
        <v>0.30853999999999998</v>
      </c>
      <c r="L29" s="3">
        <v>0.13136</v>
      </c>
      <c r="M29" s="3">
        <v>4.0059999999999998E-2</v>
      </c>
      <c r="N29" s="3">
        <v>8.8900000000000003E-3</v>
      </c>
      <c r="O29" s="3">
        <v>1.3500000000000001E-3</v>
      </c>
      <c r="P29" s="3">
        <v>1.4999999999999999E-4</v>
      </c>
      <c r="Q29" s="3">
        <v>0</v>
      </c>
      <c r="R29" s="3">
        <v>0</v>
      </c>
      <c r="S29" s="5">
        <f>Assists[[#This Row],[2+]]-Assists[[#This Row],[3+]]</f>
        <v>0.14283999999999997</v>
      </c>
      <c r="T29" s="5">
        <f>Assists[[#This Row],[3+]]-Assists[[#This Row],[4+]]</f>
        <v>0.22165000000000001</v>
      </c>
      <c r="U29" s="5">
        <f>Assists[[#This Row],[4+]]-Assists[[#This Row],[5+]]</f>
        <v>0.24318000000000001</v>
      </c>
      <c r="V29" s="5">
        <f>Assists[[#This Row],[5+]]-Assists[[#This Row],[6+]]</f>
        <v>0.17717999999999998</v>
      </c>
      <c r="W29" s="5">
        <f>Assists[[#This Row],[6+]]-Assists[[#This Row],[7+]]</f>
        <v>9.1300000000000006E-2</v>
      </c>
      <c r="X29" s="5">
        <f>Assists[[#This Row],[7+]]-Assists[[#This Row],[8+]]</f>
        <v>3.1169999999999996E-2</v>
      </c>
      <c r="Y29" s="5">
        <f>Assists[[#This Row],[8+]]-Assists[[#This Row],[9+]]</f>
        <v>7.5399999999999998E-3</v>
      </c>
      <c r="Z29" s="5">
        <f>Assists[[#This Row],[9+]]-Assists[[#This Row],[10+]]</f>
        <v>1.2000000000000001E-3</v>
      </c>
      <c r="AA29" s="5">
        <f>Assists[[#This Row],[10+]]-Assists[[#This Row],[11+]]</f>
        <v>1.4999999999999999E-4</v>
      </c>
      <c r="AB29" s="5">
        <f>Assists[[#This Row],[11+]]-Assists[[#This Row],[12+]]</f>
        <v>0</v>
      </c>
    </row>
    <row r="30" spans="1:28" x14ac:dyDescent="0.25">
      <c r="A30" s="10">
        <v>22400623</v>
      </c>
      <c r="B30" t="s">
        <v>74</v>
      </c>
      <c r="C30" t="s">
        <v>86</v>
      </c>
      <c r="D30" s="11">
        <v>0.8125</v>
      </c>
      <c r="E30" s="6" t="str">
        <f>HYPERLINK("https://www.nba.com/stats/player/1630552/boxscores-traditional", "Jalen Johnson")</f>
        <v>Jalen Johnson</v>
      </c>
      <c r="F30">
        <v>3</v>
      </c>
      <c r="G30" s="4">
        <v>1.095</v>
      </c>
      <c r="H30" s="3">
        <v>0.81859000000000004</v>
      </c>
      <c r="I30" s="3">
        <v>0.5</v>
      </c>
      <c r="J30" s="3">
        <v>0.18140999999999999</v>
      </c>
      <c r="K30" s="3">
        <v>3.3619999999999997E-2</v>
      </c>
      <c r="L30" s="3">
        <v>3.0699999999999998E-3</v>
      </c>
      <c r="M30" s="3">
        <v>1.2999999999999999E-4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5">
        <f>Assists[[#This Row],[2+]]-Assists[[#This Row],[3+]]</f>
        <v>0.31859000000000004</v>
      </c>
      <c r="T30" s="5">
        <f>Assists[[#This Row],[3+]]-Assists[[#This Row],[4+]]</f>
        <v>0.31859000000000004</v>
      </c>
      <c r="U30" s="5">
        <f>Assists[[#This Row],[4+]]-Assists[[#This Row],[5+]]</f>
        <v>0.14778999999999998</v>
      </c>
      <c r="V30" s="5">
        <f>Assists[[#This Row],[5+]]-Assists[[#This Row],[6+]]</f>
        <v>3.0549999999999997E-2</v>
      </c>
      <c r="W30" s="5">
        <f>Assists[[#This Row],[6+]]-Assists[[#This Row],[7+]]</f>
        <v>2.9399999999999999E-3</v>
      </c>
      <c r="X30" s="5">
        <f>Assists[[#This Row],[7+]]-Assists[[#This Row],[8+]]</f>
        <v>1.2999999999999999E-4</v>
      </c>
      <c r="Y30" s="5">
        <f>Assists[[#This Row],[8+]]-Assists[[#This Row],[9+]]</f>
        <v>0</v>
      </c>
      <c r="Z30" s="5">
        <f>Assists[[#This Row],[9+]]-Assists[[#This Row],[10+]]</f>
        <v>0</v>
      </c>
      <c r="AA30" s="5">
        <f>Assists[[#This Row],[10+]]-Assists[[#This Row],[11+]]</f>
        <v>0</v>
      </c>
      <c r="AB30" s="5">
        <f>Assists[[#This Row],[11+]]-Assists[[#This Row],[12+]]</f>
        <v>0</v>
      </c>
    </row>
    <row r="31" spans="1:28" x14ac:dyDescent="0.25">
      <c r="A31" s="10">
        <v>22400623</v>
      </c>
      <c r="B31" t="s">
        <v>74</v>
      </c>
      <c r="C31" t="s">
        <v>86</v>
      </c>
      <c r="D31" s="11">
        <v>0.8125</v>
      </c>
      <c r="E31" s="6" t="str">
        <f>HYPERLINK("https://www.nba.com/stats/player/1630811/boxscores-traditional", "Keaton Wallace")</f>
        <v>Keaton Wallace</v>
      </c>
      <c r="F31">
        <v>3.2</v>
      </c>
      <c r="G31" s="4">
        <v>1.6</v>
      </c>
      <c r="H31" s="3">
        <v>0.77337</v>
      </c>
      <c r="I31" s="3">
        <v>0.55171999999999999</v>
      </c>
      <c r="J31" s="3">
        <v>0.30853999999999998</v>
      </c>
      <c r="K31" s="3">
        <v>0.13136</v>
      </c>
      <c r="L31" s="3">
        <v>4.0059999999999998E-2</v>
      </c>
      <c r="M31" s="3">
        <v>8.8900000000000003E-3</v>
      </c>
      <c r="N31" s="3">
        <v>1.3500000000000001E-3</v>
      </c>
      <c r="O31" s="3">
        <v>1.4999999999999999E-4</v>
      </c>
      <c r="P31" s="3">
        <v>0</v>
      </c>
      <c r="Q31" s="3">
        <v>0</v>
      </c>
      <c r="R31" s="3">
        <v>0</v>
      </c>
      <c r="S31" s="5">
        <f>Assists[[#This Row],[2+]]-Assists[[#This Row],[3+]]</f>
        <v>0.22165000000000001</v>
      </c>
      <c r="T31" s="5">
        <f>Assists[[#This Row],[3+]]-Assists[[#This Row],[4+]]</f>
        <v>0.24318000000000001</v>
      </c>
      <c r="U31" s="5">
        <f>Assists[[#This Row],[4+]]-Assists[[#This Row],[5+]]</f>
        <v>0.17717999999999998</v>
      </c>
      <c r="V31" s="5">
        <f>Assists[[#This Row],[5+]]-Assists[[#This Row],[6+]]</f>
        <v>9.1300000000000006E-2</v>
      </c>
      <c r="W31" s="5">
        <f>Assists[[#This Row],[6+]]-Assists[[#This Row],[7+]]</f>
        <v>3.1169999999999996E-2</v>
      </c>
      <c r="X31" s="5">
        <f>Assists[[#This Row],[7+]]-Assists[[#This Row],[8+]]</f>
        <v>7.5399999999999998E-3</v>
      </c>
      <c r="Y31" s="5">
        <f>Assists[[#This Row],[8+]]-Assists[[#This Row],[9+]]</f>
        <v>1.2000000000000001E-3</v>
      </c>
      <c r="Z31" s="5">
        <f>Assists[[#This Row],[9+]]-Assists[[#This Row],[10+]]</f>
        <v>1.4999999999999999E-4</v>
      </c>
      <c r="AA31" s="5">
        <f>Assists[[#This Row],[10+]]-Assists[[#This Row],[11+]]</f>
        <v>0</v>
      </c>
      <c r="AB31" s="5">
        <f>Assists[[#This Row],[11+]]-Assists[[#This Row],[12+]]</f>
        <v>0</v>
      </c>
    </row>
    <row r="32" spans="1:28" x14ac:dyDescent="0.25">
      <c r="A32" s="10">
        <v>22400623</v>
      </c>
      <c r="B32" t="s">
        <v>74</v>
      </c>
      <c r="C32" t="s">
        <v>86</v>
      </c>
      <c r="D32" s="11">
        <v>0.8125</v>
      </c>
      <c r="E32" s="6" t="str">
        <f>HYPERLINK("https://www.nba.com/stats/player/1630168/boxscores-traditional", "Onyeka Okongwu")</f>
        <v>Onyeka Okongwu</v>
      </c>
      <c r="F32">
        <v>3</v>
      </c>
      <c r="G32" s="4">
        <v>2.0979999999999999</v>
      </c>
      <c r="H32" s="3">
        <v>0.68439000000000005</v>
      </c>
      <c r="I32" s="3">
        <v>0.5</v>
      </c>
      <c r="J32" s="3">
        <v>0.31561</v>
      </c>
      <c r="K32" s="3">
        <v>0.17105999999999999</v>
      </c>
      <c r="L32" s="3">
        <v>7.6359999999999997E-2</v>
      </c>
      <c r="M32" s="3">
        <v>2.8070000000000001E-2</v>
      </c>
      <c r="N32" s="3">
        <v>8.6599999999999993E-3</v>
      </c>
      <c r="O32" s="3">
        <v>2.1199999999999999E-3</v>
      </c>
      <c r="P32" s="3">
        <v>4.2000000000000002E-4</v>
      </c>
      <c r="Q32" s="3">
        <v>6.9999999999999994E-5</v>
      </c>
      <c r="R32" s="3">
        <v>0</v>
      </c>
      <c r="S32" s="5">
        <f>Assists[[#This Row],[2+]]-Assists[[#This Row],[3+]]</f>
        <v>0.18439000000000005</v>
      </c>
      <c r="T32" s="5">
        <f>Assists[[#This Row],[3+]]-Assists[[#This Row],[4+]]</f>
        <v>0.18439</v>
      </c>
      <c r="U32" s="5">
        <f>Assists[[#This Row],[4+]]-Assists[[#This Row],[5+]]</f>
        <v>0.14455000000000001</v>
      </c>
      <c r="V32" s="5">
        <f>Assists[[#This Row],[5+]]-Assists[[#This Row],[6+]]</f>
        <v>9.4699999999999993E-2</v>
      </c>
      <c r="W32" s="5">
        <f>Assists[[#This Row],[6+]]-Assists[[#This Row],[7+]]</f>
        <v>4.829E-2</v>
      </c>
      <c r="X32" s="5">
        <f>Assists[[#This Row],[7+]]-Assists[[#This Row],[8+]]</f>
        <v>1.9410000000000004E-2</v>
      </c>
      <c r="Y32" s="5">
        <f>Assists[[#This Row],[8+]]-Assists[[#This Row],[9+]]</f>
        <v>6.5399999999999989E-3</v>
      </c>
      <c r="Z32" s="5">
        <f>Assists[[#This Row],[9+]]-Assists[[#This Row],[10+]]</f>
        <v>1.6999999999999999E-3</v>
      </c>
      <c r="AA32" s="5">
        <f>Assists[[#This Row],[10+]]-Assists[[#This Row],[11+]]</f>
        <v>3.5000000000000005E-4</v>
      </c>
      <c r="AB32" s="5">
        <f>Assists[[#This Row],[11+]]-Assists[[#This Row],[12+]]</f>
        <v>6.9999999999999994E-5</v>
      </c>
    </row>
    <row r="33" spans="1:28" x14ac:dyDescent="0.25">
      <c r="A33" s="10">
        <v>22400623</v>
      </c>
      <c r="B33" t="s">
        <v>74</v>
      </c>
      <c r="C33" t="s">
        <v>86</v>
      </c>
      <c r="D33" s="11">
        <v>0.8125</v>
      </c>
      <c r="E33" s="6" t="str">
        <f>HYPERLINK("https://www.nba.com/stats/player/1629631/boxscores-traditional", "De'Andre Hunter")</f>
        <v>De'Andre Hunter</v>
      </c>
      <c r="F33">
        <v>2</v>
      </c>
      <c r="G33" s="4">
        <v>1.2650000000000001</v>
      </c>
      <c r="H33" s="3">
        <v>0.5</v>
      </c>
      <c r="I33" s="3">
        <v>0.21476000000000001</v>
      </c>
      <c r="J33" s="3">
        <v>5.7049999999999997E-2</v>
      </c>
      <c r="K33" s="3">
        <v>8.8900000000000003E-3</v>
      </c>
      <c r="L33" s="3">
        <v>7.9000000000000001E-4</v>
      </c>
      <c r="M33" s="3">
        <v>4.0000000000000003E-5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5">
        <f>Assists[[#This Row],[2+]]-Assists[[#This Row],[3+]]</f>
        <v>0.28523999999999999</v>
      </c>
      <c r="T33" s="5">
        <f>Assists[[#This Row],[3+]]-Assists[[#This Row],[4+]]</f>
        <v>0.15771000000000002</v>
      </c>
      <c r="U33" s="5">
        <f>Assists[[#This Row],[4+]]-Assists[[#This Row],[5+]]</f>
        <v>4.8159999999999994E-2</v>
      </c>
      <c r="V33" s="5">
        <f>Assists[[#This Row],[5+]]-Assists[[#This Row],[6+]]</f>
        <v>8.0999999999999996E-3</v>
      </c>
      <c r="W33" s="5">
        <f>Assists[[#This Row],[6+]]-Assists[[#This Row],[7+]]</f>
        <v>7.5000000000000002E-4</v>
      </c>
      <c r="X33" s="5">
        <f>Assists[[#This Row],[7+]]-Assists[[#This Row],[8+]]</f>
        <v>4.0000000000000003E-5</v>
      </c>
      <c r="Y33" s="5">
        <f>Assists[[#This Row],[8+]]-Assists[[#This Row],[9+]]</f>
        <v>0</v>
      </c>
      <c r="Z33" s="5">
        <f>Assists[[#This Row],[9+]]-Assists[[#This Row],[10+]]</f>
        <v>0</v>
      </c>
      <c r="AA33" s="5">
        <f>Assists[[#This Row],[10+]]-Assists[[#This Row],[11+]]</f>
        <v>0</v>
      </c>
      <c r="AB33" s="5">
        <f>Assists[[#This Row],[11+]]-Assists[[#This Row],[12+]]</f>
        <v>0</v>
      </c>
    </row>
    <row r="34" spans="1:28" x14ac:dyDescent="0.25">
      <c r="A34" s="10">
        <v>22400623</v>
      </c>
      <c r="B34" t="s">
        <v>74</v>
      </c>
      <c r="C34" t="s">
        <v>86</v>
      </c>
      <c r="D34" s="11">
        <v>0.8125</v>
      </c>
      <c r="E34" s="6" t="str">
        <f>HYPERLINK("https://www.nba.com/stats/player/1626204/boxscores-traditional", "Larry Nance Jr.")</f>
        <v>Larry Nance Jr.</v>
      </c>
      <c r="F34">
        <v>2</v>
      </c>
      <c r="G34" s="4">
        <v>1.095</v>
      </c>
      <c r="H34" s="3">
        <v>0.5</v>
      </c>
      <c r="I34" s="3">
        <v>0.18140999999999999</v>
      </c>
      <c r="J34" s="3">
        <v>3.3619999999999997E-2</v>
      </c>
      <c r="K34" s="3">
        <v>3.0699999999999998E-3</v>
      </c>
      <c r="L34" s="3">
        <v>1.2999999999999999E-4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5">
        <f>Assists[[#This Row],[2+]]-Assists[[#This Row],[3+]]</f>
        <v>0.31859000000000004</v>
      </c>
      <c r="T34" s="5">
        <f>Assists[[#This Row],[3+]]-Assists[[#This Row],[4+]]</f>
        <v>0.14778999999999998</v>
      </c>
      <c r="U34" s="5">
        <f>Assists[[#This Row],[4+]]-Assists[[#This Row],[5+]]</f>
        <v>3.0549999999999997E-2</v>
      </c>
      <c r="V34" s="5">
        <f>Assists[[#This Row],[5+]]-Assists[[#This Row],[6+]]</f>
        <v>2.9399999999999999E-3</v>
      </c>
      <c r="W34" s="5">
        <f>Assists[[#This Row],[6+]]-Assists[[#This Row],[7+]]</f>
        <v>1.2999999999999999E-4</v>
      </c>
      <c r="X34" s="5">
        <f>Assists[[#This Row],[7+]]-Assists[[#This Row],[8+]]</f>
        <v>0</v>
      </c>
      <c r="Y34" s="5">
        <f>Assists[[#This Row],[8+]]-Assists[[#This Row],[9+]]</f>
        <v>0</v>
      </c>
      <c r="Z34" s="5">
        <f>Assists[[#This Row],[9+]]-Assists[[#This Row],[10+]]</f>
        <v>0</v>
      </c>
      <c r="AA34" s="5">
        <f>Assists[[#This Row],[10+]]-Assists[[#This Row],[11+]]</f>
        <v>0</v>
      </c>
      <c r="AB34" s="5">
        <f>Assists[[#This Row],[11+]]-Assists[[#This Row],[12+]]</f>
        <v>0</v>
      </c>
    </row>
    <row r="35" spans="1:28" x14ac:dyDescent="0.25">
      <c r="A35" s="10">
        <v>22400623</v>
      </c>
      <c r="B35" t="s">
        <v>86</v>
      </c>
      <c r="C35" t="s">
        <v>74</v>
      </c>
      <c r="D35" s="11">
        <v>0.8125</v>
      </c>
      <c r="E35" s="6" t="str">
        <f>HYPERLINK("https://www.nba.com/stats/player/1630567/boxscores-traditional", "Scottie Barnes")</f>
        <v>Scottie Barnes</v>
      </c>
      <c r="F35">
        <v>7.2</v>
      </c>
      <c r="G35" s="4">
        <v>2.4820000000000002</v>
      </c>
      <c r="H35" s="3">
        <v>0.98214000000000001</v>
      </c>
      <c r="I35" s="3">
        <v>0.95448999999999995</v>
      </c>
      <c r="J35" s="3">
        <v>0.90146999999999999</v>
      </c>
      <c r="K35" s="3">
        <v>0.81327000000000005</v>
      </c>
      <c r="L35" s="3">
        <v>0.68439000000000005</v>
      </c>
      <c r="M35" s="3">
        <v>0.53188000000000002</v>
      </c>
      <c r="N35" s="3">
        <v>0.37447999999999998</v>
      </c>
      <c r="O35" s="3">
        <v>0.23269999999999999</v>
      </c>
      <c r="P35" s="3">
        <v>0.12923999999999999</v>
      </c>
      <c r="Q35" s="3">
        <v>6.3009999999999997E-2</v>
      </c>
      <c r="R35" s="3">
        <v>2.6800000000000001E-2</v>
      </c>
      <c r="S35" s="5">
        <f>Assists[[#This Row],[2+]]-Assists[[#This Row],[3+]]</f>
        <v>2.7650000000000063E-2</v>
      </c>
      <c r="T35" s="5">
        <f>Assists[[#This Row],[3+]]-Assists[[#This Row],[4+]]</f>
        <v>5.3019999999999956E-2</v>
      </c>
      <c r="U35" s="5">
        <f>Assists[[#This Row],[4+]]-Assists[[#This Row],[5+]]</f>
        <v>8.8199999999999945E-2</v>
      </c>
      <c r="V35" s="5">
        <f>Assists[[#This Row],[5+]]-Assists[[#This Row],[6+]]</f>
        <v>0.12887999999999999</v>
      </c>
      <c r="W35" s="5">
        <f>Assists[[#This Row],[6+]]-Assists[[#This Row],[7+]]</f>
        <v>0.15251000000000003</v>
      </c>
      <c r="X35" s="5">
        <f>Assists[[#This Row],[7+]]-Assists[[#This Row],[8+]]</f>
        <v>0.15740000000000004</v>
      </c>
      <c r="Y35" s="5">
        <f>Assists[[#This Row],[8+]]-Assists[[#This Row],[9+]]</f>
        <v>0.14177999999999999</v>
      </c>
      <c r="Z35" s="5">
        <f>Assists[[#This Row],[9+]]-Assists[[#This Row],[10+]]</f>
        <v>0.10346</v>
      </c>
      <c r="AA35" s="5">
        <f>Assists[[#This Row],[10+]]-Assists[[#This Row],[11+]]</f>
        <v>6.6229999999999997E-2</v>
      </c>
      <c r="AB35" s="5">
        <f>Assists[[#This Row],[11+]]-Assists[[#This Row],[12+]]</f>
        <v>3.6209999999999992E-2</v>
      </c>
    </row>
    <row r="36" spans="1:28" x14ac:dyDescent="0.25">
      <c r="A36" s="10">
        <v>22400623</v>
      </c>
      <c r="B36" t="s">
        <v>86</v>
      </c>
      <c r="C36" t="s">
        <v>74</v>
      </c>
      <c r="D36" s="11">
        <v>0.8125</v>
      </c>
      <c r="E36" s="6" t="str">
        <f>HYPERLINK("https://www.nba.com/stats/player/1630558/boxscores-traditional", "Davion Mitchell")</f>
        <v>Davion Mitchell</v>
      </c>
      <c r="F36">
        <v>4.4000000000000004</v>
      </c>
      <c r="G36" s="4">
        <v>1.625</v>
      </c>
      <c r="H36" s="3">
        <v>0.93056000000000005</v>
      </c>
      <c r="I36" s="3">
        <v>0.80510999999999999</v>
      </c>
      <c r="J36" s="3">
        <v>0.59870999999999996</v>
      </c>
      <c r="K36" s="3">
        <v>0.35569000000000001</v>
      </c>
      <c r="L36" s="3">
        <v>0.16353999999999999</v>
      </c>
      <c r="M36" s="3">
        <v>5.4800000000000001E-2</v>
      </c>
      <c r="N36" s="3">
        <v>1.321E-2</v>
      </c>
      <c r="O36" s="3">
        <v>2.33E-3</v>
      </c>
      <c r="P36" s="3">
        <v>2.7999999999999998E-4</v>
      </c>
      <c r="Q36" s="3">
        <v>0</v>
      </c>
      <c r="R36" s="3">
        <v>0</v>
      </c>
      <c r="S36" s="5">
        <f>Assists[[#This Row],[2+]]-Assists[[#This Row],[3+]]</f>
        <v>0.12545000000000006</v>
      </c>
      <c r="T36" s="5">
        <f>Assists[[#This Row],[3+]]-Assists[[#This Row],[4+]]</f>
        <v>0.20640000000000003</v>
      </c>
      <c r="U36" s="5">
        <f>Assists[[#This Row],[4+]]-Assists[[#This Row],[5+]]</f>
        <v>0.24301999999999996</v>
      </c>
      <c r="V36" s="5">
        <f>Assists[[#This Row],[5+]]-Assists[[#This Row],[6+]]</f>
        <v>0.19215000000000002</v>
      </c>
      <c r="W36" s="5">
        <f>Assists[[#This Row],[6+]]-Assists[[#This Row],[7+]]</f>
        <v>0.10873999999999999</v>
      </c>
      <c r="X36" s="5">
        <f>Assists[[#This Row],[7+]]-Assists[[#This Row],[8+]]</f>
        <v>4.1590000000000002E-2</v>
      </c>
      <c r="Y36" s="5">
        <f>Assists[[#This Row],[8+]]-Assists[[#This Row],[9+]]</f>
        <v>1.0879999999999999E-2</v>
      </c>
      <c r="Z36" s="5">
        <f>Assists[[#This Row],[9+]]-Assists[[#This Row],[10+]]</f>
        <v>2.0500000000000002E-3</v>
      </c>
      <c r="AA36" s="5">
        <f>Assists[[#This Row],[10+]]-Assists[[#This Row],[11+]]</f>
        <v>2.7999999999999998E-4</v>
      </c>
      <c r="AB36" s="5">
        <f>Assists[[#This Row],[11+]]-Assists[[#This Row],[12+]]</f>
        <v>0</v>
      </c>
    </row>
    <row r="37" spans="1:28" x14ac:dyDescent="0.25">
      <c r="A37" s="10">
        <v>22400623</v>
      </c>
      <c r="B37" t="s">
        <v>86</v>
      </c>
      <c r="C37" t="s">
        <v>74</v>
      </c>
      <c r="D37" s="11">
        <v>0.8125</v>
      </c>
      <c r="E37" s="6" t="str">
        <f>HYPERLINK("https://www.nba.com/stats/player/1629628/boxscores-traditional", "RJ Barrett")</f>
        <v>RJ Barrett</v>
      </c>
      <c r="F37">
        <v>5.6</v>
      </c>
      <c r="G37" s="4">
        <v>3.0070000000000001</v>
      </c>
      <c r="H37" s="3">
        <v>0.88492999999999999</v>
      </c>
      <c r="I37" s="3">
        <v>0.80510999999999999</v>
      </c>
      <c r="J37" s="3">
        <v>0.70194000000000001</v>
      </c>
      <c r="K37" s="3">
        <v>0.57926</v>
      </c>
      <c r="L37" s="3">
        <v>0.44828000000000001</v>
      </c>
      <c r="M37" s="3">
        <v>0.31918000000000002</v>
      </c>
      <c r="N37" s="3">
        <v>0.21185999999999999</v>
      </c>
      <c r="O37" s="3">
        <v>0.12923999999999999</v>
      </c>
      <c r="P37" s="3">
        <v>7.2150000000000006E-2</v>
      </c>
      <c r="Q37" s="3">
        <v>3.5929999999999997E-2</v>
      </c>
      <c r="R37" s="3">
        <v>1.6590000000000001E-2</v>
      </c>
      <c r="S37" s="5">
        <f>Assists[[#This Row],[2+]]-Assists[[#This Row],[3+]]</f>
        <v>7.9820000000000002E-2</v>
      </c>
      <c r="T37" s="5">
        <f>Assists[[#This Row],[3+]]-Assists[[#This Row],[4+]]</f>
        <v>0.10316999999999998</v>
      </c>
      <c r="U37" s="5">
        <f>Assists[[#This Row],[4+]]-Assists[[#This Row],[5+]]</f>
        <v>0.12268000000000001</v>
      </c>
      <c r="V37" s="5">
        <f>Assists[[#This Row],[5+]]-Assists[[#This Row],[6+]]</f>
        <v>0.13097999999999999</v>
      </c>
      <c r="W37" s="5">
        <f>Assists[[#This Row],[6+]]-Assists[[#This Row],[7+]]</f>
        <v>0.12909999999999999</v>
      </c>
      <c r="X37" s="5">
        <f>Assists[[#This Row],[7+]]-Assists[[#This Row],[8+]]</f>
        <v>0.10732000000000003</v>
      </c>
      <c r="Y37" s="5">
        <f>Assists[[#This Row],[8+]]-Assists[[#This Row],[9+]]</f>
        <v>8.2619999999999999E-2</v>
      </c>
      <c r="Z37" s="5">
        <f>Assists[[#This Row],[9+]]-Assists[[#This Row],[10+]]</f>
        <v>5.7089999999999988E-2</v>
      </c>
      <c r="AA37" s="5">
        <f>Assists[[#This Row],[10+]]-Assists[[#This Row],[11+]]</f>
        <v>3.6220000000000009E-2</v>
      </c>
      <c r="AB37" s="5">
        <f>Assists[[#This Row],[11+]]-Assists[[#This Row],[12+]]</f>
        <v>1.9339999999999996E-2</v>
      </c>
    </row>
    <row r="38" spans="1:28" x14ac:dyDescent="0.25">
      <c r="A38" s="10">
        <v>22400623</v>
      </c>
      <c r="B38" t="s">
        <v>86</v>
      </c>
      <c r="C38" t="s">
        <v>74</v>
      </c>
      <c r="D38" s="11">
        <v>0.8125</v>
      </c>
      <c r="E38" s="6" t="str">
        <f>HYPERLINK("https://www.nba.com/stats/player/1630193/boxscores-traditional", "Immanuel Quickley")</f>
        <v>Immanuel Quickley</v>
      </c>
      <c r="F38">
        <v>5.6</v>
      </c>
      <c r="G38" s="4">
        <v>3.2</v>
      </c>
      <c r="H38" s="3">
        <v>0.86863999999999997</v>
      </c>
      <c r="I38" s="3">
        <v>0.79103000000000001</v>
      </c>
      <c r="J38" s="3">
        <v>0.69145999999999996</v>
      </c>
      <c r="K38" s="3">
        <v>0.57535000000000003</v>
      </c>
      <c r="L38" s="3">
        <v>0.44828000000000001</v>
      </c>
      <c r="M38" s="3">
        <v>0.32996999999999999</v>
      </c>
      <c r="N38" s="3">
        <v>0.22663</v>
      </c>
      <c r="O38" s="3">
        <v>0.14457</v>
      </c>
      <c r="P38" s="3">
        <v>8.3790000000000003E-2</v>
      </c>
      <c r="Q38" s="3">
        <v>4.5510000000000002E-2</v>
      </c>
      <c r="R38" s="3">
        <v>2.2749999999999999E-2</v>
      </c>
      <c r="S38" s="5">
        <f>Assists[[#This Row],[2+]]-Assists[[#This Row],[3+]]</f>
        <v>7.7609999999999957E-2</v>
      </c>
      <c r="T38" s="5">
        <f>Assists[[#This Row],[3+]]-Assists[[#This Row],[4+]]</f>
        <v>9.9570000000000047E-2</v>
      </c>
      <c r="U38" s="5">
        <f>Assists[[#This Row],[4+]]-Assists[[#This Row],[5+]]</f>
        <v>0.11610999999999994</v>
      </c>
      <c r="V38" s="5">
        <f>Assists[[#This Row],[5+]]-Assists[[#This Row],[6+]]</f>
        <v>0.12707000000000002</v>
      </c>
      <c r="W38" s="5">
        <f>Assists[[#This Row],[6+]]-Assists[[#This Row],[7+]]</f>
        <v>0.11831000000000003</v>
      </c>
      <c r="X38" s="5">
        <f>Assists[[#This Row],[7+]]-Assists[[#This Row],[8+]]</f>
        <v>0.10333999999999999</v>
      </c>
      <c r="Y38" s="5">
        <f>Assists[[#This Row],[8+]]-Assists[[#This Row],[9+]]</f>
        <v>8.2059999999999994E-2</v>
      </c>
      <c r="Z38" s="5">
        <f>Assists[[#This Row],[9+]]-Assists[[#This Row],[10+]]</f>
        <v>6.0780000000000001E-2</v>
      </c>
      <c r="AA38" s="5">
        <f>Assists[[#This Row],[10+]]-Assists[[#This Row],[11+]]</f>
        <v>3.8280000000000002E-2</v>
      </c>
      <c r="AB38" s="5">
        <f>Assists[[#This Row],[11+]]-Assists[[#This Row],[12+]]</f>
        <v>2.2760000000000002E-2</v>
      </c>
    </row>
    <row r="39" spans="1:28" x14ac:dyDescent="0.25">
      <c r="A39" s="10">
        <v>22400623</v>
      </c>
      <c r="B39" t="s">
        <v>86</v>
      </c>
      <c r="C39" t="s">
        <v>74</v>
      </c>
      <c r="D39" s="11">
        <v>0.8125</v>
      </c>
      <c r="E39" s="6" t="str">
        <f>HYPERLINK("https://www.nba.com/stats/player/203482/boxscores-traditional", "Kelly Olynyk")</f>
        <v>Kelly Olynyk</v>
      </c>
      <c r="F39">
        <v>3.2</v>
      </c>
      <c r="G39" s="4">
        <v>1.1659999999999999</v>
      </c>
      <c r="H39" s="3">
        <v>0.84848999999999997</v>
      </c>
      <c r="I39" s="3">
        <v>0.56749000000000005</v>
      </c>
      <c r="J39" s="3">
        <v>0.24510000000000001</v>
      </c>
      <c r="K39" s="3">
        <v>6.1780000000000002E-2</v>
      </c>
      <c r="L39" s="3">
        <v>8.2000000000000007E-3</v>
      </c>
      <c r="M39" s="3">
        <v>5.5999999999999995E-4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5">
        <f>Assists[[#This Row],[2+]]-Assists[[#This Row],[3+]]</f>
        <v>0.28099999999999992</v>
      </c>
      <c r="T39" s="5">
        <f>Assists[[#This Row],[3+]]-Assists[[#This Row],[4+]]</f>
        <v>0.32239000000000007</v>
      </c>
      <c r="U39" s="5">
        <f>Assists[[#This Row],[4+]]-Assists[[#This Row],[5+]]</f>
        <v>0.18332000000000001</v>
      </c>
      <c r="V39" s="5">
        <f>Assists[[#This Row],[5+]]-Assists[[#This Row],[6+]]</f>
        <v>5.3580000000000003E-2</v>
      </c>
      <c r="W39" s="5">
        <f>Assists[[#This Row],[6+]]-Assists[[#This Row],[7+]]</f>
        <v>7.640000000000001E-3</v>
      </c>
      <c r="X39" s="5">
        <f>Assists[[#This Row],[7+]]-Assists[[#This Row],[8+]]</f>
        <v>5.5999999999999995E-4</v>
      </c>
      <c r="Y39" s="5">
        <f>Assists[[#This Row],[8+]]-Assists[[#This Row],[9+]]</f>
        <v>0</v>
      </c>
      <c r="Z39" s="5">
        <f>Assists[[#This Row],[9+]]-Assists[[#This Row],[10+]]</f>
        <v>0</v>
      </c>
      <c r="AA39" s="5">
        <f>Assists[[#This Row],[10+]]-Assists[[#This Row],[11+]]</f>
        <v>0</v>
      </c>
      <c r="AB39" s="5">
        <f>Assists[[#This Row],[11+]]-Assists[[#This Row],[12+]]</f>
        <v>0</v>
      </c>
    </row>
    <row r="40" spans="1:28" x14ac:dyDescent="0.25">
      <c r="A40" s="10">
        <v>22400623</v>
      </c>
      <c r="B40" t="s">
        <v>86</v>
      </c>
      <c r="C40" t="s">
        <v>74</v>
      </c>
      <c r="D40" s="11">
        <v>0.8125</v>
      </c>
      <c r="E40" s="6" t="str">
        <f>HYPERLINK("https://www.nba.com/stats/player/1641711/boxscores-traditional", "Gradey Dick")</f>
        <v>Gradey Dick</v>
      </c>
      <c r="F40">
        <v>2.2000000000000002</v>
      </c>
      <c r="G40" s="4">
        <v>1.1659999999999999</v>
      </c>
      <c r="H40" s="3">
        <v>0.56749000000000005</v>
      </c>
      <c r="I40" s="3">
        <v>0.24510000000000001</v>
      </c>
      <c r="J40" s="3">
        <v>6.1780000000000002E-2</v>
      </c>
      <c r="K40" s="3">
        <v>8.2000000000000007E-3</v>
      </c>
      <c r="L40" s="3">
        <v>5.5999999999999995E-4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5">
        <f>Assists[[#This Row],[2+]]-Assists[[#This Row],[3+]]</f>
        <v>0.32239000000000007</v>
      </c>
      <c r="T40" s="5">
        <f>Assists[[#This Row],[3+]]-Assists[[#This Row],[4+]]</f>
        <v>0.18332000000000001</v>
      </c>
      <c r="U40" s="5">
        <f>Assists[[#This Row],[4+]]-Assists[[#This Row],[5+]]</f>
        <v>5.3580000000000003E-2</v>
      </c>
      <c r="V40" s="5">
        <f>Assists[[#This Row],[5+]]-Assists[[#This Row],[6+]]</f>
        <v>7.640000000000001E-3</v>
      </c>
      <c r="W40" s="5">
        <f>Assists[[#This Row],[6+]]-Assists[[#This Row],[7+]]</f>
        <v>5.5999999999999995E-4</v>
      </c>
      <c r="X40" s="5">
        <f>Assists[[#This Row],[7+]]-Assists[[#This Row],[8+]]</f>
        <v>0</v>
      </c>
      <c r="Y40" s="5">
        <f>Assists[[#This Row],[8+]]-Assists[[#This Row],[9+]]</f>
        <v>0</v>
      </c>
      <c r="Z40" s="5">
        <f>Assists[[#This Row],[9+]]-Assists[[#This Row],[10+]]</f>
        <v>0</v>
      </c>
      <c r="AA40" s="5">
        <f>Assists[[#This Row],[10+]]-Assists[[#This Row],[11+]]</f>
        <v>0</v>
      </c>
      <c r="AB40" s="5">
        <f>Assists[[#This Row],[11+]]-Assists[[#This Row],[12+]]</f>
        <v>0</v>
      </c>
    </row>
    <row r="41" spans="1:28" x14ac:dyDescent="0.25">
      <c r="A41" s="10">
        <v>22400623</v>
      </c>
      <c r="B41" t="s">
        <v>86</v>
      </c>
      <c r="C41" t="s">
        <v>74</v>
      </c>
      <c r="D41" s="11">
        <v>0.8125</v>
      </c>
      <c r="E41" s="6" t="str">
        <f>HYPERLINK("https://www.nba.com/stats/player/1642347/boxscores-traditional", "Jamal Shead")</f>
        <v>Jamal Shead</v>
      </c>
      <c r="F41">
        <v>2</v>
      </c>
      <c r="G41" s="4">
        <v>1.5489999999999999</v>
      </c>
      <c r="H41" s="3">
        <v>0.5</v>
      </c>
      <c r="I41" s="3">
        <v>0.25785000000000002</v>
      </c>
      <c r="J41" s="3">
        <v>9.8530000000000006E-2</v>
      </c>
      <c r="K41" s="3">
        <v>2.6190000000000001E-2</v>
      </c>
      <c r="L41" s="3">
        <v>4.9399999999999999E-3</v>
      </c>
      <c r="M41" s="3">
        <v>6.2E-4</v>
      </c>
      <c r="N41" s="3">
        <v>5.0000000000000002E-5</v>
      </c>
      <c r="O41" s="3">
        <v>0</v>
      </c>
      <c r="P41" s="3">
        <v>0</v>
      </c>
      <c r="Q41" s="3">
        <v>0</v>
      </c>
      <c r="R41" s="3">
        <v>0</v>
      </c>
      <c r="S41" s="5">
        <f>Assists[[#This Row],[2+]]-Assists[[#This Row],[3+]]</f>
        <v>0.24214999999999998</v>
      </c>
      <c r="T41" s="5">
        <f>Assists[[#This Row],[3+]]-Assists[[#This Row],[4+]]</f>
        <v>0.15932000000000002</v>
      </c>
      <c r="U41" s="5">
        <f>Assists[[#This Row],[4+]]-Assists[[#This Row],[5+]]</f>
        <v>7.2340000000000002E-2</v>
      </c>
      <c r="V41" s="5">
        <f>Assists[[#This Row],[5+]]-Assists[[#This Row],[6+]]</f>
        <v>2.1250000000000002E-2</v>
      </c>
      <c r="W41" s="5">
        <f>Assists[[#This Row],[6+]]-Assists[[#This Row],[7+]]</f>
        <v>4.3200000000000001E-3</v>
      </c>
      <c r="X41" s="5">
        <f>Assists[[#This Row],[7+]]-Assists[[#This Row],[8+]]</f>
        <v>5.6999999999999998E-4</v>
      </c>
      <c r="Y41" s="5">
        <f>Assists[[#This Row],[8+]]-Assists[[#This Row],[9+]]</f>
        <v>5.0000000000000002E-5</v>
      </c>
      <c r="Z41" s="5">
        <f>Assists[[#This Row],[9+]]-Assists[[#This Row],[10+]]</f>
        <v>0</v>
      </c>
      <c r="AA41" s="5">
        <f>Assists[[#This Row],[10+]]-Assists[[#This Row],[11+]]</f>
        <v>0</v>
      </c>
      <c r="AB41" s="5">
        <f>Assists[[#This Row],[11+]]-Assists[[#This Row],[12+]]</f>
        <v>0</v>
      </c>
    </row>
    <row r="42" spans="1:28" x14ac:dyDescent="0.25">
      <c r="A42" s="10">
        <v>22400623</v>
      </c>
      <c r="B42" t="s">
        <v>86</v>
      </c>
      <c r="C42" t="s">
        <v>74</v>
      </c>
      <c r="D42" s="11">
        <v>0.8125</v>
      </c>
      <c r="E42" s="6" t="str">
        <f>HYPERLINK("https://www.nba.com/stats/player/1628971/boxscores-traditional", "Bruce Brown")</f>
        <v>Bruce Brown</v>
      </c>
      <c r="F42">
        <v>2</v>
      </c>
      <c r="G42" s="4">
        <v>1.897</v>
      </c>
      <c r="H42" s="3">
        <v>0.5</v>
      </c>
      <c r="I42" s="3">
        <v>0.29805999999999999</v>
      </c>
      <c r="J42" s="3">
        <v>0.14685999999999999</v>
      </c>
      <c r="K42" s="3">
        <v>5.7049999999999997E-2</v>
      </c>
      <c r="L42" s="3">
        <v>1.7430000000000001E-2</v>
      </c>
      <c r="M42" s="3">
        <v>4.15E-3</v>
      </c>
      <c r="N42" s="3">
        <v>7.9000000000000001E-4</v>
      </c>
      <c r="O42" s="3">
        <v>1.1E-4</v>
      </c>
      <c r="P42" s="3">
        <v>0</v>
      </c>
      <c r="Q42" s="3">
        <v>0</v>
      </c>
      <c r="R42" s="3">
        <v>0</v>
      </c>
      <c r="S42" s="5">
        <f>Assists[[#This Row],[2+]]-Assists[[#This Row],[3+]]</f>
        <v>0.20194000000000001</v>
      </c>
      <c r="T42" s="5">
        <f>Assists[[#This Row],[3+]]-Assists[[#This Row],[4+]]</f>
        <v>0.1512</v>
      </c>
      <c r="U42" s="5">
        <f>Assists[[#This Row],[4+]]-Assists[[#This Row],[5+]]</f>
        <v>8.9810000000000001E-2</v>
      </c>
      <c r="V42" s="5">
        <f>Assists[[#This Row],[5+]]-Assists[[#This Row],[6+]]</f>
        <v>3.9619999999999995E-2</v>
      </c>
      <c r="W42" s="5">
        <f>Assists[[#This Row],[6+]]-Assists[[#This Row],[7+]]</f>
        <v>1.328E-2</v>
      </c>
      <c r="X42" s="5">
        <f>Assists[[#This Row],[7+]]-Assists[[#This Row],[8+]]</f>
        <v>3.3600000000000001E-3</v>
      </c>
      <c r="Y42" s="5">
        <f>Assists[[#This Row],[8+]]-Assists[[#This Row],[9+]]</f>
        <v>6.8000000000000005E-4</v>
      </c>
      <c r="Z42" s="5">
        <f>Assists[[#This Row],[9+]]-Assists[[#This Row],[10+]]</f>
        <v>1.1E-4</v>
      </c>
      <c r="AA42" s="5">
        <f>Assists[[#This Row],[10+]]-Assists[[#This Row],[11+]]</f>
        <v>0</v>
      </c>
      <c r="AB42" s="5">
        <f>Assists[[#This Row],[11+]]-Assists[[#This Row],[12+]]</f>
        <v>0</v>
      </c>
    </row>
    <row r="43" spans="1:28" x14ac:dyDescent="0.25">
      <c r="A43" s="10">
        <v>22400624</v>
      </c>
      <c r="B43" t="s">
        <v>76</v>
      </c>
      <c r="C43" t="s">
        <v>87</v>
      </c>
      <c r="D43" s="11">
        <v>0.8125</v>
      </c>
      <c r="E43" s="6" t="str">
        <f>HYPERLINK("https://www.nba.com/stats/player/203114/boxscores-traditional", "Khris Middleton")</f>
        <v>Khris Middleton</v>
      </c>
      <c r="F43">
        <v>5.6</v>
      </c>
      <c r="G43" s="4">
        <v>1.3559999999999999</v>
      </c>
      <c r="H43" s="3">
        <v>0.99597999999999998</v>
      </c>
      <c r="I43" s="3">
        <v>0.97257000000000005</v>
      </c>
      <c r="J43" s="3">
        <v>0.88100000000000001</v>
      </c>
      <c r="K43" s="3">
        <v>0.67003000000000001</v>
      </c>
      <c r="L43" s="3">
        <v>0.38590999999999998</v>
      </c>
      <c r="M43" s="3">
        <v>0.15151000000000001</v>
      </c>
      <c r="N43" s="3">
        <v>3.8359999999999998E-2</v>
      </c>
      <c r="O43" s="3">
        <v>6.0400000000000002E-3</v>
      </c>
      <c r="P43" s="3">
        <v>5.9999999999999995E-4</v>
      </c>
      <c r="Q43" s="3">
        <v>3.0000000000000001E-5</v>
      </c>
      <c r="R43" s="3">
        <v>0</v>
      </c>
      <c r="S43" s="5">
        <f>Assists[[#This Row],[2+]]-Assists[[#This Row],[3+]]</f>
        <v>2.3409999999999931E-2</v>
      </c>
      <c r="T43" s="5">
        <f>Assists[[#This Row],[3+]]-Assists[[#This Row],[4+]]</f>
        <v>9.157000000000004E-2</v>
      </c>
      <c r="U43" s="5">
        <f>Assists[[#This Row],[4+]]-Assists[[#This Row],[5+]]</f>
        <v>0.21096999999999999</v>
      </c>
      <c r="V43" s="5">
        <f>Assists[[#This Row],[5+]]-Assists[[#This Row],[6+]]</f>
        <v>0.28412000000000004</v>
      </c>
      <c r="W43" s="5">
        <f>Assists[[#This Row],[6+]]-Assists[[#This Row],[7+]]</f>
        <v>0.23439999999999997</v>
      </c>
      <c r="X43" s="5">
        <f>Assists[[#This Row],[7+]]-Assists[[#This Row],[8+]]</f>
        <v>0.11315</v>
      </c>
      <c r="Y43" s="5">
        <f>Assists[[#This Row],[8+]]-Assists[[#This Row],[9+]]</f>
        <v>3.2320000000000002E-2</v>
      </c>
      <c r="Z43" s="5">
        <f>Assists[[#This Row],[9+]]-Assists[[#This Row],[10+]]</f>
        <v>5.4400000000000004E-3</v>
      </c>
      <c r="AA43" s="5">
        <f>Assists[[#This Row],[10+]]-Assists[[#This Row],[11+]]</f>
        <v>5.6999999999999998E-4</v>
      </c>
      <c r="AB43" s="5">
        <f>Assists[[#This Row],[11+]]-Assists[[#This Row],[12+]]</f>
        <v>3.0000000000000001E-5</v>
      </c>
    </row>
    <row r="44" spans="1:28" x14ac:dyDescent="0.25">
      <c r="A44" s="10">
        <v>22400624</v>
      </c>
      <c r="B44" t="s">
        <v>76</v>
      </c>
      <c r="C44" t="s">
        <v>87</v>
      </c>
      <c r="D44" s="11">
        <v>0.8125</v>
      </c>
      <c r="E44" s="6" t="str">
        <f>HYPERLINK("https://www.nba.com/stats/player/203081/boxscores-traditional", "Damian Lillard")</f>
        <v>Damian Lillard</v>
      </c>
      <c r="F44">
        <v>5.6</v>
      </c>
      <c r="G44" s="4">
        <v>1.625</v>
      </c>
      <c r="H44" s="3">
        <v>0.98678999999999994</v>
      </c>
      <c r="I44" s="3">
        <v>0.94520000000000004</v>
      </c>
      <c r="J44" s="3">
        <v>0.83645999999999998</v>
      </c>
      <c r="K44" s="3">
        <v>0.64431000000000005</v>
      </c>
      <c r="L44" s="3">
        <v>0.40128999999999998</v>
      </c>
      <c r="M44" s="3">
        <v>0.19489000000000001</v>
      </c>
      <c r="N44" s="3">
        <v>6.9440000000000002E-2</v>
      </c>
      <c r="O44" s="3">
        <v>1.831E-2</v>
      </c>
      <c r="P44" s="3">
        <v>3.3600000000000001E-3</v>
      </c>
      <c r="Q44" s="3">
        <v>4.4999999999999999E-4</v>
      </c>
      <c r="R44" s="3">
        <v>4.0000000000000003E-5</v>
      </c>
      <c r="S44" s="5">
        <f>Assists[[#This Row],[2+]]-Assists[[#This Row],[3+]]</f>
        <v>4.1589999999999905E-2</v>
      </c>
      <c r="T44" s="5">
        <f>Assists[[#This Row],[3+]]-Assists[[#This Row],[4+]]</f>
        <v>0.10874000000000006</v>
      </c>
      <c r="U44" s="5">
        <f>Assists[[#This Row],[4+]]-Assists[[#This Row],[5+]]</f>
        <v>0.19214999999999993</v>
      </c>
      <c r="V44" s="5">
        <f>Assists[[#This Row],[5+]]-Assists[[#This Row],[6+]]</f>
        <v>0.24302000000000007</v>
      </c>
      <c r="W44" s="5">
        <f>Assists[[#This Row],[6+]]-Assists[[#This Row],[7+]]</f>
        <v>0.20639999999999997</v>
      </c>
      <c r="X44" s="5">
        <f>Assists[[#This Row],[7+]]-Assists[[#This Row],[8+]]</f>
        <v>0.12545000000000001</v>
      </c>
      <c r="Y44" s="5">
        <f>Assists[[#This Row],[8+]]-Assists[[#This Row],[9+]]</f>
        <v>5.1130000000000002E-2</v>
      </c>
      <c r="Z44" s="5">
        <f>Assists[[#This Row],[9+]]-Assists[[#This Row],[10+]]</f>
        <v>1.495E-2</v>
      </c>
      <c r="AA44" s="5">
        <f>Assists[[#This Row],[10+]]-Assists[[#This Row],[11+]]</f>
        <v>2.9100000000000003E-3</v>
      </c>
      <c r="AB44" s="5">
        <f>Assists[[#This Row],[11+]]-Assists[[#This Row],[12+]]</f>
        <v>4.0999999999999999E-4</v>
      </c>
    </row>
    <row r="45" spans="1:28" x14ac:dyDescent="0.25">
      <c r="A45" s="10">
        <v>22400624</v>
      </c>
      <c r="B45" t="s">
        <v>76</v>
      </c>
      <c r="C45" t="s">
        <v>87</v>
      </c>
      <c r="D45" s="11">
        <v>0.8125</v>
      </c>
      <c r="E45" s="6" t="str">
        <f>HYPERLINK("https://www.nba.com/stats/player/203507/boxscores-traditional", "Giannis Antetokounmpo")</f>
        <v>Giannis Antetokounmpo</v>
      </c>
      <c r="F45">
        <v>5.6</v>
      </c>
      <c r="G45" s="4">
        <v>3.9290000000000003</v>
      </c>
      <c r="H45" s="3">
        <v>0.82121</v>
      </c>
      <c r="I45" s="3">
        <v>0.74536999999999998</v>
      </c>
      <c r="J45" s="3">
        <v>0.65910000000000002</v>
      </c>
      <c r="K45" s="3">
        <v>0.55962000000000001</v>
      </c>
      <c r="L45" s="3">
        <v>0.46017000000000002</v>
      </c>
      <c r="M45" s="3">
        <v>0.35942000000000002</v>
      </c>
      <c r="N45" s="3">
        <v>0.27093</v>
      </c>
      <c r="O45" s="3">
        <v>0.19214999999999999</v>
      </c>
      <c r="P45" s="3">
        <v>0.13136</v>
      </c>
      <c r="Q45" s="3">
        <v>8.5339999999999999E-2</v>
      </c>
      <c r="R45" s="3">
        <v>5.1549999999999999E-2</v>
      </c>
      <c r="S45" s="5">
        <f>Assists[[#This Row],[2+]]-Assists[[#This Row],[3+]]</f>
        <v>7.5840000000000019E-2</v>
      </c>
      <c r="T45" s="5">
        <f>Assists[[#This Row],[3+]]-Assists[[#This Row],[4+]]</f>
        <v>8.6269999999999958E-2</v>
      </c>
      <c r="U45" s="5">
        <f>Assists[[#This Row],[4+]]-Assists[[#This Row],[5+]]</f>
        <v>9.9480000000000013E-2</v>
      </c>
      <c r="V45" s="5">
        <f>Assists[[#This Row],[5+]]-Assists[[#This Row],[6+]]</f>
        <v>9.9449999999999983E-2</v>
      </c>
      <c r="W45" s="5">
        <f>Assists[[#This Row],[6+]]-Assists[[#This Row],[7+]]</f>
        <v>0.10075000000000001</v>
      </c>
      <c r="X45" s="5">
        <f>Assists[[#This Row],[7+]]-Assists[[#This Row],[8+]]</f>
        <v>8.8490000000000013E-2</v>
      </c>
      <c r="Y45" s="5">
        <f>Assists[[#This Row],[8+]]-Assists[[#This Row],[9+]]</f>
        <v>7.8780000000000017E-2</v>
      </c>
      <c r="Z45" s="5">
        <f>Assists[[#This Row],[9+]]-Assists[[#This Row],[10+]]</f>
        <v>6.0789999999999983E-2</v>
      </c>
      <c r="AA45" s="5">
        <f>Assists[[#This Row],[10+]]-Assists[[#This Row],[11+]]</f>
        <v>4.6020000000000005E-2</v>
      </c>
      <c r="AB45" s="5">
        <f>Assists[[#This Row],[11+]]-Assists[[#This Row],[12+]]</f>
        <v>3.3790000000000001E-2</v>
      </c>
    </row>
    <row r="46" spans="1:28" x14ac:dyDescent="0.25">
      <c r="A46" s="10">
        <v>22400624</v>
      </c>
      <c r="B46" t="s">
        <v>76</v>
      </c>
      <c r="C46" t="s">
        <v>87</v>
      </c>
      <c r="D46" s="11">
        <v>0.8125</v>
      </c>
      <c r="E46" s="6" t="str">
        <f>HYPERLINK("https://www.nba.com/stats/player/201572/boxscores-traditional", "Brook Lopez")</f>
        <v>Brook Lopez</v>
      </c>
      <c r="F46">
        <v>3</v>
      </c>
      <c r="G46" s="4">
        <v>1.095</v>
      </c>
      <c r="H46" s="3">
        <v>0.81859000000000004</v>
      </c>
      <c r="I46" s="3">
        <v>0.5</v>
      </c>
      <c r="J46" s="3">
        <v>0.18140999999999999</v>
      </c>
      <c r="K46" s="3">
        <v>3.3619999999999997E-2</v>
      </c>
      <c r="L46" s="3">
        <v>3.0699999999999998E-3</v>
      </c>
      <c r="M46" s="3">
        <v>1.2999999999999999E-4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5">
        <f>Assists[[#This Row],[2+]]-Assists[[#This Row],[3+]]</f>
        <v>0.31859000000000004</v>
      </c>
      <c r="T46" s="5">
        <f>Assists[[#This Row],[3+]]-Assists[[#This Row],[4+]]</f>
        <v>0.31859000000000004</v>
      </c>
      <c r="U46" s="5">
        <f>Assists[[#This Row],[4+]]-Assists[[#This Row],[5+]]</f>
        <v>0.14778999999999998</v>
      </c>
      <c r="V46" s="5">
        <f>Assists[[#This Row],[5+]]-Assists[[#This Row],[6+]]</f>
        <v>3.0549999999999997E-2</v>
      </c>
      <c r="W46" s="5">
        <f>Assists[[#This Row],[6+]]-Assists[[#This Row],[7+]]</f>
        <v>2.9399999999999999E-3</v>
      </c>
      <c r="X46" s="5">
        <f>Assists[[#This Row],[7+]]-Assists[[#This Row],[8+]]</f>
        <v>1.2999999999999999E-4</v>
      </c>
      <c r="Y46" s="5">
        <f>Assists[[#This Row],[8+]]-Assists[[#This Row],[9+]]</f>
        <v>0</v>
      </c>
      <c r="Z46" s="5">
        <f>Assists[[#This Row],[9+]]-Assists[[#This Row],[10+]]</f>
        <v>0</v>
      </c>
      <c r="AA46" s="5">
        <f>Assists[[#This Row],[10+]]-Assists[[#This Row],[11+]]</f>
        <v>0</v>
      </c>
      <c r="AB46" s="5">
        <f>Assists[[#This Row],[11+]]-Assists[[#This Row],[12+]]</f>
        <v>0</v>
      </c>
    </row>
    <row r="47" spans="1:28" x14ac:dyDescent="0.25">
      <c r="A47" s="10">
        <v>22400624</v>
      </c>
      <c r="B47" t="s">
        <v>76</v>
      </c>
      <c r="C47" t="s">
        <v>87</v>
      </c>
      <c r="D47" s="11">
        <v>0.8125</v>
      </c>
      <c r="E47" s="6" t="str">
        <f>HYPERLINK("https://www.nba.com/stats/player/1626153/boxscores-traditional", "Delon Wright")</f>
        <v>Delon Wright</v>
      </c>
      <c r="F47">
        <v>2.6</v>
      </c>
      <c r="G47" s="4">
        <v>2.0590000000000002</v>
      </c>
      <c r="H47" s="3">
        <v>0.61409000000000002</v>
      </c>
      <c r="I47" s="3">
        <v>0.42465000000000003</v>
      </c>
      <c r="J47" s="3">
        <v>0.24825</v>
      </c>
      <c r="K47" s="3">
        <v>0.121</v>
      </c>
      <c r="L47" s="3">
        <v>4.947E-2</v>
      </c>
      <c r="M47" s="3">
        <v>1.618E-2</v>
      </c>
      <c r="N47" s="3">
        <v>4.4000000000000003E-3</v>
      </c>
      <c r="O47" s="3">
        <v>9.3999999999999997E-4</v>
      </c>
      <c r="P47" s="3">
        <v>1.7000000000000001E-4</v>
      </c>
      <c r="Q47" s="3">
        <v>0</v>
      </c>
      <c r="R47" s="3">
        <v>0</v>
      </c>
      <c r="S47" s="5">
        <f>Assists[[#This Row],[2+]]-Assists[[#This Row],[3+]]</f>
        <v>0.18944</v>
      </c>
      <c r="T47" s="5">
        <f>Assists[[#This Row],[3+]]-Assists[[#This Row],[4+]]</f>
        <v>0.17640000000000003</v>
      </c>
      <c r="U47" s="5">
        <f>Assists[[#This Row],[4+]]-Assists[[#This Row],[5+]]</f>
        <v>0.12725</v>
      </c>
      <c r="V47" s="5">
        <f>Assists[[#This Row],[5+]]-Assists[[#This Row],[6+]]</f>
        <v>7.1529999999999996E-2</v>
      </c>
      <c r="W47" s="5">
        <f>Assists[[#This Row],[6+]]-Assists[[#This Row],[7+]]</f>
        <v>3.329E-2</v>
      </c>
      <c r="X47" s="5">
        <f>Assists[[#This Row],[7+]]-Assists[[#This Row],[8+]]</f>
        <v>1.1779999999999999E-2</v>
      </c>
      <c r="Y47" s="5">
        <f>Assists[[#This Row],[8+]]-Assists[[#This Row],[9+]]</f>
        <v>3.4600000000000004E-3</v>
      </c>
      <c r="Z47" s="5">
        <f>Assists[[#This Row],[9+]]-Assists[[#This Row],[10+]]</f>
        <v>7.6999999999999996E-4</v>
      </c>
      <c r="AA47" s="5">
        <f>Assists[[#This Row],[10+]]-Assists[[#This Row],[11+]]</f>
        <v>1.7000000000000001E-4</v>
      </c>
      <c r="AB47" s="5">
        <f>Assists[[#This Row],[11+]]-Assists[[#This Row],[12+]]</f>
        <v>0</v>
      </c>
    </row>
    <row r="48" spans="1:28" x14ac:dyDescent="0.25">
      <c r="A48" s="10">
        <v>22400624</v>
      </c>
      <c r="B48" t="s">
        <v>87</v>
      </c>
      <c r="C48" t="s">
        <v>76</v>
      </c>
      <c r="D48" s="11">
        <v>0.8125</v>
      </c>
      <c r="E48" s="6" t="str">
        <f>HYPERLINK("https://www.nba.com/stats/player/1629639/boxscores-traditional", "Tyler Herro")</f>
        <v>Tyler Herro</v>
      </c>
      <c r="F48">
        <v>5.2</v>
      </c>
      <c r="G48" s="4">
        <v>1.6</v>
      </c>
      <c r="H48" s="3">
        <v>0.97724999999999995</v>
      </c>
      <c r="I48" s="3">
        <v>0.91620999999999997</v>
      </c>
      <c r="J48" s="3">
        <v>0.77337</v>
      </c>
      <c r="K48" s="3">
        <v>0.55171999999999999</v>
      </c>
      <c r="L48" s="3">
        <v>0.30853999999999998</v>
      </c>
      <c r="M48" s="3">
        <v>0.13136</v>
      </c>
      <c r="N48" s="3">
        <v>4.0059999999999998E-2</v>
      </c>
      <c r="O48" s="3">
        <v>8.8900000000000003E-3</v>
      </c>
      <c r="P48" s="3">
        <v>1.3500000000000001E-3</v>
      </c>
      <c r="Q48" s="3">
        <v>1.4999999999999999E-4</v>
      </c>
      <c r="R48" s="3">
        <v>0</v>
      </c>
      <c r="S48" s="5">
        <f>Assists[[#This Row],[2+]]-Assists[[#This Row],[3+]]</f>
        <v>6.1039999999999983E-2</v>
      </c>
      <c r="T48" s="5">
        <f>Assists[[#This Row],[3+]]-Assists[[#This Row],[4+]]</f>
        <v>0.14283999999999997</v>
      </c>
      <c r="U48" s="5">
        <f>Assists[[#This Row],[4+]]-Assists[[#This Row],[5+]]</f>
        <v>0.22165000000000001</v>
      </c>
      <c r="V48" s="5">
        <f>Assists[[#This Row],[5+]]-Assists[[#This Row],[6+]]</f>
        <v>0.24318000000000001</v>
      </c>
      <c r="W48" s="5">
        <f>Assists[[#This Row],[6+]]-Assists[[#This Row],[7+]]</f>
        <v>0.17717999999999998</v>
      </c>
      <c r="X48" s="5">
        <f>Assists[[#This Row],[7+]]-Assists[[#This Row],[8+]]</f>
        <v>9.1300000000000006E-2</v>
      </c>
      <c r="Y48" s="5">
        <f>Assists[[#This Row],[8+]]-Assists[[#This Row],[9+]]</f>
        <v>3.1169999999999996E-2</v>
      </c>
      <c r="Z48" s="5">
        <f>Assists[[#This Row],[9+]]-Assists[[#This Row],[10+]]</f>
        <v>7.5399999999999998E-3</v>
      </c>
      <c r="AA48" s="5">
        <f>Assists[[#This Row],[10+]]-Assists[[#This Row],[11+]]</f>
        <v>1.2000000000000001E-3</v>
      </c>
      <c r="AB48" s="5">
        <f>Assists[[#This Row],[11+]]-Assists[[#This Row],[12+]]</f>
        <v>1.4999999999999999E-4</v>
      </c>
    </row>
    <row r="49" spans="1:28" x14ac:dyDescent="0.25">
      <c r="A49" s="10">
        <v>22400624</v>
      </c>
      <c r="B49" t="s">
        <v>87</v>
      </c>
      <c r="C49" t="s">
        <v>76</v>
      </c>
      <c r="D49" s="11">
        <v>0.8125</v>
      </c>
      <c r="E49" s="6" t="str">
        <f>HYPERLINK("https://www.nba.com/stats/player/1631107/boxscores-traditional", "Nikola Jovic")</f>
        <v>Nikola Jovic</v>
      </c>
      <c r="F49">
        <v>5.6</v>
      </c>
      <c r="G49" s="4">
        <v>2.0590000000000002</v>
      </c>
      <c r="H49" s="3">
        <v>0.95994000000000002</v>
      </c>
      <c r="I49" s="3">
        <v>0.89617000000000002</v>
      </c>
      <c r="J49" s="3">
        <v>0.7823</v>
      </c>
      <c r="K49" s="3">
        <v>0.61409000000000002</v>
      </c>
      <c r="L49" s="3">
        <v>0.42465000000000003</v>
      </c>
      <c r="M49" s="3">
        <v>0.24825</v>
      </c>
      <c r="N49" s="3">
        <v>0.121</v>
      </c>
      <c r="O49" s="3">
        <v>4.947E-2</v>
      </c>
      <c r="P49" s="3">
        <v>1.618E-2</v>
      </c>
      <c r="Q49" s="3">
        <v>4.4000000000000003E-3</v>
      </c>
      <c r="R49" s="3">
        <v>9.3999999999999997E-4</v>
      </c>
      <c r="S49" s="5">
        <f>Assists[[#This Row],[2+]]-Assists[[#This Row],[3+]]</f>
        <v>6.3769999999999993E-2</v>
      </c>
      <c r="T49" s="5">
        <f>Assists[[#This Row],[3+]]-Assists[[#This Row],[4+]]</f>
        <v>0.11387000000000003</v>
      </c>
      <c r="U49" s="5">
        <f>Assists[[#This Row],[4+]]-Assists[[#This Row],[5+]]</f>
        <v>0.16820999999999997</v>
      </c>
      <c r="V49" s="5">
        <f>Assists[[#This Row],[5+]]-Assists[[#This Row],[6+]]</f>
        <v>0.18944</v>
      </c>
      <c r="W49" s="5">
        <f>Assists[[#This Row],[6+]]-Assists[[#This Row],[7+]]</f>
        <v>0.17640000000000003</v>
      </c>
      <c r="X49" s="5">
        <f>Assists[[#This Row],[7+]]-Assists[[#This Row],[8+]]</f>
        <v>0.12725</v>
      </c>
      <c r="Y49" s="5">
        <f>Assists[[#This Row],[8+]]-Assists[[#This Row],[9+]]</f>
        <v>7.1529999999999996E-2</v>
      </c>
      <c r="Z49" s="5">
        <f>Assists[[#This Row],[9+]]-Assists[[#This Row],[10+]]</f>
        <v>3.329E-2</v>
      </c>
      <c r="AA49" s="5">
        <f>Assists[[#This Row],[10+]]-Assists[[#This Row],[11+]]</f>
        <v>1.1779999999999999E-2</v>
      </c>
      <c r="AB49" s="5">
        <f>Assists[[#This Row],[11+]]-Assists[[#This Row],[12+]]</f>
        <v>3.4600000000000004E-3</v>
      </c>
    </row>
    <row r="50" spans="1:28" x14ac:dyDescent="0.25">
      <c r="A50" s="10">
        <v>22400624</v>
      </c>
      <c r="B50" t="s">
        <v>87</v>
      </c>
      <c r="C50" t="s">
        <v>76</v>
      </c>
      <c r="D50" s="11">
        <v>0.8125</v>
      </c>
      <c r="E50" s="6" t="str">
        <f>HYPERLINK("https://www.nba.com/stats/player/202710/boxscores-traditional", "Jimmy Butler")</f>
        <v>Jimmy Butler</v>
      </c>
      <c r="F50">
        <v>4.5999999999999996</v>
      </c>
      <c r="G50" s="4">
        <v>2.4980000000000002</v>
      </c>
      <c r="H50" s="3">
        <v>0.85082999999999998</v>
      </c>
      <c r="I50" s="3">
        <v>0.73890999999999996</v>
      </c>
      <c r="J50" s="3">
        <v>0.59482999999999997</v>
      </c>
      <c r="K50" s="3">
        <v>0.43643999999999999</v>
      </c>
      <c r="L50" s="3">
        <v>0.28774</v>
      </c>
      <c r="M50" s="3">
        <v>0.16853000000000001</v>
      </c>
      <c r="N50" s="3">
        <v>8.6910000000000001E-2</v>
      </c>
      <c r="O50" s="3">
        <v>3.9199999999999999E-2</v>
      </c>
      <c r="P50" s="3">
        <v>1.5389999999999999E-2</v>
      </c>
      <c r="Q50" s="3">
        <v>5.2300000000000003E-3</v>
      </c>
      <c r="R50" s="3">
        <v>1.5399999999999999E-3</v>
      </c>
      <c r="S50" s="5">
        <f>Assists[[#This Row],[2+]]-Assists[[#This Row],[3+]]</f>
        <v>0.11192000000000002</v>
      </c>
      <c r="T50" s="5">
        <f>Assists[[#This Row],[3+]]-Assists[[#This Row],[4+]]</f>
        <v>0.14407999999999999</v>
      </c>
      <c r="U50" s="5">
        <f>Assists[[#This Row],[4+]]-Assists[[#This Row],[5+]]</f>
        <v>0.15838999999999998</v>
      </c>
      <c r="V50" s="5">
        <f>Assists[[#This Row],[5+]]-Assists[[#This Row],[6+]]</f>
        <v>0.1487</v>
      </c>
      <c r="W50" s="5">
        <f>Assists[[#This Row],[6+]]-Assists[[#This Row],[7+]]</f>
        <v>0.11920999999999998</v>
      </c>
      <c r="X50" s="5">
        <f>Assists[[#This Row],[7+]]-Assists[[#This Row],[8+]]</f>
        <v>8.1620000000000012E-2</v>
      </c>
      <c r="Y50" s="5">
        <f>Assists[[#This Row],[8+]]-Assists[[#This Row],[9+]]</f>
        <v>4.7710000000000002E-2</v>
      </c>
      <c r="Z50" s="5">
        <f>Assists[[#This Row],[9+]]-Assists[[#This Row],[10+]]</f>
        <v>2.3809999999999998E-2</v>
      </c>
      <c r="AA50" s="5">
        <f>Assists[[#This Row],[10+]]-Assists[[#This Row],[11+]]</f>
        <v>1.0159999999999999E-2</v>
      </c>
      <c r="AB50" s="5">
        <f>Assists[[#This Row],[11+]]-Assists[[#This Row],[12+]]</f>
        <v>3.6900000000000006E-3</v>
      </c>
    </row>
    <row r="51" spans="1:28" x14ac:dyDescent="0.25">
      <c r="A51" s="10">
        <v>22400624</v>
      </c>
      <c r="B51" t="s">
        <v>87</v>
      </c>
      <c r="C51" t="s">
        <v>76</v>
      </c>
      <c r="D51" s="11">
        <v>0.8125</v>
      </c>
      <c r="E51" s="6" t="str">
        <f>HYPERLINK("https://www.nba.com/stats/player/1626179/boxscores-traditional", "Terry Rozier")</f>
        <v>Terry Rozier</v>
      </c>
      <c r="F51">
        <v>3.4</v>
      </c>
      <c r="G51" s="4">
        <v>1.3559999999999999</v>
      </c>
      <c r="H51" s="3">
        <v>0.84848999999999997</v>
      </c>
      <c r="I51" s="3">
        <v>0.61409000000000002</v>
      </c>
      <c r="J51" s="3">
        <v>0.32996999999999999</v>
      </c>
      <c r="K51" s="3">
        <v>0.11899999999999999</v>
      </c>
      <c r="L51" s="3">
        <v>2.743E-2</v>
      </c>
      <c r="M51" s="3">
        <v>4.0200000000000001E-3</v>
      </c>
      <c r="N51" s="3">
        <v>3.5E-4</v>
      </c>
      <c r="O51" s="3">
        <v>0</v>
      </c>
      <c r="P51" s="3">
        <v>0</v>
      </c>
      <c r="Q51" s="3">
        <v>0</v>
      </c>
      <c r="R51" s="3">
        <v>0</v>
      </c>
      <c r="S51" s="5">
        <f>Assists[[#This Row],[2+]]-Assists[[#This Row],[3+]]</f>
        <v>0.23439999999999994</v>
      </c>
      <c r="T51" s="5">
        <f>Assists[[#This Row],[3+]]-Assists[[#This Row],[4+]]</f>
        <v>0.28412000000000004</v>
      </c>
      <c r="U51" s="5">
        <f>Assists[[#This Row],[4+]]-Assists[[#This Row],[5+]]</f>
        <v>0.21096999999999999</v>
      </c>
      <c r="V51" s="5">
        <f>Assists[[#This Row],[5+]]-Assists[[#This Row],[6+]]</f>
        <v>9.1569999999999999E-2</v>
      </c>
      <c r="W51" s="5">
        <f>Assists[[#This Row],[6+]]-Assists[[#This Row],[7+]]</f>
        <v>2.341E-2</v>
      </c>
      <c r="X51" s="5">
        <f>Assists[[#This Row],[7+]]-Assists[[#This Row],[8+]]</f>
        <v>3.6700000000000001E-3</v>
      </c>
      <c r="Y51" s="5">
        <f>Assists[[#This Row],[8+]]-Assists[[#This Row],[9+]]</f>
        <v>3.5E-4</v>
      </c>
      <c r="Z51" s="5">
        <f>Assists[[#This Row],[9+]]-Assists[[#This Row],[10+]]</f>
        <v>0</v>
      </c>
      <c r="AA51" s="5">
        <f>Assists[[#This Row],[10+]]-Assists[[#This Row],[11+]]</f>
        <v>0</v>
      </c>
      <c r="AB51" s="5">
        <f>Assists[[#This Row],[11+]]-Assists[[#This Row],[12+]]</f>
        <v>0</v>
      </c>
    </row>
    <row r="52" spans="1:28" x14ac:dyDescent="0.25">
      <c r="A52" s="10">
        <v>22400624</v>
      </c>
      <c r="B52" t="s">
        <v>87</v>
      </c>
      <c r="C52" t="s">
        <v>76</v>
      </c>
      <c r="D52" s="11">
        <v>0.8125</v>
      </c>
      <c r="E52" s="6" t="str">
        <f>HYPERLINK("https://www.nba.com/stats/player/1628389/boxscores-traditional", "Bam Adebayo")</f>
        <v>Bam Adebayo</v>
      </c>
      <c r="F52">
        <v>4</v>
      </c>
      <c r="G52" s="4">
        <v>2.0979999999999999</v>
      </c>
      <c r="H52" s="3">
        <v>0.82894000000000001</v>
      </c>
      <c r="I52" s="3">
        <v>0.68439000000000005</v>
      </c>
      <c r="J52" s="3">
        <v>0.5</v>
      </c>
      <c r="K52" s="3">
        <v>0.31561</v>
      </c>
      <c r="L52" s="3">
        <v>0.17105999999999999</v>
      </c>
      <c r="M52" s="3">
        <v>7.6359999999999997E-2</v>
      </c>
      <c r="N52" s="3">
        <v>2.8070000000000001E-2</v>
      </c>
      <c r="O52" s="3">
        <v>8.6599999999999993E-3</v>
      </c>
      <c r="P52" s="3">
        <v>2.1199999999999999E-3</v>
      </c>
      <c r="Q52" s="3">
        <v>4.2000000000000002E-4</v>
      </c>
      <c r="R52" s="3">
        <v>6.9999999999999994E-5</v>
      </c>
      <c r="S52" s="5">
        <f>Assists[[#This Row],[2+]]-Assists[[#This Row],[3+]]</f>
        <v>0.14454999999999996</v>
      </c>
      <c r="T52" s="5">
        <f>Assists[[#This Row],[3+]]-Assists[[#This Row],[4+]]</f>
        <v>0.18439000000000005</v>
      </c>
      <c r="U52" s="5">
        <f>Assists[[#This Row],[4+]]-Assists[[#This Row],[5+]]</f>
        <v>0.18439</v>
      </c>
      <c r="V52" s="5">
        <f>Assists[[#This Row],[5+]]-Assists[[#This Row],[6+]]</f>
        <v>0.14455000000000001</v>
      </c>
      <c r="W52" s="5">
        <f>Assists[[#This Row],[6+]]-Assists[[#This Row],[7+]]</f>
        <v>9.4699999999999993E-2</v>
      </c>
      <c r="X52" s="5">
        <f>Assists[[#This Row],[7+]]-Assists[[#This Row],[8+]]</f>
        <v>4.829E-2</v>
      </c>
      <c r="Y52" s="5">
        <f>Assists[[#This Row],[8+]]-Assists[[#This Row],[9+]]</f>
        <v>1.9410000000000004E-2</v>
      </c>
      <c r="Z52" s="5">
        <f>Assists[[#This Row],[9+]]-Assists[[#This Row],[10+]]</f>
        <v>6.5399999999999989E-3</v>
      </c>
      <c r="AA52" s="5">
        <f>Assists[[#This Row],[10+]]-Assists[[#This Row],[11+]]</f>
        <v>1.6999999999999999E-3</v>
      </c>
      <c r="AB52" s="5">
        <f>Assists[[#This Row],[11+]]-Assists[[#This Row],[12+]]</f>
        <v>3.5000000000000005E-4</v>
      </c>
    </row>
    <row r="53" spans="1:28" x14ac:dyDescent="0.25">
      <c r="A53" s="10">
        <v>22400624</v>
      </c>
      <c r="B53" t="s">
        <v>87</v>
      </c>
      <c r="C53" t="s">
        <v>76</v>
      </c>
      <c r="D53" s="11">
        <v>0.8125</v>
      </c>
      <c r="E53" s="6" t="str">
        <f>HYPERLINK("https://www.nba.com/stats/player/1631170/boxscores-traditional", "Jaime Jaquez Jr.")</f>
        <v>Jaime Jaquez Jr.</v>
      </c>
      <c r="F53">
        <v>3</v>
      </c>
      <c r="G53" s="4">
        <v>1.2650000000000001</v>
      </c>
      <c r="H53" s="3">
        <v>0.78524000000000005</v>
      </c>
      <c r="I53" s="3">
        <v>0.5</v>
      </c>
      <c r="J53" s="3">
        <v>0.21476000000000001</v>
      </c>
      <c r="K53" s="3">
        <v>5.7049999999999997E-2</v>
      </c>
      <c r="L53" s="3">
        <v>8.8900000000000003E-3</v>
      </c>
      <c r="M53" s="3">
        <v>7.9000000000000001E-4</v>
      </c>
      <c r="N53" s="3">
        <v>4.0000000000000003E-5</v>
      </c>
      <c r="O53" s="3">
        <v>0</v>
      </c>
      <c r="P53" s="3">
        <v>0</v>
      </c>
      <c r="Q53" s="3">
        <v>0</v>
      </c>
      <c r="R53" s="3">
        <v>0</v>
      </c>
      <c r="S53" s="5">
        <f>Assists[[#This Row],[2+]]-Assists[[#This Row],[3+]]</f>
        <v>0.28524000000000005</v>
      </c>
      <c r="T53" s="5">
        <f>Assists[[#This Row],[3+]]-Assists[[#This Row],[4+]]</f>
        <v>0.28523999999999999</v>
      </c>
      <c r="U53" s="5">
        <f>Assists[[#This Row],[4+]]-Assists[[#This Row],[5+]]</f>
        <v>0.15771000000000002</v>
      </c>
      <c r="V53" s="5">
        <f>Assists[[#This Row],[5+]]-Assists[[#This Row],[6+]]</f>
        <v>4.8159999999999994E-2</v>
      </c>
      <c r="W53" s="5">
        <f>Assists[[#This Row],[6+]]-Assists[[#This Row],[7+]]</f>
        <v>8.0999999999999996E-3</v>
      </c>
      <c r="X53" s="5">
        <f>Assists[[#This Row],[7+]]-Assists[[#This Row],[8+]]</f>
        <v>7.5000000000000002E-4</v>
      </c>
      <c r="Y53" s="5">
        <f>Assists[[#This Row],[8+]]-Assists[[#This Row],[9+]]</f>
        <v>4.0000000000000003E-5</v>
      </c>
      <c r="Z53" s="5">
        <f>Assists[[#This Row],[9+]]-Assists[[#This Row],[10+]]</f>
        <v>0</v>
      </c>
      <c r="AA53" s="5">
        <f>Assists[[#This Row],[10+]]-Assists[[#This Row],[11+]]</f>
        <v>0</v>
      </c>
      <c r="AB53" s="5">
        <f>Assists[[#This Row],[11+]]-Assists[[#This Row],[12+]]</f>
        <v>0</v>
      </c>
    </row>
    <row r="54" spans="1:28" x14ac:dyDescent="0.25">
      <c r="A54" s="10">
        <v>22400624</v>
      </c>
      <c r="B54" t="s">
        <v>87</v>
      </c>
      <c r="C54" t="s">
        <v>76</v>
      </c>
      <c r="D54" s="11">
        <v>0.8125</v>
      </c>
      <c r="E54" s="6" t="str">
        <f>HYPERLINK("https://www.nba.com/stats/player/1629130/boxscores-traditional", "Duncan Robinson")</f>
        <v>Duncan Robinson</v>
      </c>
      <c r="F54">
        <v>3.2</v>
      </c>
      <c r="G54" s="4">
        <v>2.1349999999999998</v>
      </c>
      <c r="H54" s="3">
        <v>0.71226</v>
      </c>
      <c r="I54" s="3">
        <v>0.53586</v>
      </c>
      <c r="J54" s="3">
        <v>0.35569000000000001</v>
      </c>
      <c r="K54" s="3">
        <v>0.20044999999999999</v>
      </c>
      <c r="L54" s="3">
        <v>9.5100000000000004E-2</v>
      </c>
      <c r="M54" s="3">
        <v>3.7539999999999997E-2</v>
      </c>
      <c r="N54" s="3">
        <v>1.222E-2</v>
      </c>
      <c r="O54" s="3">
        <v>3.2599999999999999E-3</v>
      </c>
      <c r="P54" s="3">
        <v>7.1000000000000002E-4</v>
      </c>
      <c r="Q54" s="3">
        <v>1.2999999999999999E-4</v>
      </c>
      <c r="R54" s="3">
        <v>0</v>
      </c>
      <c r="S54" s="5">
        <f>Assists[[#This Row],[2+]]-Assists[[#This Row],[3+]]</f>
        <v>0.1764</v>
      </c>
      <c r="T54" s="5">
        <f>Assists[[#This Row],[3+]]-Assists[[#This Row],[4+]]</f>
        <v>0.18017</v>
      </c>
      <c r="U54" s="5">
        <f>Assists[[#This Row],[4+]]-Assists[[#This Row],[5+]]</f>
        <v>0.15524000000000002</v>
      </c>
      <c r="V54" s="5">
        <f>Assists[[#This Row],[5+]]-Assists[[#This Row],[6+]]</f>
        <v>0.10534999999999999</v>
      </c>
      <c r="W54" s="5">
        <f>Assists[[#This Row],[6+]]-Assists[[#This Row],[7+]]</f>
        <v>5.7560000000000007E-2</v>
      </c>
      <c r="X54" s="5">
        <f>Assists[[#This Row],[7+]]-Assists[[#This Row],[8+]]</f>
        <v>2.5319999999999995E-2</v>
      </c>
      <c r="Y54" s="5">
        <f>Assists[[#This Row],[8+]]-Assists[[#This Row],[9+]]</f>
        <v>8.9599999999999992E-3</v>
      </c>
      <c r="Z54" s="5">
        <f>Assists[[#This Row],[9+]]-Assists[[#This Row],[10+]]</f>
        <v>2.5499999999999997E-3</v>
      </c>
      <c r="AA54" s="5">
        <f>Assists[[#This Row],[10+]]-Assists[[#This Row],[11+]]</f>
        <v>5.8E-4</v>
      </c>
      <c r="AB54" s="5">
        <f>Assists[[#This Row],[11+]]-Assists[[#This Row],[12+]]</f>
        <v>1.2999999999999999E-4</v>
      </c>
    </row>
    <row r="55" spans="1:28" x14ac:dyDescent="0.25">
      <c r="A55" s="10">
        <v>22400624</v>
      </c>
      <c r="B55" t="s">
        <v>87</v>
      </c>
      <c r="C55" t="s">
        <v>76</v>
      </c>
      <c r="D55" s="11">
        <v>0.8125</v>
      </c>
      <c r="E55" s="6" t="str">
        <f>HYPERLINK("https://www.nba.com/stats/player/1630696/boxscores-traditional", "Dru Smith")</f>
        <v>Dru Smith</v>
      </c>
      <c r="F55">
        <v>2.2000000000000002</v>
      </c>
      <c r="G55" s="4">
        <v>1.327</v>
      </c>
      <c r="H55" s="3">
        <v>0.55962000000000001</v>
      </c>
      <c r="I55" s="3">
        <v>0.27424999999999999</v>
      </c>
      <c r="J55" s="3">
        <v>8.6910000000000001E-2</v>
      </c>
      <c r="K55" s="3">
        <v>1.7430000000000001E-2</v>
      </c>
      <c r="L55" s="3">
        <v>2.1199999999999999E-3</v>
      </c>
      <c r="M55" s="3">
        <v>1.4999999999999999E-4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5">
        <f>Assists[[#This Row],[2+]]-Assists[[#This Row],[3+]]</f>
        <v>0.28537000000000001</v>
      </c>
      <c r="T55" s="5">
        <f>Assists[[#This Row],[3+]]-Assists[[#This Row],[4+]]</f>
        <v>0.18734000000000001</v>
      </c>
      <c r="U55" s="5">
        <f>Assists[[#This Row],[4+]]-Assists[[#This Row],[5+]]</f>
        <v>6.948E-2</v>
      </c>
      <c r="V55" s="5">
        <f>Assists[[#This Row],[5+]]-Assists[[#This Row],[6+]]</f>
        <v>1.5310000000000001E-2</v>
      </c>
      <c r="W55" s="5">
        <f>Assists[[#This Row],[6+]]-Assists[[#This Row],[7+]]</f>
        <v>1.97E-3</v>
      </c>
      <c r="X55" s="5">
        <f>Assists[[#This Row],[7+]]-Assists[[#This Row],[8+]]</f>
        <v>1.4999999999999999E-4</v>
      </c>
      <c r="Y55" s="5">
        <f>Assists[[#This Row],[8+]]-Assists[[#This Row],[9+]]</f>
        <v>0</v>
      </c>
      <c r="Z55" s="5">
        <f>Assists[[#This Row],[9+]]-Assists[[#This Row],[10+]]</f>
        <v>0</v>
      </c>
      <c r="AA55" s="5">
        <f>Assists[[#This Row],[10+]]-Assists[[#This Row],[11+]]</f>
        <v>0</v>
      </c>
      <c r="AB55" s="5">
        <f>Assists[[#This Row],[11+]]-Assists[[#This Row],[12+]]</f>
        <v>0</v>
      </c>
    </row>
    <row r="56" spans="1:28" x14ac:dyDescent="0.25">
      <c r="A56" s="10">
        <v>22400625</v>
      </c>
      <c r="B56" t="s">
        <v>75</v>
      </c>
      <c r="C56" t="s">
        <v>77</v>
      </c>
      <c r="D56" s="11">
        <v>0.83333333333333337</v>
      </c>
      <c r="E56" s="6" t="str">
        <f>HYPERLINK("https://www.nba.com/stats/player/1629029/boxscores-traditional", "Luka Doncic")</f>
        <v>Luka Doncic</v>
      </c>
      <c r="F56">
        <v>9.1999999999999993</v>
      </c>
      <c r="G56" s="4">
        <v>2.8570000000000002</v>
      </c>
      <c r="H56" s="3">
        <v>0.99412999999999996</v>
      </c>
      <c r="I56" s="3">
        <v>0.98499999999999999</v>
      </c>
      <c r="J56" s="3">
        <v>0.96562000000000003</v>
      </c>
      <c r="K56" s="3">
        <v>0.92922000000000005</v>
      </c>
      <c r="L56" s="3">
        <v>0.86863999999999997</v>
      </c>
      <c r="M56" s="3">
        <v>0.77934999999999999</v>
      </c>
      <c r="N56" s="3">
        <v>0.66276000000000002</v>
      </c>
      <c r="O56" s="3">
        <v>0.52790000000000004</v>
      </c>
      <c r="P56" s="3">
        <v>0.38973999999999998</v>
      </c>
      <c r="Q56" s="3">
        <v>0.26434999999999997</v>
      </c>
      <c r="R56" s="3">
        <v>0.16353999999999999</v>
      </c>
      <c r="S56" s="5">
        <f>Assists[[#This Row],[2+]]-Assists[[#This Row],[3+]]</f>
        <v>9.1299999999999715E-3</v>
      </c>
      <c r="T56" s="5">
        <f>Assists[[#This Row],[3+]]-Assists[[#This Row],[4+]]</f>
        <v>1.9379999999999953E-2</v>
      </c>
      <c r="U56" s="5">
        <f>Assists[[#This Row],[4+]]-Assists[[#This Row],[5+]]</f>
        <v>3.6399999999999988E-2</v>
      </c>
      <c r="V56" s="5">
        <f>Assists[[#This Row],[5+]]-Assists[[#This Row],[6+]]</f>
        <v>6.0580000000000078E-2</v>
      </c>
      <c r="W56" s="5">
        <f>Assists[[#This Row],[6+]]-Assists[[#This Row],[7+]]</f>
        <v>8.928999999999998E-2</v>
      </c>
      <c r="X56" s="5">
        <f>Assists[[#This Row],[7+]]-Assists[[#This Row],[8+]]</f>
        <v>0.11658999999999997</v>
      </c>
      <c r="Y56" s="5">
        <f>Assists[[#This Row],[8+]]-Assists[[#This Row],[9+]]</f>
        <v>0.13485999999999998</v>
      </c>
      <c r="Z56" s="5">
        <f>Assists[[#This Row],[9+]]-Assists[[#This Row],[10+]]</f>
        <v>0.13816000000000006</v>
      </c>
      <c r="AA56" s="5">
        <f>Assists[[#This Row],[10+]]-Assists[[#This Row],[11+]]</f>
        <v>0.12539</v>
      </c>
      <c r="AB56" s="5">
        <f>Assists[[#This Row],[11+]]-Assists[[#This Row],[12+]]</f>
        <v>0.10080999999999998</v>
      </c>
    </row>
    <row r="57" spans="1:28" x14ac:dyDescent="0.25">
      <c r="A57" s="10">
        <v>22400625</v>
      </c>
      <c r="B57" t="s">
        <v>75</v>
      </c>
      <c r="C57" t="s">
        <v>77</v>
      </c>
      <c r="D57" s="11">
        <v>0.83333333333333337</v>
      </c>
      <c r="E57" s="6" t="str">
        <f>HYPERLINK("https://www.nba.com/stats/player/202681/boxscores-traditional", "Kyrie Irving")</f>
        <v>Kyrie Irving</v>
      </c>
      <c r="F57">
        <v>4.2</v>
      </c>
      <c r="G57" s="4">
        <v>2.6379999999999999</v>
      </c>
      <c r="H57" s="3">
        <v>0.79673000000000005</v>
      </c>
      <c r="I57" s="3">
        <v>0.67364000000000002</v>
      </c>
      <c r="J57" s="3">
        <v>0.53188000000000002</v>
      </c>
      <c r="K57" s="3">
        <v>0.38208999999999999</v>
      </c>
      <c r="L57" s="3">
        <v>0.24825</v>
      </c>
      <c r="M57" s="3">
        <v>0.14457</v>
      </c>
      <c r="N57" s="3">
        <v>7.4929999999999997E-2</v>
      </c>
      <c r="O57" s="3">
        <v>3.4380000000000001E-2</v>
      </c>
      <c r="P57" s="3">
        <v>1.3899999999999999E-2</v>
      </c>
      <c r="Q57" s="3">
        <v>4.9399999999999999E-3</v>
      </c>
      <c r="R57" s="3">
        <v>1.5399999999999999E-3</v>
      </c>
      <c r="S57" s="5">
        <f>Assists[[#This Row],[2+]]-Assists[[#This Row],[3+]]</f>
        <v>0.12309000000000003</v>
      </c>
      <c r="T57" s="5">
        <f>Assists[[#This Row],[3+]]-Assists[[#This Row],[4+]]</f>
        <v>0.14176</v>
      </c>
      <c r="U57" s="5">
        <f>Assists[[#This Row],[4+]]-Assists[[#This Row],[5+]]</f>
        <v>0.14979000000000003</v>
      </c>
      <c r="V57" s="5">
        <f>Assists[[#This Row],[5+]]-Assists[[#This Row],[6+]]</f>
        <v>0.13383999999999999</v>
      </c>
      <c r="W57" s="5">
        <f>Assists[[#This Row],[6+]]-Assists[[#This Row],[7+]]</f>
        <v>0.10367999999999999</v>
      </c>
      <c r="X57" s="5">
        <f>Assists[[#This Row],[7+]]-Assists[[#This Row],[8+]]</f>
        <v>6.9640000000000007E-2</v>
      </c>
      <c r="Y57" s="5">
        <f>Assists[[#This Row],[8+]]-Assists[[#This Row],[9+]]</f>
        <v>4.0549999999999996E-2</v>
      </c>
      <c r="Z57" s="5">
        <f>Assists[[#This Row],[9+]]-Assists[[#This Row],[10+]]</f>
        <v>2.0480000000000002E-2</v>
      </c>
      <c r="AA57" s="5">
        <f>Assists[[#This Row],[10+]]-Assists[[#This Row],[11+]]</f>
        <v>8.9599999999999992E-3</v>
      </c>
      <c r="AB57" s="5">
        <f>Assists[[#This Row],[11+]]-Assists[[#This Row],[12+]]</f>
        <v>3.4000000000000002E-3</v>
      </c>
    </row>
    <row r="58" spans="1:28" x14ac:dyDescent="0.25">
      <c r="A58" s="10">
        <v>22400625</v>
      </c>
      <c r="B58" t="s">
        <v>75</v>
      </c>
      <c r="C58" t="s">
        <v>77</v>
      </c>
      <c r="D58" s="11">
        <v>0.83333333333333337</v>
      </c>
      <c r="E58" s="6" t="str">
        <f>HYPERLINK("https://www.nba.com/stats/player/1630702/boxscores-traditional", "Jaden Hardy")</f>
        <v>Jaden Hardy</v>
      </c>
      <c r="F58">
        <v>2.6</v>
      </c>
      <c r="G58" s="4">
        <v>0.8</v>
      </c>
      <c r="H58" s="3">
        <v>0.77337</v>
      </c>
      <c r="I58" s="3">
        <v>0.30853999999999998</v>
      </c>
      <c r="J58" s="3">
        <v>4.0059999999999998E-2</v>
      </c>
      <c r="K58" s="3">
        <v>1.3500000000000001E-3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5">
        <f>Assists[[#This Row],[2+]]-Assists[[#This Row],[3+]]</f>
        <v>0.46483000000000002</v>
      </c>
      <c r="T58" s="5">
        <f>Assists[[#This Row],[3+]]-Assists[[#This Row],[4+]]</f>
        <v>0.26848</v>
      </c>
      <c r="U58" s="5">
        <f>Assists[[#This Row],[4+]]-Assists[[#This Row],[5+]]</f>
        <v>3.8710000000000001E-2</v>
      </c>
      <c r="V58" s="5">
        <f>Assists[[#This Row],[5+]]-Assists[[#This Row],[6+]]</f>
        <v>1.3500000000000001E-3</v>
      </c>
      <c r="W58" s="5">
        <f>Assists[[#This Row],[6+]]-Assists[[#This Row],[7+]]</f>
        <v>0</v>
      </c>
      <c r="X58" s="5">
        <f>Assists[[#This Row],[7+]]-Assists[[#This Row],[8+]]</f>
        <v>0</v>
      </c>
      <c r="Y58" s="5">
        <f>Assists[[#This Row],[8+]]-Assists[[#This Row],[9+]]</f>
        <v>0</v>
      </c>
      <c r="Z58" s="5">
        <f>Assists[[#This Row],[9+]]-Assists[[#This Row],[10+]]</f>
        <v>0</v>
      </c>
      <c r="AA58" s="5">
        <f>Assists[[#This Row],[10+]]-Assists[[#This Row],[11+]]</f>
        <v>0</v>
      </c>
      <c r="AB58" s="5">
        <f>Assists[[#This Row],[11+]]-Assists[[#This Row],[12+]]</f>
        <v>0</v>
      </c>
    </row>
    <row r="59" spans="1:28" x14ac:dyDescent="0.25">
      <c r="A59" s="10">
        <v>22400625</v>
      </c>
      <c r="B59" t="s">
        <v>75</v>
      </c>
      <c r="C59" t="s">
        <v>77</v>
      </c>
      <c r="D59" s="11">
        <v>0.83333333333333337</v>
      </c>
      <c r="E59" s="6" t="str">
        <f>HYPERLINK("https://www.nba.com/stats/player/1630230/boxscores-traditional", "Naji Marshall")</f>
        <v>Naji Marshall</v>
      </c>
      <c r="F59">
        <v>4.2</v>
      </c>
      <c r="G59" s="4">
        <v>3.1240000000000001</v>
      </c>
      <c r="H59" s="3">
        <v>0.75804000000000005</v>
      </c>
      <c r="I59" s="3">
        <v>0.64802999999999999</v>
      </c>
      <c r="J59" s="3">
        <v>0.52392000000000005</v>
      </c>
      <c r="K59" s="3">
        <v>0.39743000000000001</v>
      </c>
      <c r="L59" s="3">
        <v>0.28095999999999999</v>
      </c>
      <c r="M59" s="3">
        <v>0.18406</v>
      </c>
      <c r="N59" s="3">
        <v>0.11123</v>
      </c>
      <c r="O59" s="3">
        <v>6.1780000000000002E-2</v>
      </c>
      <c r="P59" s="3">
        <v>3.1440000000000003E-2</v>
      </c>
      <c r="Q59" s="3">
        <v>1.4630000000000001E-2</v>
      </c>
      <c r="R59" s="3">
        <v>6.2100000000000002E-3</v>
      </c>
      <c r="S59" s="5">
        <f>Assists[[#This Row],[2+]]-Assists[[#This Row],[3+]]</f>
        <v>0.11001000000000005</v>
      </c>
      <c r="T59" s="5">
        <f>Assists[[#This Row],[3+]]-Assists[[#This Row],[4+]]</f>
        <v>0.12410999999999994</v>
      </c>
      <c r="U59" s="5">
        <f>Assists[[#This Row],[4+]]-Assists[[#This Row],[5+]]</f>
        <v>0.12649000000000005</v>
      </c>
      <c r="V59" s="5">
        <f>Assists[[#This Row],[5+]]-Assists[[#This Row],[6+]]</f>
        <v>0.11647000000000002</v>
      </c>
      <c r="W59" s="5">
        <f>Assists[[#This Row],[6+]]-Assists[[#This Row],[7+]]</f>
        <v>9.6899999999999986E-2</v>
      </c>
      <c r="X59" s="5">
        <f>Assists[[#This Row],[7+]]-Assists[[#This Row],[8+]]</f>
        <v>7.2830000000000006E-2</v>
      </c>
      <c r="Y59" s="5">
        <f>Assists[[#This Row],[8+]]-Assists[[#This Row],[9+]]</f>
        <v>4.9449999999999994E-2</v>
      </c>
      <c r="Z59" s="5">
        <f>Assists[[#This Row],[9+]]-Assists[[#This Row],[10+]]</f>
        <v>3.0339999999999999E-2</v>
      </c>
      <c r="AA59" s="5">
        <f>Assists[[#This Row],[10+]]-Assists[[#This Row],[11+]]</f>
        <v>1.6810000000000002E-2</v>
      </c>
      <c r="AB59" s="5">
        <f>Assists[[#This Row],[11+]]-Assists[[#This Row],[12+]]</f>
        <v>8.4200000000000004E-3</v>
      </c>
    </row>
    <row r="60" spans="1:28" x14ac:dyDescent="0.25">
      <c r="A60" s="10">
        <v>22400625</v>
      </c>
      <c r="B60" t="s">
        <v>75</v>
      </c>
      <c r="C60" t="s">
        <v>77</v>
      </c>
      <c r="D60" s="11">
        <v>0.83333333333333337</v>
      </c>
      <c r="E60" s="6" t="str">
        <f>HYPERLINK("https://www.nba.com/stats/player/203915/boxscores-traditional", "Spencer Dinwiddie")</f>
        <v>Spencer Dinwiddie</v>
      </c>
      <c r="F60">
        <v>2.8</v>
      </c>
      <c r="G60" s="4">
        <v>1.1659999999999999</v>
      </c>
      <c r="H60" s="3">
        <v>0.75490000000000002</v>
      </c>
      <c r="I60" s="3">
        <v>0.43251000000000001</v>
      </c>
      <c r="J60" s="3">
        <v>0.15151000000000001</v>
      </c>
      <c r="K60" s="3">
        <v>2.938E-2</v>
      </c>
      <c r="L60" s="3">
        <v>3.0699999999999998E-3</v>
      </c>
      <c r="M60" s="3">
        <v>1.6000000000000001E-4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5">
        <f>Assists[[#This Row],[2+]]-Assists[[#This Row],[3+]]</f>
        <v>0.32239000000000001</v>
      </c>
      <c r="T60" s="5">
        <f>Assists[[#This Row],[3+]]-Assists[[#This Row],[4+]]</f>
        <v>0.28100000000000003</v>
      </c>
      <c r="U60" s="5">
        <f>Assists[[#This Row],[4+]]-Assists[[#This Row],[5+]]</f>
        <v>0.12213</v>
      </c>
      <c r="V60" s="5">
        <f>Assists[[#This Row],[5+]]-Assists[[#This Row],[6+]]</f>
        <v>2.631E-2</v>
      </c>
      <c r="W60" s="5">
        <f>Assists[[#This Row],[6+]]-Assists[[#This Row],[7+]]</f>
        <v>2.9099999999999998E-3</v>
      </c>
      <c r="X60" s="5">
        <f>Assists[[#This Row],[7+]]-Assists[[#This Row],[8+]]</f>
        <v>1.6000000000000001E-4</v>
      </c>
      <c r="Y60" s="5">
        <f>Assists[[#This Row],[8+]]-Assists[[#This Row],[9+]]</f>
        <v>0</v>
      </c>
      <c r="Z60" s="5">
        <f>Assists[[#This Row],[9+]]-Assists[[#This Row],[10+]]</f>
        <v>0</v>
      </c>
      <c r="AA60" s="5">
        <f>Assists[[#This Row],[10+]]-Assists[[#This Row],[11+]]</f>
        <v>0</v>
      </c>
      <c r="AB60" s="5">
        <f>Assists[[#This Row],[11+]]-Assists[[#This Row],[12+]]</f>
        <v>0</v>
      </c>
    </row>
    <row r="61" spans="1:28" x14ac:dyDescent="0.25">
      <c r="A61" s="10">
        <v>22400625</v>
      </c>
      <c r="B61" t="s">
        <v>75</v>
      </c>
      <c r="C61" t="s">
        <v>77</v>
      </c>
      <c r="D61" s="11">
        <v>0.83333333333333337</v>
      </c>
      <c r="E61" s="6" t="str">
        <f>HYPERLINK("https://www.nba.com/stats/player/1629023/boxscores-traditional", "P.J. Washington")</f>
        <v>P.J. Washington</v>
      </c>
      <c r="F61">
        <v>2.8</v>
      </c>
      <c r="G61" s="4">
        <v>1.47</v>
      </c>
      <c r="H61" s="3">
        <v>0.70540000000000003</v>
      </c>
      <c r="I61" s="3">
        <v>0.44433</v>
      </c>
      <c r="J61" s="3">
        <v>0.20610999999999999</v>
      </c>
      <c r="K61" s="3">
        <v>6.6809999999999994E-2</v>
      </c>
      <c r="L61" s="3">
        <v>1.4630000000000001E-2</v>
      </c>
      <c r="M61" s="3">
        <v>2.1199999999999999E-3</v>
      </c>
      <c r="N61" s="3">
        <v>2.0000000000000001E-4</v>
      </c>
      <c r="O61" s="3">
        <v>0</v>
      </c>
      <c r="P61" s="3">
        <v>0</v>
      </c>
      <c r="Q61" s="3">
        <v>0</v>
      </c>
      <c r="R61" s="3">
        <v>0</v>
      </c>
      <c r="S61" s="5">
        <f>Assists[[#This Row],[2+]]-Assists[[#This Row],[3+]]</f>
        <v>0.26107000000000002</v>
      </c>
      <c r="T61" s="5">
        <f>Assists[[#This Row],[3+]]-Assists[[#This Row],[4+]]</f>
        <v>0.23822000000000002</v>
      </c>
      <c r="U61" s="5">
        <f>Assists[[#This Row],[4+]]-Assists[[#This Row],[5+]]</f>
        <v>0.13929999999999998</v>
      </c>
      <c r="V61" s="5">
        <f>Assists[[#This Row],[5+]]-Assists[[#This Row],[6+]]</f>
        <v>5.217999999999999E-2</v>
      </c>
      <c r="W61" s="5">
        <f>Assists[[#This Row],[6+]]-Assists[[#This Row],[7+]]</f>
        <v>1.251E-2</v>
      </c>
      <c r="X61" s="5">
        <f>Assists[[#This Row],[7+]]-Assists[[#This Row],[8+]]</f>
        <v>1.9199999999999998E-3</v>
      </c>
      <c r="Y61" s="5">
        <f>Assists[[#This Row],[8+]]-Assists[[#This Row],[9+]]</f>
        <v>2.0000000000000001E-4</v>
      </c>
      <c r="Z61" s="5">
        <f>Assists[[#This Row],[9+]]-Assists[[#This Row],[10+]]</f>
        <v>0</v>
      </c>
      <c r="AA61" s="5">
        <f>Assists[[#This Row],[10+]]-Assists[[#This Row],[11+]]</f>
        <v>0</v>
      </c>
      <c r="AB61" s="5">
        <f>Assists[[#This Row],[11+]]-Assists[[#This Row],[12+]]</f>
        <v>0</v>
      </c>
    </row>
    <row r="62" spans="1:28" x14ac:dyDescent="0.25">
      <c r="A62" s="10">
        <v>22400625</v>
      </c>
      <c r="B62" t="s">
        <v>75</v>
      </c>
      <c r="C62" t="s">
        <v>77</v>
      </c>
      <c r="D62" s="11">
        <v>0.83333333333333337</v>
      </c>
      <c r="E62" s="6" t="str">
        <f>HYPERLINK("https://www.nba.com/stats/player/1641726/boxscores-traditional", "Dereck Lively II")</f>
        <v>Dereck Lively II</v>
      </c>
      <c r="F62">
        <v>3.2</v>
      </c>
      <c r="G62" s="4">
        <v>2.5609999999999999</v>
      </c>
      <c r="H62" s="3">
        <v>0.68081999999999998</v>
      </c>
      <c r="I62" s="3">
        <v>0.53188000000000002</v>
      </c>
      <c r="J62" s="3">
        <v>0.37828000000000001</v>
      </c>
      <c r="K62" s="3">
        <v>0.24196000000000001</v>
      </c>
      <c r="L62" s="3">
        <v>0.13786000000000001</v>
      </c>
      <c r="M62" s="3">
        <v>6.9440000000000002E-2</v>
      </c>
      <c r="N62" s="3">
        <v>3.074E-2</v>
      </c>
      <c r="O62" s="3">
        <v>1.191E-2</v>
      </c>
      <c r="P62" s="3">
        <v>3.9100000000000003E-3</v>
      </c>
      <c r="Q62" s="3">
        <v>1.14E-3</v>
      </c>
      <c r="R62" s="3">
        <v>2.9E-4</v>
      </c>
      <c r="S62" s="5">
        <f>Assists[[#This Row],[2+]]-Assists[[#This Row],[3+]]</f>
        <v>0.14893999999999996</v>
      </c>
      <c r="T62" s="5">
        <f>Assists[[#This Row],[3+]]-Assists[[#This Row],[4+]]</f>
        <v>0.15360000000000001</v>
      </c>
      <c r="U62" s="5">
        <f>Assists[[#This Row],[4+]]-Assists[[#This Row],[5+]]</f>
        <v>0.13632</v>
      </c>
      <c r="V62" s="5">
        <f>Assists[[#This Row],[5+]]-Assists[[#This Row],[6+]]</f>
        <v>0.1041</v>
      </c>
      <c r="W62" s="5">
        <f>Assists[[#This Row],[6+]]-Assists[[#This Row],[7+]]</f>
        <v>6.8420000000000009E-2</v>
      </c>
      <c r="X62" s="5">
        <f>Assists[[#This Row],[7+]]-Assists[[#This Row],[8+]]</f>
        <v>3.8699999999999998E-2</v>
      </c>
      <c r="Y62" s="5">
        <f>Assists[[#This Row],[8+]]-Assists[[#This Row],[9+]]</f>
        <v>1.883E-2</v>
      </c>
      <c r="Z62" s="5">
        <f>Assists[[#This Row],[9+]]-Assists[[#This Row],[10+]]</f>
        <v>8.0000000000000002E-3</v>
      </c>
      <c r="AA62" s="5">
        <f>Assists[[#This Row],[10+]]-Assists[[#This Row],[11+]]</f>
        <v>2.7700000000000003E-3</v>
      </c>
      <c r="AB62" s="5">
        <f>Assists[[#This Row],[11+]]-Assists[[#This Row],[12+]]</f>
        <v>8.4999999999999995E-4</v>
      </c>
    </row>
    <row r="63" spans="1:28" x14ac:dyDescent="0.25">
      <c r="A63" s="10">
        <v>22400625</v>
      </c>
      <c r="B63" t="s">
        <v>75</v>
      </c>
      <c r="C63" t="s">
        <v>77</v>
      </c>
      <c r="D63" s="11">
        <v>0.83333333333333337</v>
      </c>
      <c r="E63" s="6" t="str">
        <f>HYPERLINK("https://www.nba.com/stats/player/1628467/boxscores-traditional", "Maxi Kleber")</f>
        <v>Maxi Kleber</v>
      </c>
      <c r="F63">
        <v>2.2000000000000002</v>
      </c>
      <c r="G63" s="4">
        <v>1.1659999999999999</v>
      </c>
      <c r="H63" s="3">
        <v>0.56749000000000005</v>
      </c>
      <c r="I63" s="3">
        <v>0.24510000000000001</v>
      </c>
      <c r="J63" s="3">
        <v>6.1780000000000002E-2</v>
      </c>
      <c r="K63" s="3">
        <v>8.2000000000000007E-3</v>
      </c>
      <c r="L63" s="3">
        <v>5.5999999999999995E-4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5">
        <f>Assists[[#This Row],[2+]]-Assists[[#This Row],[3+]]</f>
        <v>0.32239000000000007</v>
      </c>
      <c r="T63" s="5">
        <f>Assists[[#This Row],[3+]]-Assists[[#This Row],[4+]]</f>
        <v>0.18332000000000001</v>
      </c>
      <c r="U63" s="5">
        <f>Assists[[#This Row],[4+]]-Assists[[#This Row],[5+]]</f>
        <v>5.3580000000000003E-2</v>
      </c>
      <c r="V63" s="5">
        <f>Assists[[#This Row],[5+]]-Assists[[#This Row],[6+]]</f>
        <v>7.640000000000001E-3</v>
      </c>
      <c r="W63" s="5">
        <f>Assists[[#This Row],[6+]]-Assists[[#This Row],[7+]]</f>
        <v>5.5999999999999995E-4</v>
      </c>
      <c r="X63" s="5">
        <f>Assists[[#This Row],[7+]]-Assists[[#This Row],[8+]]</f>
        <v>0</v>
      </c>
      <c r="Y63" s="5">
        <f>Assists[[#This Row],[8+]]-Assists[[#This Row],[9+]]</f>
        <v>0</v>
      </c>
      <c r="Z63" s="5">
        <f>Assists[[#This Row],[9+]]-Assists[[#This Row],[10+]]</f>
        <v>0</v>
      </c>
      <c r="AA63" s="5">
        <f>Assists[[#This Row],[10+]]-Assists[[#This Row],[11+]]</f>
        <v>0</v>
      </c>
      <c r="AB63" s="5">
        <f>Assists[[#This Row],[11+]]-Assists[[#This Row],[12+]]</f>
        <v>0</v>
      </c>
    </row>
    <row r="64" spans="1:28" x14ac:dyDescent="0.25">
      <c r="A64" s="10">
        <v>22400625</v>
      </c>
      <c r="B64" t="s">
        <v>75</v>
      </c>
      <c r="C64" t="s">
        <v>77</v>
      </c>
      <c r="D64" s="11">
        <v>0.83333333333333337</v>
      </c>
      <c r="E64" s="6" t="str">
        <f>HYPERLINK("https://www.nba.com/stats/player/1629656/boxscores-traditional", "Quentin Grimes")</f>
        <v>Quentin Grimes</v>
      </c>
      <c r="F64">
        <v>2.2000000000000002</v>
      </c>
      <c r="G64" s="4">
        <v>1.72</v>
      </c>
      <c r="H64" s="3">
        <v>0.54776000000000002</v>
      </c>
      <c r="I64" s="3">
        <v>0.31918000000000002</v>
      </c>
      <c r="J64" s="3">
        <v>0.14685999999999999</v>
      </c>
      <c r="K64" s="3">
        <v>5.1549999999999999E-2</v>
      </c>
      <c r="L64" s="3">
        <v>1.355E-2</v>
      </c>
      <c r="M64" s="3">
        <v>2.64E-3</v>
      </c>
      <c r="N64" s="3">
        <v>3.8000000000000002E-4</v>
      </c>
      <c r="O64" s="3">
        <v>4.0000000000000003E-5</v>
      </c>
      <c r="P64" s="3">
        <v>0</v>
      </c>
      <c r="Q64" s="3">
        <v>0</v>
      </c>
      <c r="R64" s="3">
        <v>0</v>
      </c>
      <c r="S64" s="5">
        <f>Assists[[#This Row],[2+]]-Assists[[#This Row],[3+]]</f>
        <v>0.22858000000000001</v>
      </c>
      <c r="T64" s="5">
        <f>Assists[[#This Row],[3+]]-Assists[[#This Row],[4+]]</f>
        <v>0.17232000000000003</v>
      </c>
      <c r="U64" s="5">
        <f>Assists[[#This Row],[4+]]-Assists[[#This Row],[5+]]</f>
        <v>9.5309999999999992E-2</v>
      </c>
      <c r="V64" s="5">
        <f>Assists[[#This Row],[5+]]-Assists[[#This Row],[6+]]</f>
        <v>3.7999999999999999E-2</v>
      </c>
      <c r="W64" s="5">
        <f>Assists[[#This Row],[6+]]-Assists[[#This Row],[7+]]</f>
        <v>1.091E-2</v>
      </c>
      <c r="X64" s="5">
        <f>Assists[[#This Row],[7+]]-Assists[[#This Row],[8+]]</f>
        <v>2.2599999999999999E-3</v>
      </c>
      <c r="Y64" s="5">
        <f>Assists[[#This Row],[8+]]-Assists[[#This Row],[9+]]</f>
        <v>3.4000000000000002E-4</v>
      </c>
      <c r="Z64" s="5">
        <f>Assists[[#This Row],[9+]]-Assists[[#This Row],[10+]]</f>
        <v>4.0000000000000003E-5</v>
      </c>
      <c r="AA64" s="5">
        <f>Assists[[#This Row],[10+]]-Assists[[#This Row],[11+]]</f>
        <v>0</v>
      </c>
      <c r="AB64" s="5">
        <f>Assists[[#This Row],[11+]]-Assists[[#This Row],[12+]]</f>
        <v>0</v>
      </c>
    </row>
    <row r="65" spans="1:28" x14ac:dyDescent="0.25">
      <c r="A65" s="10">
        <v>22400625</v>
      </c>
      <c r="B65" t="s">
        <v>75</v>
      </c>
      <c r="C65" t="s">
        <v>77</v>
      </c>
      <c r="D65" s="11">
        <v>0.83333333333333337</v>
      </c>
      <c r="E65" s="6" t="str">
        <f>HYPERLINK("https://www.nba.com/stats/player/1629655/boxscores-traditional", "Daniel Gafford")</f>
        <v>Daniel Gafford</v>
      </c>
      <c r="F65">
        <v>2</v>
      </c>
      <c r="G65" s="4">
        <v>0.63200000000000001</v>
      </c>
      <c r="H65" s="3">
        <v>0.5</v>
      </c>
      <c r="I65" s="3">
        <v>5.7049999999999997E-2</v>
      </c>
      <c r="J65" s="3">
        <v>7.9000000000000001E-4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5">
        <f>Assists[[#This Row],[2+]]-Assists[[#This Row],[3+]]</f>
        <v>0.44295000000000001</v>
      </c>
      <c r="T65" s="5">
        <f>Assists[[#This Row],[3+]]-Assists[[#This Row],[4+]]</f>
        <v>5.6259999999999998E-2</v>
      </c>
      <c r="U65" s="5">
        <f>Assists[[#This Row],[4+]]-Assists[[#This Row],[5+]]</f>
        <v>7.9000000000000001E-4</v>
      </c>
      <c r="V65" s="5">
        <f>Assists[[#This Row],[5+]]-Assists[[#This Row],[6+]]</f>
        <v>0</v>
      </c>
      <c r="W65" s="5">
        <f>Assists[[#This Row],[6+]]-Assists[[#This Row],[7+]]</f>
        <v>0</v>
      </c>
      <c r="X65" s="5">
        <f>Assists[[#This Row],[7+]]-Assists[[#This Row],[8+]]</f>
        <v>0</v>
      </c>
      <c r="Y65" s="5">
        <f>Assists[[#This Row],[8+]]-Assists[[#This Row],[9+]]</f>
        <v>0</v>
      </c>
      <c r="Z65" s="5">
        <f>Assists[[#This Row],[9+]]-Assists[[#This Row],[10+]]</f>
        <v>0</v>
      </c>
      <c r="AA65" s="5">
        <f>Assists[[#This Row],[10+]]-Assists[[#This Row],[11+]]</f>
        <v>0</v>
      </c>
      <c r="AB65" s="5">
        <f>Assists[[#This Row],[11+]]-Assists[[#This Row],[12+]]</f>
        <v>0</v>
      </c>
    </row>
    <row r="66" spans="1:28" x14ac:dyDescent="0.25">
      <c r="A66" s="10">
        <v>22400625</v>
      </c>
      <c r="B66" t="s">
        <v>77</v>
      </c>
      <c r="C66" t="s">
        <v>75</v>
      </c>
      <c r="D66" s="11">
        <v>0.83333333333333337</v>
      </c>
      <c r="E66" s="6" t="str">
        <f>HYPERLINK("https://www.nba.com/stats/player/1628983/boxscores-traditional", "Shai Gilgeous-Alexander")</f>
        <v>Shai Gilgeous-Alexander</v>
      </c>
      <c r="F66">
        <v>7.2</v>
      </c>
      <c r="G66" s="4">
        <v>2.3149999999999999</v>
      </c>
      <c r="H66" s="3">
        <v>0.98777999999999999</v>
      </c>
      <c r="I66" s="3">
        <v>0.96484999999999999</v>
      </c>
      <c r="J66" s="3">
        <v>0.91620999999999997</v>
      </c>
      <c r="K66" s="3">
        <v>0.82894000000000001</v>
      </c>
      <c r="L66" s="3">
        <v>0.69847000000000004</v>
      </c>
      <c r="M66" s="3">
        <v>0.53586</v>
      </c>
      <c r="N66" s="3">
        <v>0.36316999999999999</v>
      </c>
      <c r="O66" s="3">
        <v>0.2177</v>
      </c>
      <c r="P66" s="3">
        <v>0.11314</v>
      </c>
      <c r="Q66" s="3">
        <v>5.0500000000000003E-2</v>
      </c>
      <c r="R66" s="3">
        <v>1.9230000000000001E-2</v>
      </c>
      <c r="S66" s="5">
        <f>Assists[[#This Row],[2+]]-Assists[[#This Row],[3+]]</f>
        <v>2.2930000000000006E-2</v>
      </c>
      <c r="T66" s="5">
        <f>Assists[[#This Row],[3+]]-Assists[[#This Row],[4+]]</f>
        <v>4.8640000000000017E-2</v>
      </c>
      <c r="U66" s="5">
        <f>Assists[[#This Row],[4+]]-Assists[[#This Row],[5+]]</f>
        <v>8.7269999999999959E-2</v>
      </c>
      <c r="V66" s="5">
        <f>Assists[[#This Row],[5+]]-Assists[[#This Row],[6+]]</f>
        <v>0.13046999999999997</v>
      </c>
      <c r="W66" s="5">
        <f>Assists[[#This Row],[6+]]-Assists[[#This Row],[7+]]</f>
        <v>0.16261000000000003</v>
      </c>
      <c r="X66" s="5">
        <f>Assists[[#This Row],[7+]]-Assists[[#This Row],[8+]]</f>
        <v>0.17269000000000001</v>
      </c>
      <c r="Y66" s="5">
        <f>Assists[[#This Row],[8+]]-Assists[[#This Row],[9+]]</f>
        <v>0.14546999999999999</v>
      </c>
      <c r="Z66" s="5">
        <f>Assists[[#This Row],[9+]]-Assists[[#This Row],[10+]]</f>
        <v>0.10456</v>
      </c>
      <c r="AA66" s="5">
        <f>Assists[[#This Row],[10+]]-Assists[[#This Row],[11+]]</f>
        <v>6.2640000000000001E-2</v>
      </c>
      <c r="AB66" s="5">
        <f>Assists[[#This Row],[11+]]-Assists[[#This Row],[12+]]</f>
        <v>3.1270000000000006E-2</v>
      </c>
    </row>
    <row r="67" spans="1:28" x14ac:dyDescent="0.25">
      <c r="A67" s="10">
        <v>22400625</v>
      </c>
      <c r="B67" t="s">
        <v>77</v>
      </c>
      <c r="C67" t="s">
        <v>75</v>
      </c>
      <c r="D67" s="11">
        <v>0.83333333333333337</v>
      </c>
      <c r="E67" s="6" t="str">
        <f>HYPERLINK("https://www.nba.com/stats/player/1631114/boxscores-traditional", "Jalen Williams")</f>
        <v>Jalen Williams</v>
      </c>
      <c r="F67">
        <v>4.2</v>
      </c>
      <c r="G67" s="4">
        <v>1.833</v>
      </c>
      <c r="H67" s="3">
        <v>0.88492999999999999</v>
      </c>
      <c r="I67" s="3">
        <v>0.74214999999999998</v>
      </c>
      <c r="J67" s="3">
        <v>0.54379999999999995</v>
      </c>
      <c r="K67" s="3">
        <v>0.32996999999999999</v>
      </c>
      <c r="L67" s="3">
        <v>0.16353999999999999</v>
      </c>
      <c r="M67" s="3">
        <v>6.3009999999999997E-2</v>
      </c>
      <c r="N67" s="3">
        <v>1.9230000000000001E-2</v>
      </c>
      <c r="O67" s="3">
        <v>4.4000000000000003E-3</v>
      </c>
      <c r="P67" s="3">
        <v>7.9000000000000001E-4</v>
      </c>
      <c r="Q67" s="3">
        <v>1E-4</v>
      </c>
      <c r="R67" s="3">
        <v>0</v>
      </c>
      <c r="S67" s="5">
        <f>Assists[[#This Row],[2+]]-Assists[[#This Row],[3+]]</f>
        <v>0.14278000000000002</v>
      </c>
      <c r="T67" s="5">
        <f>Assists[[#This Row],[3+]]-Assists[[#This Row],[4+]]</f>
        <v>0.19835000000000003</v>
      </c>
      <c r="U67" s="5">
        <f>Assists[[#This Row],[4+]]-Assists[[#This Row],[5+]]</f>
        <v>0.21382999999999996</v>
      </c>
      <c r="V67" s="5">
        <f>Assists[[#This Row],[5+]]-Assists[[#This Row],[6+]]</f>
        <v>0.16642999999999999</v>
      </c>
      <c r="W67" s="5">
        <f>Assists[[#This Row],[6+]]-Assists[[#This Row],[7+]]</f>
        <v>0.10052999999999999</v>
      </c>
      <c r="X67" s="5">
        <f>Assists[[#This Row],[7+]]-Assists[[#This Row],[8+]]</f>
        <v>4.3779999999999999E-2</v>
      </c>
      <c r="Y67" s="5">
        <f>Assists[[#This Row],[8+]]-Assists[[#This Row],[9+]]</f>
        <v>1.4829999999999999E-2</v>
      </c>
      <c r="Z67" s="5">
        <f>Assists[[#This Row],[9+]]-Assists[[#This Row],[10+]]</f>
        <v>3.6100000000000004E-3</v>
      </c>
      <c r="AA67" s="5">
        <f>Assists[[#This Row],[10+]]-Assists[[#This Row],[11+]]</f>
        <v>6.8999999999999997E-4</v>
      </c>
      <c r="AB67" s="5">
        <f>Assists[[#This Row],[11+]]-Assists[[#This Row],[12+]]</f>
        <v>1E-4</v>
      </c>
    </row>
    <row r="68" spans="1:28" x14ac:dyDescent="0.25">
      <c r="A68" s="10">
        <v>22400625</v>
      </c>
      <c r="B68" t="s">
        <v>77</v>
      </c>
      <c r="C68" t="s">
        <v>75</v>
      </c>
      <c r="D68" s="11">
        <v>0.83333333333333337</v>
      </c>
      <c r="E68" s="6" t="str">
        <f>HYPERLINK("https://www.nba.com/stats/player/1628392/boxscores-traditional", "Isaiah Hartenstein")</f>
        <v>Isaiah Hartenstein</v>
      </c>
      <c r="F68">
        <v>4.2</v>
      </c>
      <c r="G68" s="4">
        <v>2.4</v>
      </c>
      <c r="H68" s="3">
        <v>0.82121</v>
      </c>
      <c r="I68" s="3">
        <v>0.69145999999999996</v>
      </c>
      <c r="J68" s="3">
        <v>0.53188000000000002</v>
      </c>
      <c r="K68" s="3">
        <v>0.37069999999999997</v>
      </c>
      <c r="L68" s="3">
        <v>0.22663</v>
      </c>
      <c r="M68" s="3">
        <v>0.121</v>
      </c>
      <c r="N68" s="3">
        <v>5.7049999999999997E-2</v>
      </c>
      <c r="O68" s="3">
        <v>2.2749999999999999E-2</v>
      </c>
      <c r="P68" s="3">
        <v>7.7600000000000004E-3</v>
      </c>
      <c r="Q68" s="3">
        <v>2.33E-3</v>
      </c>
      <c r="R68" s="3">
        <v>5.8E-4</v>
      </c>
      <c r="S68" s="5">
        <f>Assists[[#This Row],[2+]]-Assists[[#This Row],[3+]]</f>
        <v>0.12975000000000003</v>
      </c>
      <c r="T68" s="5">
        <f>Assists[[#This Row],[3+]]-Assists[[#This Row],[4+]]</f>
        <v>0.15957999999999994</v>
      </c>
      <c r="U68" s="5">
        <f>Assists[[#This Row],[4+]]-Assists[[#This Row],[5+]]</f>
        <v>0.16118000000000005</v>
      </c>
      <c r="V68" s="5">
        <f>Assists[[#This Row],[5+]]-Assists[[#This Row],[6+]]</f>
        <v>0.14406999999999998</v>
      </c>
      <c r="W68" s="5">
        <f>Assists[[#This Row],[6+]]-Assists[[#This Row],[7+]]</f>
        <v>0.10563</v>
      </c>
      <c r="X68" s="5">
        <f>Assists[[#This Row],[7+]]-Assists[[#This Row],[8+]]</f>
        <v>6.3950000000000007E-2</v>
      </c>
      <c r="Y68" s="5">
        <f>Assists[[#This Row],[8+]]-Assists[[#This Row],[9+]]</f>
        <v>3.4299999999999997E-2</v>
      </c>
      <c r="Z68" s="5">
        <f>Assists[[#This Row],[9+]]-Assists[[#This Row],[10+]]</f>
        <v>1.499E-2</v>
      </c>
      <c r="AA68" s="5">
        <f>Assists[[#This Row],[10+]]-Assists[[#This Row],[11+]]</f>
        <v>5.4300000000000008E-3</v>
      </c>
      <c r="AB68" s="5">
        <f>Assists[[#This Row],[11+]]-Assists[[#This Row],[12+]]</f>
        <v>1.75E-3</v>
      </c>
    </row>
    <row r="69" spans="1:28" x14ac:dyDescent="0.25">
      <c r="A69" s="10">
        <v>22400625</v>
      </c>
      <c r="B69" t="s">
        <v>77</v>
      </c>
      <c r="C69" t="s">
        <v>75</v>
      </c>
      <c r="D69" s="11">
        <v>0.83333333333333337</v>
      </c>
      <c r="E69" s="6" t="str">
        <f>HYPERLINK("https://www.nba.com/stats/player/1641717/boxscores-traditional", "Cason Wallace")</f>
        <v>Cason Wallace</v>
      </c>
      <c r="F69">
        <v>3</v>
      </c>
      <c r="G69" s="4">
        <v>1.4139999999999999</v>
      </c>
      <c r="H69" s="3">
        <v>0.76114999999999999</v>
      </c>
      <c r="I69" s="3">
        <v>0.5</v>
      </c>
      <c r="J69" s="3">
        <v>0.23885000000000001</v>
      </c>
      <c r="K69" s="3">
        <v>7.9269999999999993E-2</v>
      </c>
      <c r="L69" s="3">
        <v>1.7000000000000001E-2</v>
      </c>
      <c r="M69" s="3">
        <v>2.33E-3</v>
      </c>
      <c r="N69" s="3">
        <v>2.0000000000000001E-4</v>
      </c>
      <c r="O69" s="3">
        <v>0</v>
      </c>
      <c r="P69" s="3">
        <v>0</v>
      </c>
      <c r="Q69" s="3">
        <v>0</v>
      </c>
      <c r="R69" s="3">
        <v>0</v>
      </c>
      <c r="S69" s="5">
        <f>Assists[[#This Row],[2+]]-Assists[[#This Row],[3+]]</f>
        <v>0.26114999999999999</v>
      </c>
      <c r="T69" s="5">
        <f>Assists[[#This Row],[3+]]-Assists[[#This Row],[4+]]</f>
        <v>0.26114999999999999</v>
      </c>
      <c r="U69" s="5">
        <f>Assists[[#This Row],[4+]]-Assists[[#This Row],[5+]]</f>
        <v>0.15958</v>
      </c>
      <c r="V69" s="5">
        <f>Assists[[#This Row],[5+]]-Assists[[#This Row],[6+]]</f>
        <v>6.2269999999999992E-2</v>
      </c>
      <c r="W69" s="5">
        <f>Assists[[#This Row],[6+]]-Assists[[#This Row],[7+]]</f>
        <v>1.4670000000000001E-2</v>
      </c>
      <c r="X69" s="5">
        <f>Assists[[#This Row],[7+]]-Assists[[#This Row],[8+]]</f>
        <v>2.1299999999999999E-3</v>
      </c>
      <c r="Y69" s="5">
        <f>Assists[[#This Row],[8+]]-Assists[[#This Row],[9+]]</f>
        <v>2.0000000000000001E-4</v>
      </c>
      <c r="Z69" s="5">
        <f>Assists[[#This Row],[9+]]-Assists[[#This Row],[10+]]</f>
        <v>0</v>
      </c>
      <c r="AA69" s="5">
        <f>Assists[[#This Row],[10+]]-Assists[[#This Row],[11+]]</f>
        <v>0</v>
      </c>
      <c r="AB69" s="5">
        <f>Assists[[#This Row],[11+]]-Assists[[#This Row],[12+]]</f>
        <v>0</v>
      </c>
    </row>
    <row r="70" spans="1:28" x14ac:dyDescent="0.25">
      <c r="A70" s="10">
        <v>22400625</v>
      </c>
      <c r="B70" t="s">
        <v>77</v>
      </c>
      <c r="C70" t="s">
        <v>75</v>
      </c>
      <c r="D70" s="11">
        <v>0.83333333333333337</v>
      </c>
      <c r="E70" s="6" t="str">
        <f>HYPERLINK("https://www.nba.com/stats/player/1630598/boxscores-traditional", "Aaron Wiggins")</f>
        <v>Aaron Wiggins</v>
      </c>
      <c r="F70">
        <v>2.8</v>
      </c>
      <c r="G70" s="4">
        <v>1.327</v>
      </c>
      <c r="H70" s="3">
        <v>0.72575000000000001</v>
      </c>
      <c r="I70" s="3">
        <v>0.44037999999999999</v>
      </c>
      <c r="J70" s="3">
        <v>0.18406</v>
      </c>
      <c r="K70" s="3">
        <v>4.8460000000000003E-2</v>
      </c>
      <c r="L70" s="3">
        <v>7.9799999999999992E-3</v>
      </c>
      <c r="M70" s="3">
        <v>7.6000000000000004E-4</v>
      </c>
      <c r="N70" s="3">
        <v>4.0000000000000003E-5</v>
      </c>
      <c r="O70" s="3">
        <v>0</v>
      </c>
      <c r="P70" s="3">
        <v>0</v>
      </c>
      <c r="Q70" s="3">
        <v>0</v>
      </c>
      <c r="R70" s="3">
        <v>0</v>
      </c>
      <c r="S70" s="5">
        <f>Assists[[#This Row],[2+]]-Assists[[#This Row],[3+]]</f>
        <v>0.28537000000000001</v>
      </c>
      <c r="T70" s="5">
        <f>Assists[[#This Row],[3+]]-Assists[[#This Row],[4+]]</f>
        <v>0.25631999999999999</v>
      </c>
      <c r="U70" s="5">
        <f>Assists[[#This Row],[4+]]-Assists[[#This Row],[5+]]</f>
        <v>0.1356</v>
      </c>
      <c r="V70" s="5">
        <f>Assists[[#This Row],[5+]]-Assists[[#This Row],[6+]]</f>
        <v>4.0480000000000002E-2</v>
      </c>
      <c r="W70" s="5">
        <f>Assists[[#This Row],[6+]]-Assists[[#This Row],[7+]]</f>
        <v>7.219999999999999E-3</v>
      </c>
      <c r="X70" s="5">
        <f>Assists[[#This Row],[7+]]-Assists[[#This Row],[8+]]</f>
        <v>7.2000000000000005E-4</v>
      </c>
      <c r="Y70" s="5">
        <f>Assists[[#This Row],[8+]]-Assists[[#This Row],[9+]]</f>
        <v>4.0000000000000003E-5</v>
      </c>
      <c r="Z70" s="5">
        <f>Assists[[#This Row],[9+]]-Assists[[#This Row],[10+]]</f>
        <v>0</v>
      </c>
      <c r="AA70" s="5">
        <f>Assists[[#This Row],[10+]]-Assists[[#This Row],[11+]]</f>
        <v>0</v>
      </c>
      <c r="AB70" s="5">
        <f>Assists[[#This Row],[11+]]-Assists[[#This Row],[12+]]</f>
        <v>0</v>
      </c>
    </row>
    <row r="71" spans="1:28" x14ac:dyDescent="0.25">
      <c r="A71" s="10">
        <v>22400625</v>
      </c>
      <c r="B71" t="s">
        <v>77</v>
      </c>
      <c r="C71" t="s">
        <v>75</v>
      </c>
      <c r="D71" s="11">
        <v>0.83333333333333337</v>
      </c>
      <c r="E71" s="6" t="str">
        <f>HYPERLINK("https://www.nba.com/stats/player/1629652/boxscores-traditional", "Luguentz Dort")</f>
        <v>Luguentz Dort</v>
      </c>
      <c r="F71">
        <v>2.6</v>
      </c>
      <c r="G71" s="4">
        <v>1.02</v>
      </c>
      <c r="H71" s="3">
        <v>0.72240000000000004</v>
      </c>
      <c r="I71" s="3">
        <v>0.34827000000000002</v>
      </c>
      <c r="J71" s="3">
        <v>8.5339999999999999E-2</v>
      </c>
      <c r="K71" s="3">
        <v>9.3900000000000008E-3</v>
      </c>
      <c r="L71" s="3">
        <v>4.2999999999999999E-4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5">
        <f>Assists[[#This Row],[2+]]-Assists[[#This Row],[3+]]</f>
        <v>0.37413000000000002</v>
      </c>
      <c r="T71" s="5">
        <f>Assists[[#This Row],[3+]]-Assists[[#This Row],[4+]]</f>
        <v>0.26293</v>
      </c>
      <c r="U71" s="5">
        <f>Assists[[#This Row],[4+]]-Assists[[#This Row],[5+]]</f>
        <v>7.5950000000000004E-2</v>
      </c>
      <c r="V71" s="5">
        <f>Assists[[#This Row],[5+]]-Assists[[#This Row],[6+]]</f>
        <v>8.9600000000000009E-3</v>
      </c>
      <c r="W71" s="5">
        <f>Assists[[#This Row],[6+]]-Assists[[#This Row],[7+]]</f>
        <v>4.2999999999999999E-4</v>
      </c>
      <c r="X71" s="5">
        <f>Assists[[#This Row],[7+]]-Assists[[#This Row],[8+]]</f>
        <v>0</v>
      </c>
      <c r="Y71" s="5">
        <f>Assists[[#This Row],[8+]]-Assists[[#This Row],[9+]]</f>
        <v>0</v>
      </c>
      <c r="Z71" s="5">
        <f>Assists[[#This Row],[9+]]-Assists[[#This Row],[10+]]</f>
        <v>0</v>
      </c>
      <c r="AA71" s="5">
        <f>Assists[[#This Row],[10+]]-Assists[[#This Row],[11+]]</f>
        <v>0</v>
      </c>
      <c r="AB71" s="5">
        <f>Assists[[#This Row],[11+]]-Assists[[#This Row],[12+]]</f>
        <v>0</v>
      </c>
    </row>
    <row r="72" spans="1:28" x14ac:dyDescent="0.25">
      <c r="A72" s="10">
        <v>22400625</v>
      </c>
      <c r="B72" t="s">
        <v>77</v>
      </c>
      <c r="C72" t="s">
        <v>75</v>
      </c>
      <c r="D72" s="11">
        <v>0.83333333333333337</v>
      </c>
      <c r="E72" s="6" t="str">
        <f>HYPERLINK("https://www.nba.com/stats/player/1627936/boxscores-traditional", "Alex Caruso")</f>
        <v>Alex Caruso</v>
      </c>
      <c r="F72">
        <v>2.6</v>
      </c>
      <c r="G72" s="4">
        <v>1.3559999999999999</v>
      </c>
      <c r="H72" s="3">
        <v>0.67003000000000001</v>
      </c>
      <c r="I72" s="3">
        <v>0.38590999999999998</v>
      </c>
      <c r="J72" s="3">
        <v>0.15151000000000001</v>
      </c>
      <c r="K72" s="3">
        <v>3.8359999999999998E-2</v>
      </c>
      <c r="L72" s="3">
        <v>6.0400000000000002E-3</v>
      </c>
      <c r="M72" s="3">
        <v>5.9999999999999995E-4</v>
      </c>
      <c r="N72" s="3">
        <v>3.0000000000000001E-5</v>
      </c>
      <c r="O72" s="3">
        <v>0</v>
      </c>
      <c r="P72" s="3">
        <v>0</v>
      </c>
      <c r="Q72" s="3">
        <v>0</v>
      </c>
      <c r="R72" s="3">
        <v>0</v>
      </c>
      <c r="S72" s="5">
        <f>Assists[[#This Row],[2+]]-Assists[[#This Row],[3+]]</f>
        <v>0.28412000000000004</v>
      </c>
      <c r="T72" s="5">
        <f>Assists[[#This Row],[3+]]-Assists[[#This Row],[4+]]</f>
        <v>0.23439999999999997</v>
      </c>
      <c r="U72" s="5">
        <f>Assists[[#This Row],[4+]]-Assists[[#This Row],[5+]]</f>
        <v>0.11315</v>
      </c>
      <c r="V72" s="5">
        <f>Assists[[#This Row],[5+]]-Assists[[#This Row],[6+]]</f>
        <v>3.2320000000000002E-2</v>
      </c>
      <c r="W72" s="5">
        <f>Assists[[#This Row],[6+]]-Assists[[#This Row],[7+]]</f>
        <v>5.4400000000000004E-3</v>
      </c>
      <c r="X72" s="5">
        <f>Assists[[#This Row],[7+]]-Assists[[#This Row],[8+]]</f>
        <v>5.6999999999999998E-4</v>
      </c>
      <c r="Y72" s="5">
        <f>Assists[[#This Row],[8+]]-Assists[[#This Row],[9+]]</f>
        <v>3.0000000000000001E-5</v>
      </c>
      <c r="Z72" s="5">
        <f>Assists[[#This Row],[9+]]-Assists[[#This Row],[10+]]</f>
        <v>0</v>
      </c>
      <c r="AA72" s="5">
        <f>Assists[[#This Row],[10+]]-Assists[[#This Row],[11+]]</f>
        <v>0</v>
      </c>
      <c r="AB72" s="5">
        <f>Assists[[#This Row],[11+]]-Assists[[#This Row],[12+]]</f>
        <v>0</v>
      </c>
    </row>
    <row r="73" spans="1:28" x14ac:dyDescent="0.25">
      <c r="A73" s="10">
        <v>22400625</v>
      </c>
      <c r="B73" t="s">
        <v>77</v>
      </c>
      <c r="C73" t="s">
        <v>75</v>
      </c>
      <c r="D73" s="11">
        <v>0.83333333333333337</v>
      </c>
      <c r="E73" s="6" t="str">
        <f>HYPERLINK("https://www.nba.com/stats/player/1631119/boxscores-traditional", "Jaylin Williams")</f>
        <v>Jaylin Williams</v>
      </c>
      <c r="F73">
        <v>2.6</v>
      </c>
      <c r="G73" s="4">
        <v>1.4969999999999999</v>
      </c>
      <c r="H73" s="3">
        <v>0.65542</v>
      </c>
      <c r="I73" s="3">
        <v>0.39357999999999999</v>
      </c>
      <c r="J73" s="3">
        <v>0.17360999999999999</v>
      </c>
      <c r="K73" s="3">
        <v>5.4800000000000001E-2</v>
      </c>
      <c r="L73" s="3">
        <v>1.1599999999999999E-2</v>
      </c>
      <c r="M73" s="3">
        <v>1.64E-3</v>
      </c>
      <c r="N73" s="3">
        <v>1.4999999999999999E-4</v>
      </c>
      <c r="O73" s="3">
        <v>0</v>
      </c>
      <c r="P73" s="3">
        <v>0</v>
      </c>
      <c r="Q73" s="3">
        <v>0</v>
      </c>
      <c r="R73" s="3">
        <v>0</v>
      </c>
      <c r="S73" s="5">
        <f>Assists[[#This Row],[2+]]-Assists[[#This Row],[3+]]</f>
        <v>0.26184000000000002</v>
      </c>
      <c r="T73" s="5">
        <f>Assists[[#This Row],[3+]]-Assists[[#This Row],[4+]]</f>
        <v>0.21997</v>
      </c>
      <c r="U73" s="5">
        <f>Assists[[#This Row],[4+]]-Assists[[#This Row],[5+]]</f>
        <v>0.11880999999999999</v>
      </c>
      <c r="V73" s="5">
        <f>Assists[[#This Row],[5+]]-Assists[[#This Row],[6+]]</f>
        <v>4.3200000000000002E-2</v>
      </c>
      <c r="W73" s="5">
        <f>Assists[[#This Row],[6+]]-Assists[[#This Row],[7+]]</f>
        <v>9.9600000000000001E-3</v>
      </c>
      <c r="X73" s="5">
        <f>Assists[[#This Row],[7+]]-Assists[[#This Row],[8+]]</f>
        <v>1.49E-3</v>
      </c>
      <c r="Y73" s="5">
        <f>Assists[[#This Row],[8+]]-Assists[[#This Row],[9+]]</f>
        <v>1.4999999999999999E-4</v>
      </c>
      <c r="Z73" s="5">
        <f>Assists[[#This Row],[9+]]-Assists[[#This Row],[10+]]</f>
        <v>0</v>
      </c>
      <c r="AA73" s="5">
        <f>Assists[[#This Row],[10+]]-Assists[[#This Row],[11+]]</f>
        <v>0</v>
      </c>
      <c r="AB73" s="5">
        <f>Assists[[#This Row],[11+]]-Assists[[#This Row],[12+]]</f>
        <v>0</v>
      </c>
    </row>
    <row r="74" spans="1:28" x14ac:dyDescent="0.25">
      <c r="A74" s="10">
        <v>22400625</v>
      </c>
      <c r="B74" t="s">
        <v>77</v>
      </c>
      <c r="C74" t="s">
        <v>75</v>
      </c>
      <c r="D74" s="11">
        <v>0.83333333333333337</v>
      </c>
      <c r="E74" s="6" t="str">
        <f>HYPERLINK("https://www.nba.com/stats/player/1642349/boxscores-traditional", "Ajay Mitchell")</f>
        <v>Ajay Mitchell</v>
      </c>
      <c r="F74">
        <v>2</v>
      </c>
      <c r="G74" s="4">
        <v>1.673</v>
      </c>
      <c r="H74" s="3">
        <v>0.5</v>
      </c>
      <c r="I74" s="3">
        <v>0.27424999999999999</v>
      </c>
      <c r="J74" s="3">
        <v>0.11507000000000001</v>
      </c>
      <c r="K74" s="3">
        <v>3.6729999999999999E-2</v>
      </c>
      <c r="L74" s="3">
        <v>8.4200000000000004E-3</v>
      </c>
      <c r="M74" s="3">
        <v>1.39E-3</v>
      </c>
      <c r="N74" s="3">
        <v>1.7000000000000001E-4</v>
      </c>
      <c r="O74" s="3">
        <v>0</v>
      </c>
      <c r="P74" s="3">
        <v>0</v>
      </c>
      <c r="Q74" s="3">
        <v>0</v>
      </c>
      <c r="R74" s="3">
        <v>0</v>
      </c>
      <c r="S74" s="5">
        <f>Assists[[#This Row],[2+]]-Assists[[#This Row],[3+]]</f>
        <v>0.22575000000000001</v>
      </c>
      <c r="T74" s="5">
        <f>Assists[[#This Row],[3+]]-Assists[[#This Row],[4+]]</f>
        <v>0.15917999999999999</v>
      </c>
      <c r="U74" s="5">
        <f>Assists[[#This Row],[4+]]-Assists[[#This Row],[5+]]</f>
        <v>7.8340000000000007E-2</v>
      </c>
      <c r="V74" s="5">
        <f>Assists[[#This Row],[5+]]-Assists[[#This Row],[6+]]</f>
        <v>2.8309999999999998E-2</v>
      </c>
      <c r="W74" s="5">
        <f>Assists[[#This Row],[6+]]-Assists[[#This Row],[7+]]</f>
        <v>7.0300000000000007E-3</v>
      </c>
      <c r="X74" s="5">
        <f>Assists[[#This Row],[7+]]-Assists[[#This Row],[8+]]</f>
        <v>1.2199999999999999E-3</v>
      </c>
      <c r="Y74" s="5">
        <f>Assists[[#This Row],[8+]]-Assists[[#This Row],[9+]]</f>
        <v>1.7000000000000001E-4</v>
      </c>
      <c r="Z74" s="5">
        <f>Assists[[#This Row],[9+]]-Assists[[#This Row],[10+]]</f>
        <v>0</v>
      </c>
      <c r="AA74" s="5">
        <f>Assists[[#This Row],[10+]]-Assists[[#This Row],[11+]]</f>
        <v>0</v>
      </c>
      <c r="AB74" s="5">
        <f>Assists[[#This Row],[11+]]-Assists[[#This Row],[12+]]</f>
        <v>0</v>
      </c>
    </row>
    <row r="75" spans="1:28" x14ac:dyDescent="0.25">
      <c r="A75" s="10">
        <v>22400626</v>
      </c>
      <c r="B75" t="s">
        <v>78</v>
      </c>
      <c r="C75" t="s">
        <v>88</v>
      </c>
      <c r="D75" s="11">
        <v>0.875</v>
      </c>
      <c r="E75" s="6" t="str">
        <f>HYPERLINK("https://www.nba.com/stats/player/1628370/boxscores-traditional", "Malik Monk")</f>
        <v>Malik Monk</v>
      </c>
      <c r="F75">
        <v>7.8</v>
      </c>
      <c r="G75" s="4">
        <v>1.9390000000000001</v>
      </c>
      <c r="H75" s="3">
        <v>0.99861</v>
      </c>
      <c r="I75" s="3">
        <v>0.99343000000000004</v>
      </c>
      <c r="J75" s="3">
        <v>0.97499999999999998</v>
      </c>
      <c r="K75" s="3">
        <v>0.92506999999999995</v>
      </c>
      <c r="L75" s="3">
        <v>0.82381000000000004</v>
      </c>
      <c r="M75" s="3">
        <v>0.65910000000000002</v>
      </c>
      <c r="N75" s="3">
        <v>0.46017000000000002</v>
      </c>
      <c r="O75" s="3">
        <v>0.26762999999999998</v>
      </c>
      <c r="P75" s="3">
        <v>0.12923999999999999</v>
      </c>
      <c r="Q75" s="3">
        <v>4.947E-2</v>
      </c>
      <c r="R75" s="3">
        <v>1.4999999999999999E-2</v>
      </c>
      <c r="S75" s="5">
        <f>Assists[[#This Row],[2+]]-Assists[[#This Row],[3+]]</f>
        <v>5.1799999999999624E-3</v>
      </c>
      <c r="T75" s="5">
        <f>Assists[[#This Row],[3+]]-Assists[[#This Row],[4+]]</f>
        <v>1.8430000000000057E-2</v>
      </c>
      <c r="U75" s="5">
        <f>Assists[[#This Row],[4+]]-Assists[[#This Row],[5+]]</f>
        <v>4.993000000000003E-2</v>
      </c>
      <c r="V75" s="5">
        <f>Assists[[#This Row],[5+]]-Assists[[#This Row],[6+]]</f>
        <v>0.10125999999999991</v>
      </c>
      <c r="W75" s="5">
        <f>Assists[[#This Row],[6+]]-Assists[[#This Row],[7+]]</f>
        <v>0.16471000000000002</v>
      </c>
      <c r="X75" s="5">
        <f>Assists[[#This Row],[7+]]-Assists[[#This Row],[8+]]</f>
        <v>0.19893</v>
      </c>
      <c r="Y75" s="5">
        <f>Assists[[#This Row],[8+]]-Assists[[#This Row],[9+]]</f>
        <v>0.19254000000000004</v>
      </c>
      <c r="Z75" s="5">
        <f>Assists[[#This Row],[9+]]-Assists[[#This Row],[10+]]</f>
        <v>0.13838999999999999</v>
      </c>
      <c r="AA75" s="5">
        <f>Assists[[#This Row],[10+]]-Assists[[#This Row],[11+]]</f>
        <v>7.9769999999999994E-2</v>
      </c>
      <c r="AB75" s="5">
        <f>Assists[[#This Row],[11+]]-Assists[[#This Row],[12+]]</f>
        <v>3.4470000000000001E-2</v>
      </c>
    </row>
    <row r="76" spans="1:28" x14ac:dyDescent="0.25">
      <c r="A76" s="10">
        <v>22400626</v>
      </c>
      <c r="B76" t="s">
        <v>78</v>
      </c>
      <c r="C76" t="s">
        <v>88</v>
      </c>
      <c r="D76" s="11">
        <v>0.875</v>
      </c>
      <c r="E76" s="6" t="str">
        <f>HYPERLINK("https://www.nba.com/stats/player/1627734/boxscores-traditional", "Domantas Sabonis")</f>
        <v>Domantas Sabonis</v>
      </c>
      <c r="F76">
        <v>6.2</v>
      </c>
      <c r="G76" s="4">
        <v>2.3149999999999999</v>
      </c>
      <c r="H76" s="3">
        <v>0.96484999999999999</v>
      </c>
      <c r="I76" s="3">
        <v>0.91620999999999997</v>
      </c>
      <c r="J76" s="3">
        <v>0.82894000000000001</v>
      </c>
      <c r="K76" s="3">
        <v>0.69847000000000004</v>
      </c>
      <c r="L76" s="3">
        <v>0.53586</v>
      </c>
      <c r="M76" s="3">
        <v>0.36316999999999999</v>
      </c>
      <c r="N76" s="3">
        <v>0.2177</v>
      </c>
      <c r="O76" s="3">
        <v>0.11314</v>
      </c>
      <c r="P76" s="3">
        <v>5.0500000000000003E-2</v>
      </c>
      <c r="Q76" s="3">
        <v>1.9230000000000001E-2</v>
      </c>
      <c r="R76" s="3">
        <v>6.0400000000000002E-3</v>
      </c>
      <c r="S76" s="5">
        <f>Assists[[#This Row],[2+]]-Assists[[#This Row],[3+]]</f>
        <v>4.8640000000000017E-2</v>
      </c>
      <c r="T76" s="5">
        <f>Assists[[#This Row],[3+]]-Assists[[#This Row],[4+]]</f>
        <v>8.7269999999999959E-2</v>
      </c>
      <c r="U76" s="5">
        <f>Assists[[#This Row],[4+]]-Assists[[#This Row],[5+]]</f>
        <v>0.13046999999999997</v>
      </c>
      <c r="V76" s="5">
        <f>Assists[[#This Row],[5+]]-Assists[[#This Row],[6+]]</f>
        <v>0.16261000000000003</v>
      </c>
      <c r="W76" s="5">
        <f>Assists[[#This Row],[6+]]-Assists[[#This Row],[7+]]</f>
        <v>0.17269000000000001</v>
      </c>
      <c r="X76" s="5">
        <f>Assists[[#This Row],[7+]]-Assists[[#This Row],[8+]]</f>
        <v>0.14546999999999999</v>
      </c>
      <c r="Y76" s="5">
        <f>Assists[[#This Row],[8+]]-Assists[[#This Row],[9+]]</f>
        <v>0.10456</v>
      </c>
      <c r="Z76" s="5">
        <f>Assists[[#This Row],[9+]]-Assists[[#This Row],[10+]]</f>
        <v>6.2640000000000001E-2</v>
      </c>
      <c r="AA76" s="5">
        <f>Assists[[#This Row],[10+]]-Assists[[#This Row],[11+]]</f>
        <v>3.1270000000000006E-2</v>
      </c>
      <c r="AB76" s="5">
        <f>Assists[[#This Row],[11+]]-Assists[[#This Row],[12+]]</f>
        <v>1.319E-2</v>
      </c>
    </row>
    <row r="77" spans="1:28" x14ac:dyDescent="0.25">
      <c r="A77" s="10">
        <v>22400626</v>
      </c>
      <c r="B77" t="s">
        <v>78</v>
      </c>
      <c r="C77" t="s">
        <v>88</v>
      </c>
      <c r="D77" s="11">
        <v>0.875</v>
      </c>
      <c r="E77" s="6" t="str">
        <f>HYPERLINK("https://www.nba.com/stats/player/1628368/boxscores-traditional", "De'Aaron Fox")</f>
        <v>De'Aaron Fox</v>
      </c>
      <c r="F77">
        <v>6.8</v>
      </c>
      <c r="G77" s="4">
        <v>3.37</v>
      </c>
      <c r="H77" s="3">
        <v>0.92220000000000002</v>
      </c>
      <c r="I77" s="3">
        <v>0.87075999999999998</v>
      </c>
      <c r="J77" s="3">
        <v>0.79673000000000005</v>
      </c>
      <c r="K77" s="3">
        <v>0.70194000000000001</v>
      </c>
      <c r="L77" s="3">
        <v>0.59482999999999997</v>
      </c>
      <c r="M77" s="3">
        <v>0.47608</v>
      </c>
      <c r="N77" s="3">
        <v>0.35942000000000002</v>
      </c>
      <c r="O77" s="3">
        <v>0.25785000000000002</v>
      </c>
      <c r="P77" s="3">
        <v>0.17105999999999999</v>
      </c>
      <c r="Q77" s="3">
        <v>0.10564999999999999</v>
      </c>
      <c r="R77" s="3">
        <v>6.1780000000000002E-2</v>
      </c>
      <c r="S77" s="5">
        <f>Assists[[#This Row],[2+]]-Assists[[#This Row],[3+]]</f>
        <v>5.1440000000000041E-2</v>
      </c>
      <c r="T77" s="5">
        <f>Assists[[#This Row],[3+]]-Assists[[#This Row],[4+]]</f>
        <v>7.4029999999999929E-2</v>
      </c>
      <c r="U77" s="5">
        <f>Assists[[#This Row],[4+]]-Assists[[#This Row],[5+]]</f>
        <v>9.4790000000000041E-2</v>
      </c>
      <c r="V77" s="5">
        <f>Assists[[#This Row],[5+]]-Assists[[#This Row],[6+]]</f>
        <v>0.10711000000000004</v>
      </c>
      <c r="W77" s="5">
        <f>Assists[[#This Row],[6+]]-Assists[[#This Row],[7+]]</f>
        <v>0.11874999999999997</v>
      </c>
      <c r="X77" s="5">
        <f>Assists[[#This Row],[7+]]-Assists[[#This Row],[8+]]</f>
        <v>0.11665999999999999</v>
      </c>
      <c r="Y77" s="5">
        <f>Assists[[#This Row],[8+]]-Assists[[#This Row],[9+]]</f>
        <v>0.10156999999999999</v>
      </c>
      <c r="Z77" s="5">
        <f>Assists[[#This Row],[9+]]-Assists[[#This Row],[10+]]</f>
        <v>8.6790000000000034E-2</v>
      </c>
      <c r="AA77" s="5">
        <f>Assists[[#This Row],[10+]]-Assists[[#This Row],[11+]]</f>
        <v>6.5409999999999996E-2</v>
      </c>
      <c r="AB77" s="5">
        <f>Assists[[#This Row],[11+]]-Assists[[#This Row],[12+]]</f>
        <v>4.3869999999999992E-2</v>
      </c>
    </row>
    <row r="78" spans="1:28" x14ac:dyDescent="0.25">
      <c r="A78" s="10">
        <v>22400626</v>
      </c>
      <c r="B78" t="s">
        <v>78</v>
      </c>
      <c r="C78" t="s">
        <v>88</v>
      </c>
      <c r="D78" s="11">
        <v>0.875</v>
      </c>
      <c r="E78" s="6" t="str">
        <f>HYPERLINK("https://www.nba.com/stats/player/201942/boxscores-traditional", "DeMar DeRozan")</f>
        <v>DeMar DeRozan</v>
      </c>
      <c r="F78">
        <v>2.8</v>
      </c>
      <c r="G78" s="4">
        <v>1.1659999999999999</v>
      </c>
      <c r="H78" s="3">
        <v>0.75490000000000002</v>
      </c>
      <c r="I78" s="3">
        <v>0.43251000000000001</v>
      </c>
      <c r="J78" s="3">
        <v>0.15151000000000001</v>
      </c>
      <c r="K78" s="3">
        <v>2.938E-2</v>
      </c>
      <c r="L78" s="3">
        <v>3.0699999999999998E-3</v>
      </c>
      <c r="M78" s="3">
        <v>1.6000000000000001E-4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5">
        <f>Assists[[#This Row],[2+]]-Assists[[#This Row],[3+]]</f>
        <v>0.32239000000000001</v>
      </c>
      <c r="T78" s="5">
        <f>Assists[[#This Row],[3+]]-Assists[[#This Row],[4+]]</f>
        <v>0.28100000000000003</v>
      </c>
      <c r="U78" s="5">
        <f>Assists[[#This Row],[4+]]-Assists[[#This Row],[5+]]</f>
        <v>0.12213</v>
      </c>
      <c r="V78" s="5">
        <f>Assists[[#This Row],[5+]]-Assists[[#This Row],[6+]]</f>
        <v>2.631E-2</v>
      </c>
      <c r="W78" s="5">
        <f>Assists[[#This Row],[6+]]-Assists[[#This Row],[7+]]</f>
        <v>2.9099999999999998E-3</v>
      </c>
      <c r="X78" s="5">
        <f>Assists[[#This Row],[7+]]-Assists[[#This Row],[8+]]</f>
        <v>1.6000000000000001E-4</v>
      </c>
      <c r="Y78" s="5">
        <f>Assists[[#This Row],[8+]]-Assists[[#This Row],[9+]]</f>
        <v>0</v>
      </c>
      <c r="Z78" s="5">
        <f>Assists[[#This Row],[9+]]-Assists[[#This Row],[10+]]</f>
        <v>0</v>
      </c>
      <c r="AA78" s="5">
        <f>Assists[[#This Row],[10+]]-Assists[[#This Row],[11+]]</f>
        <v>0</v>
      </c>
      <c r="AB78" s="5">
        <f>Assists[[#This Row],[11+]]-Assists[[#This Row],[12+]]</f>
        <v>0</v>
      </c>
    </row>
    <row r="79" spans="1:28" x14ac:dyDescent="0.25">
      <c r="A79" s="10">
        <v>22400626</v>
      </c>
      <c r="B79" t="s">
        <v>88</v>
      </c>
      <c r="C79" t="s">
        <v>78</v>
      </c>
      <c r="D79" s="11">
        <v>0.875</v>
      </c>
      <c r="E79" s="6" t="str">
        <f>HYPERLINK("https://www.nba.com/stats/player/203999/boxscores-traditional", "Nikola Jokic")</f>
        <v>Nikola Jokic</v>
      </c>
      <c r="F79">
        <v>9.8000000000000007</v>
      </c>
      <c r="G79" s="4">
        <v>0.4</v>
      </c>
      <c r="H79" s="3">
        <v>1</v>
      </c>
      <c r="I79" s="3">
        <v>1</v>
      </c>
      <c r="J79" s="3">
        <v>1</v>
      </c>
      <c r="K79" s="3">
        <v>1</v>
      </c>
      <c r="L79" s="3">
        <v>1</v>
      </c>
      <c r="M79" s="3">
        <v>1</v>
      </c>
      <c r="N79" s="3">
        <v>1</v>
      </c>
      <c r="O79" s="3">
        <v>0.97724999999999995</v>
      </c>
      <c r="P79" s="3">
        <v>0.30853999999999998</v>
      </c>
      <c r="Q79" s="3">
        <v>1.3500000000000001E-3</v>
      </c>
      <c r="R79" s="3">
        <v>0</v>
      </c>
      <c r="S79" s="5">
        <f>Assists[[#This Row],[2+]]-Assists[[#This Row],[3+]]</f>
        <v>0</v>
      </c>
      <c r="T79" s="5">
        <f>Assists[[#This Row],[3+]]-Assists[[#This Row],[4+]]</f>
        <v>0</v>
      </c>
      <c r="U79" s="5">
        <f>Assists[[#This Row],[4+]]-Assists[[#This Row],[5+]]</f>
        <v>0</v>
      </c>
      <c r="V79" s="5">
        <f>Assists[[#This Row],[5+]]-Assists[[#This Row],[6+]]</f>
        <v>0</v>
      </c>
      <c r="W79" s="5">
        <f>Assists[[#This Row],[6+]]-Assists[[#This Row],[7+]]</f>
        <v>0</v>
      </c>
      <c r="X79" s="5">
        <f>Assists[[#This Row],[7+]]-Assists[[#This Row],[8+]]</f>
        <v>0</v>
      </c>
      <c r="Y79" s="5">
        <f>Assists[[#This Row],[8+]]-Assists[[#This Row],[9+]]</f>
        <v>2.2750000000000048E-2</v>
      </c>
      <c r="Z79" s="5">
        <f>Assists[[#This Row],[9+]]-Assists[[#This Row],[10+]]</f>
        <v>0.66870999999999992</v>
      </c>
      <c r="AA79" s="5">
        <f>Assists[[#This Row],[10+]]-Assists[[#This Row],[11+]]</f>
        <v>0.30718999999999996</v>
      </c>
      <c r="AB79" s="5">
        <f>Assists[[#This Row],[11+]]-Assists[[#This Row],[12+]]</f>
        <v>1.3500000000000001E-3</v>
      </c>
    </row>
    <row r="80" spans="1:28" x14ac:dyDescent="0.25">
      <c r="A80" s="10">
        <v>22400626</v>
      </c>
      <c r="B80" t="s">
        <v>88</v>
      </c>
      <c r="C80" t="s">
        <v>78</v>
      </c>
      <c r="D80" s="11">
        <v>0.875</v>
      </c>
      <c r="E80" s="6" t="str">
        <f>HYPERLINK("https://www.nba.com/stats/player/1627750/boxscores-traditional", "Jamal Murray")</f>
        <v>Jamal Murray</v>
      </c>
      <c r="F80">
        <v>6</v>
      </c>
      <c r="G80" s="4">
        <v>1.4139999999999999</v>
      </c>
      <c r="H80" s="3">
        <v>0.99766999999999995</v>
      </c>
      <c r="I80" s="3">
        <v>0.98299999999999998</v>
      </c>
      <c r="J80" s="3">
        <v>0.92073000000000005</v>
      </c>
      <c r="K80" s="3">
        <v>0.76114999999999999</v>
      </c>
      <c r="L80" s="3">
        <v>0.5</v>
      </c>
      <c r="M80" s="3">
        <v>0.23885000000000001</v>
      </c>
      <c r="N80" s="3">
        <v>7.9269999999999993E-2</v>
      </c>
      <c r="O80" s="3">
        <v>1.7000000000000001E-2</v>
      </c>
      <c r="P80" s="3">
        <v>2.33E-3</v>
      </c>
      <c r="Q80" s="3">
        <v>2.0000000000000001E-4</v>
      </c>
      <c r="R80" s="3">
        <v>0</v>
      </c>
      <c r="S80" s="5">
        <f>Assists[[#This Row],[2+]]-Assists[[#This Row],[3+]]</f>
        <v>1.4669999999999961E-2</v>
      </c>
      <c r="T80" s="5">
        <f>Assists[[#This Row],[3+]]-Assists[[#This Row],[4+]]</f>
        <v>6.2269999999999937E-2</v>
      </c>
      <c r="U80" s="5">
        <f>Assists[[#This Row],[4+]]-Assists[[#This Row],[5+]]</f>
        <v>0.15958000000000006</v>
      </c>
      <c r="V80" s="5">
        <f>Assists[[#This Row],[5+]]-Assists[[#This Row],[6+]]</f>
        <v>0.26114999999999999</v>
      </c>
      <c r="W80" s="5">
        <f>Assists[[#This Row],[6+]]-Assists[[#This Row],[7+]]</f>
        <v>0.26114999999999999</v>
      </c>
      <c r="X80" s="5">
        <f>Assists[[#This Row],[7+]]-Assists[[#This Row],[8+]]</f>
        <v>0.15958</v>
      </c>
      <c r="Y80" s="5">
        <f>Assists[[#This Row],[8+]]-Assists[[#This Row],[9+]]</f>
        <v>6.2269999999999992E-2</v>
      </c>
      <c r="Z80" s="5">
        <f>Assists[[#This Row],[9+]]-Assists[[#This Row],[10+]]</f>
        <v>1.4670000000000001E-2</v>
      </c>
      <c r="AA80" s="5">
        <f>Assists[[#This Row],[10+]]-Assists[[#This Row],[11+]]</f>
        <v>2.1299999999999999E-3</v>
      </c>
      <c r="AB80" s="5">
        <f>Assists[[#This Row],[11+]]-Assists[[#This Row],[12+]]</f>
        <v>2.0000000000000001E-4</v>
      </c>
    </row>
    <row r="81" spans="1:28" x14ac:dyDescent="0.25">
      <c r="A81" s="10">
        <v>22400626</v>
      </c>
      <c r="B81" t="s">
        <v>88</v>
      </c>
      <c r="C81" t="s">
        <v>78</v>
      </c>
      <c r="D81" s="11">
        <v>0.875</v>
      </c>
      <c r="E81" s="6" t="str">
        <f>HYPERLINK("https://www.nba.com/stats/player/201566/boxscores-traditional", "Russell Westbrook")</f>
        <v>Russell Westbrook</v>
      </c>
      <c r="F81">
        <v>5.4</v>
      </c>
      <c r="G81" s="4">
        <v>2.577</v>
      </c>
      <c r="H81" s="3">
        <v>0.90658000000000005</v>
      </c>
      <c r="I81" s="3">
        <v>0.82381000000000004</v>
      </c>
      <c r="J81" s="3">
        <v>0.70540000000000003</v>
      </c>
      <c r="K81" s="3">
        <v>0.56355999999999995</v>
      </c>
      <c r="L81" s="3">
        <v>0.40905000000000002</v>
      </c>
      <c r="M81" s="3">
        <v>0.26762999999999998</v>
      </c>
      <c r="N81" s="3">
        <v>0.15625</v>
      </c>
      <c r="O81" s="3">
        <v>8.0759999999999998E-2</v>
      </c>
      <c r="P81" s="3">
        <v>3.6729999999999999E-2</v>
      </c>
      <c r="Q81" s="3">
        <v>1.4999999999999999E-2</v>
      </c>
      <c r="R81" s="3">
        <v>5.2300000000000003E-3</v>
      </c>
      <c r="S81" s="5">
        <f>Assists[[#This Row],[2+]]-Assists[[#This Row],[3+]]</f>
        <v>8.277000000000001E-2</v>
      </c>
      <c r="T81" s="5">
        <f>Assists[[#This Row],[3+]]-Assists[[#This Row],[4+]]</f>
        <v>0.11841000000000002</v>
      </c>
      <c r="U81" s="5">
        <f>Assists[[#This Row],[4+]]-Assists[[#This Row],[5+]]</f>
        <v>0.14184000000000008</v>
      </c>
      <c r="V81" s="5">
        <f>Assists[[#This Row],[5+]]-Assists[[#This Row],[6+]]</f>
        <v>0.15450999999999993</v>
      </c>
      <c r="W81" s="5">
        <f>Assists[[#This Row],[6+]]-Assists[[#This Row],[7+]]</f>
        <v>0.14142000000000005</v>
      </c>
      <c r="X81" s="5">
        <f>Assists[[#This Row],[7+]]-Assists[[#This Row],[8+]]</f>
        <v>0.11137999999999998</v>
      </c>
      <c r="Y81" s="5">
        <f>Assists[[#This Row],[8+]]-Assists[[#This Row],[9+]]</f>
        <v>7.5490000000000002E-2</v>
      </c>
      <c r="Z81" s="5">
        <f>Assists[[#This Row],[9+]]-Assists[[#This Row],[10+]]</f>
        <v>4.403E-2</v>
      </c>
      <c r="AA81" s="5">
        <f>Assists[[#This Row],[10+]]-Assists[[#This Row],[11+]]</f>
        <v>2.1729999999999999E-2</v>
      </c>
      <c r="AB81" s="5">
        <f>Assists[[#This Row],[11+]]-Assists[[#This Row],[12+]]</f>
        <v>9.7699999999999992E-3</v>
      </c>
    </row>
    <row r="82" spans="1:28" x14ac:dyDescent="0.25">
      <c r="A82" s="10">
        <v>22400626</v>
      </c>
      <c r="B82" t="s">
        <v>88</v>
      </c>
      <c r="C82" t="s">
        <v>78</v>
      </c>
      <c r="D82" s="11">
        <v>0.875</v>
      </c>
      <c r="E82" s="6" t="str">
        <f>HYPERLINK("https://www.nba.com/stats/player/203967/boxscores-traditional", "Dario Šaric")</f>
        <v>Dario Šaric</v>
      </c>
      <c r="F82">
        <v>3</v>
      </c>
      <c r="G82" s="4">
        <v>1.4139999999999999</v>
      </c>
      <c r="H82" s="3">
        <v>0.76114999999999999</v>
      </c>
      <c r="I82" s="3">
        <v>0.5</v>
      </c>
      <c r="J82" s="3">
        <v>0.23885000000000001</v>
      </c>
      <c r="K82" s="3">
        <v>7.9269999999999993E-2</v>
      </c>
      <c r="L82" s="3">
        <v>1.7000000000000001E-2</v>
      </c>
      <c r="M82" s="3">
        <v>2.33E-3</v>
      </c>
      <c r="N82" s="3">
        <v>2.0000000000000001E-4</v>
      </c>
      <c r="O82" s="3">
        <v>0</v>
      </c>
      <c r="P82" s="3">
        <v>0</v>
      </c>
      <c r="Q82" s="3">
        <v>0</v>
      </c>
      <c r="R82" s="3">
        <v>0</v>
      </c>
      <c r="S82" s="5">
        <f>Assists[[#This Row],[2+]]-Assists[[#This Row],[3+]]</f>
        <v>0.26114999999999999</v>
      </c>
      <c r="T82" s="5">
        <f>Assists[[#This Row],[3+]]-Assists[[#This Row],[4+]]</f>
        <v>0.26114999999999999</v>
      </c>
      <c r="U82" s="5">
        <f>Assists[[#This Row],[4+]]-Assists[[#This Row],[5+]]</f>
        <v>0.15958</v>
      </c>
      <c r="V82" s="5">
        <f>Assists[[#This Row],[5+]]-Assists[[#This Row],[6+]]</f>
        <v>6.2269999999999992E-2</v>
      </c>
      <c r="W82" s="5">
        <f>Assists[[#This Row],[6+]]-Assists[[#This Row],[7+]]</f>
        <v>1.4670000000000001E-2</v>
      </c>
      <c r="X82" s="5">
        <f>Assists[[#This Row],[7+]]-Assists[[#This Row],[8+]]</f>
        <v>2.1299999999999999E-3</v>
      </c>
      <c r="Y82" s="5">
        <f>Assists[[#This Row],[8+]]-Assists[[#This Row],[9+]]</f>
        <v>2.0000000000000001E-4</v>
      </c>
      <c r="Z82" s="5">
        <f>Assists[[#This Row],[9+]]-Assists[[#This Row],[10+]]</f>
        <v>0</v>
      </c>
      <c r="AA82" s="5">
        <f>Assists[[#This Row],[10+]]-Assists[[#This Row],[11+]]</f>
        <v>0</v>
      </c>
      <c r="AB82" s="5">
        <f>Assists[[#This Row],[11+]]-Assists[[#This Row],[12+]]</f>
        <v>0</v>
      </c>
    </row>
    <row r="83" spans="1:28" x14ac:dyDescent="0.25">
      <c r="A83" s="10">
        <v>22400626</v>
      </c>
      <c r="B83" t="s">
        <v>88</v>
      </c>
      <c r="C83" t="s">
        <v>78</v>
      </c>
      <c r="D83" s="11">
        <v>0.875</v>
      </c>
      <c r="E83" s="6" t="str">
        <f>HYPERLINK("https://www.nba.com/stats/player/1631124/boxscores-traditional", "Julian Strawther")</f>
        <v>Julian Strawther</v>
      </c>
      <c r="F83">
        <v>2</v>
      </c>
      <c r="G83" s="4">
        <v>0.89400000000000002</v>
      </c>
      <c r="H83" s="3">
        <v>0.5</v>
      </c>
      <c r="I83" s="3">
        <v>0.13136</v>
      </c>
      <c r="J83" s="3">
        <v>1.255E-2</v>
      </c>
      <c r="K83" s="3">
        <v>3.8999999999999999E-4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5">
        <f>Assists[[#This Row],[2+]]-Assists[[#This Row],[3+]]</f>
        <v>0.36863999999999997</v>
      </c>
      <c r="T83" s="5">
        <f>Assists[[#This Row],[3+]]-Assists[[#This Row],[4+]]</f>
        <v>0.11881</v>
      </c>
      <c r="U83" s="5">
        <f>Assists[[#This Row],[4+]]-Assists[[#This Row],[5+]]</f>
        <v>1.2160000000000001E-2</v>
      </c>
      <c r="V83" s="5">
        <f>Assists[[#This Row],[5+]]-Assists[[#This Row],[6+]]</f>
        <v>3.8999999999999999E-4</v>
      </c>
      <c r="W83" s="5">
        <f>Assists[[#This Row],[6+]]-Assists[[#This Row],[7+]]</f>
        <v>0</v>
      </c>
      <c r="X83" s="5">
        <f>Assists[[#This Row],[7+]]-Assists[[#This Row],[8+]]</f>
        <v>0</v>
      </c>
      <c r="Y83" s="5">
        <f>Assists[[#This Row],[8+]]-Assists[[#This Row],[9+]]</f>
        <v>0</v>
      </c>
      <c r="Z83" s="5">
        <f>Assists[[#This Row],[9+]]-Assists[[#This Row],[10+]]</f>
        <v>0</v>
      </c>
      <c r="AA83" s="5">
        <f>Assists[[#This Row],[10+]]-Assists[[#This Row],[11+]]</f>
        <v>0</v>
      </c>
      <c r="AB83" s="5">
        <f>Assists[[#This Row],[11+]]-Assists[[#This Row],[12+]]</f>
        <v>0</v>
      </c>
    </row>
    <row r="84" spans="1:28" x14ac:dyDescent="0.25">
      <c r="A84" s="10">
        <v>22400628</v>
      </c>
      <c r="B84" t="s">
        <v>89</v>
      </c>
      <c r="C84" t="s">
        <v>79</v>
      </c>
      <c r="D84" s="11">
        <v>0.91666666666666663</v>
      </c>
      <c r="E84" s="6" t="str">
        <f>HYPERLINK("https://www.nba.com/stats/player/1628366/boxscores-traditional", "Lonzo Ball")</f>
        <v>Lonzo Ball</v>
      </c>
      <c r="F84">
        <v>4.2</v>
      </c>
      <c r="G84" s="4">
        <v>1.47</v>
      </c>
      <c r="H84" s="3">
        <v>0.93318999999999996</v>
      </c>
      <c r="I84" s="3">
        <v>0.79388999999999998</v>
      </c>
      <c r="J84" s="3">
        <v>0.55567</v>
      </c>
      <c r="K84" s="3">
        <v>0.29459999999999997</v>
      </c>
      <c r="L84" s="3">
        <v>0.11123</v>
      </c>
      <c r="M84" s="3">
        <v>2.8719999999999999E-2</v>
      </c>
      <c r="N84" s="3">
        <v>4.7999999999999996E-3</v>
      </c>
      <c r="O84" s="3">
        <v>5.4000000000000001E-4</v>
      </c>
      <c r="P84" s="3">
        <v>4.0000000000000003E-5</v>
      </c>
      <c r="Q84" s="3">
        <v>0</v>
      </c>
      <c r="R84" s="3">
        <v>0</v>
      </c>
      <c r="S84" s="5">
        <f>Assists[[#This Row],[2+]]-Assists[[#This Row],[3+]]</f>
        <v>0.13929999999999998</v>
      </c>
      <c r="T84" s="5">
        <f>Assists[[#This Row],[3+]]-Assists[[#This Row],[4+]]</f>
        <v>0.23821999999999999</v>
      </c>
      <c r="U84" s="5">
        <f>Assists[[#This Row],[4+]]-Assists[[#This Row],[5+]]</f>
        <v>0.26107000000000002</v>
      </c>
      <c r="V84" s="5">
        <f>Assists[[#This Row],[5+]]-Assists[[#This Row],[6+]]</f>
        <v>0.18336999999999998</v>
      </c>
      <c r="W84" s="5">
        <f>Assists[[#This Row],[6+]]-Assists[[#This Row],[7+]]</f>
        <v>8.251E-2</v>
      </c>
      <c r="X84" s="5">
        <f>Assists[[#This Row],[7+]]-Assists[[#This Row],[8+]]</f>
        <v>2.392E-2</v>
      </c>
      <c r="Y84" s="5">
        <f>Assists[[#This Row],[8+]]-Assists[[#This Row],[9+]]</f>
        <v>4.2599999999999999E-3</v>
      </c>
      <c r="Z84" s="5">
        <f>Assists[[#This Row],[9+]]-Assists[[#This Row],[10+]]</f>
        <v>5.0000000000000001E-4</v>
      </c>
      <c r="AA84" s="5">
        <f>Assists[[#This Row],[10+]]-Assists[[#This Row],[11+]]</f>
        <v>4.0000000000000003E-5</v>
      </c>
      <c r="AB84" s="5">
        <f>Assists[[#This Row],[11+]]-Assists[[#This Row],[12+]]</f>
        <v>0</v>
      </c>
    </row>
    <row r="85" spans="1:28" x14ac:dyDescent="0.25">
      <c r="A85" s="10">
        <v>22400628</v>
      </c>
      <c r="B85" t="s">
        <v>89</v>
      </c>
      <c r="C85" t="s">
        <v>79</v>
      </c>
      <c r="D85" s="11">
        <v>0.91666666666666663</v>
      </c>
      <c r="E85" s="6" t="str">
        <f>HYPERLINK("https://www.nba.com/stats/player/1630581/boxscores-traditional", "Josh Giddey")</f>
        <v>Josh Giddey</v>
      </c>
      <c r="F85">
        <v>6.6</v>
      </c>
      <c r="G85" s="4">
        <v>3.3820000000000001</v>
      </c>
      <c r="H85" s="3">
        <v>0.91308999999999996</v>
      </c>
      <c r="I85" s="3">
        <v>0.85543000000000002</v>
      </c>
      <c r="J85" s="3">
        <v>0.77934999999999999</v>
      </c>
      <c r="K85" s="3">
        <v>0.68081999999999998</v>
      </c>
      <c r="L85" s="3">
        <v>0.57142000000000004</v>
      </c>
      <c r="M85" s="3">
        <v>0.45223999999999998</v>
      </c>
      <c r="N85" s="3">
        <v>0.34089999999999998</v>
      </c>
      <c r="O85" s="3">
        <v>0.23885000000000001</v>
      </c>
      <c r="P85" s="3">
        <v>0.15625</v>
      </c>
      <c r="Q85" s="3">
        <v>9.6799999999999997E-2</v>
      </c>
      <c r="R85" s="3">
        <v>5.4800000000000001E-2</v>
      </c>
      <c r="S85" s="5">
        <f>Assists[[#This Row],[2+]]-Assists[[#This Row],[3+]]</f>
        <v>5.7659999999999934E-2</v>
      </c>
      <c r="T85" s="5">
        <f>Assists[[#This Row],[3+]]-Assists[[#This Row],[4+]]</f>
        <v>7.6080000000000036E-2</v>
      </c>
      <c r="U85" s="5">
        <f>Assists[[#This Row],[4+]]-Assists[[#This Row],[5+]]</f>
        <v>9.8530000000000006E-2</v>
      </c>
      <c r="V85" s="5">
        <f>Assists[[#This Row],[5+]]-Assists[[#This Row],[6+]]</f>
        <v>0.10939999999999994</v>
      </c>
      <c r="W85" s="5">
        <f>Assists[[#This Row],[6+]]-Assists[[#This Row],[7+]]</f>
        <v>0.11918000000000006</v>
      </c>
      <c r="X85" s="5">
        <f>Assists[[#This Row],[7+]]-Assists[[#This Row],[8+]]</f>
        <v>0.11133999999999999</v>
      </c>
      <c r="Y85" s="5">
        <f>Assists[[#This Row],[8+]]-Assists[[#This Row],[9+]]</f>
        <v>0.10204999999999997</v>
      </c>
      <c r="Z85" s="5">
        <f>Assists[[#This Row],[9+]]-Assists[[#This Row],[10+]]</f>
        <v>8.2600000000000007E-2</v>
      </c>
      <c r="AA85" s="5">
        <f>Assists[[#This Row],[10+]]-Assists[[#This Row],[11+]]</f>
        <v>5.9450000000000003E-2</v>
      </c>
      <c r="AB85" s="5">
        <f>Assists[[#This Row],[11+]]-Assists[[#This Row],[12+]]</f>
        <v>4.1999999999999996E-2</v>
      </c>
    </row>
    <row r="86" spans="1:28" x14ac:dyDescent="0.25">
      <c r="A86" s="10">
        <v>22400628</v>
      </c>
      <c r="B86" t="s">
        <v>89</v>
      </c>
      <c r="C86" t="s">
        <v>79</v>
      </c>
      <c r="D86" s="11">
        <v>0.91666666666666663</v>
      </c>
      <c r="E86" s="6" t="str">
        <f>HYPERLINK("https://www.nba.com/stats/player/202696/boxscores-traditional", "Nikola Vucevic")</f>
        <v>Nikola Vucevic</v>
      </c>
      <c r="F86">
        <v>4</v>
      </c>
      <c r="G86" s="4">
        <v>1.673</v>
      </c>
      <c r="H86" s="3">
        <v>0.88492999999999999</v>
      </c>
      <c r="I86" s="3">
        <v>0.72575000000000001</v>
      </c>
      <c r="J86" s="3">
        <v>0.5</v>
      </c>
      <c r="K86" s="3">
        <v>0.27424999999999999</v>
      </c>
      <c r="L86" s="3">
        <v>0.11507000000000001</v>
      </c>
      <c r="M86" s="3">
        <v>3.6729999999999999E-2</v>
      </c>
      <c r="N86" s="3">
        <v>8.4200000000000004E-3</v>
      </c>
      <c r="O86" s="3">
        <v>1.39E-3</v>
      </c>
      <c r="P86" s="3">
        <v>1.7000000000000001E-4</v>
      </c>
      <c r="Q86" s="3">
        <v>0</v>
      </c>
      <c r="R86" s="3">
        <v>0</v>
      </c>
      <c r="S86" s="5">
        <f>Assists[[#This Row],[2+]]-Assists[[#This Row],[3+]]</f>
        <v>0.15917999999999999</v>
      </c>
      <c r="T86" s="5">
        <f>Assists[[#This Row],[3+]]-Assists[[#This Row],[4+]]</f>
        <v>0.22575000000000001</v>
      </c>
      <c r="U86" s="5">
        <f>Assists[[#This Row],[4+]]-Assists[[#This Row],[5+]]</f>
        <v>0.22575000000000001</v>
      </c>
      <c r="V86" s="5">
        <f>Assists[[#This Row],[5+]]-Assists[[#This Row],[6+]]</f>
        <v>0.15917999999999999</v>
      </c>
      <c r="W86" s="5">
        <f>Assists[[#This Row],[6+]]-Assists[[#This Row],[7+]]</f>
        <v>7.8340000000000007E-2</v>
      </c>
      <c r="X86" s="5">
        <f>Assists[[#This Row],[7+]]-Assists[[#This Row],[8+]]</f>
        <v>2.8309999999999998E-2</v>
      </c>
      <c r="Y86" s="5">
        <f>Assists[[#This Row],[8+]]-Assists[[#This Row],[9+]]</f>
        <v>7.0300000000000007E-3</v>
      </c>
      <c r="Z86" s="5">
        <f>Assists[[#This Row],[9+]]-Assists[[#This Row],[10+]]</f>
        <v>1.2199999999999999E-3</v>
      </c>
      <c r="AA86" s="5">
        <f>Assists[[#This Row],[10+]]-Assists[[#This Row],[11+]]</f>
        <v>1.7000000000000001E-4</v>
      </c>
      <c r="AB86" s="5">
        <f>Assists[[#This Row],[11+]]-Assists[[#This Row],[12+]]</f>
        <v>0</v>
      </c>
    </row>
    <row r="87" spans="1:28" x14ac:dyDescent="0.25">
      <c r="A87" s="10">
        <v>22400628</v>
      </c>
      <c r="B87" t="s">
        <v>89</v>
      </c>
      <c r="C87" t="s">
        <v>79</v>
      </c>
      <c r="D87" s="11">
        <v>0.91666666666666663</v>
      </c>
      <c r="E87" s="6" t="str">
        <f>HYPERLINK("https://www.nba.com/stats/player/1630245/boxscores-traditional", "Ayo Dosunmu")</f>
        <v>Ayo Dosunmu</v>
      </c>
      <c r="F87">
        <v>5.4</v>
      </c>
      <c r="G87" s="4">
        <v>3.0720000000000001</v>
      </c>
      <c r="H87" s="3">
        <v>0.86650000000000005</v>
      </c>
      <c r="I87" s="3">
        <v>0.7823</v>
      </c>
      <c r="J87" s="3">
        <v>0.67723999999999995</v>
      </c>
      <c r="K87" s="3">
        <v>0.55171999999999999</v>
      </c>
      <c r="L87" s="3">
        <v>0.42074</v>
      </c>
      <c r="M87" s="3">
        <v>0.30153000000000002</v>
      </c>
      <c r="N87" s="3">
        <v>0.19766</v>
      </c>
      <c r="O87" s="3">
        <v>0.121</v>
      </c>
      <c r="P87" s="3">
        <v>6.6809999999999994E-2</v>
      </c>
      <c r="Q87" s="3">
        <v>3.4380000000000001E-2</v>
      </c>
      <c r="R87" s="3">
        <v>1.5779999999999999E-2</v>
      </c>
      <c r="S87" s="5">
        <f>Assists[[#This Row],[2+]]-Assists[[#This Row],[3+]]</f>
        <v>8.4200000000000053E-2</v>
      </c>
      <c r="T87" s="5">
        <f>Assists[[#This Row],[3+]]-Assists[[#This Row],[4+]]</f>
        <v>0.10506000000000004</v>
      </c>
      <c r="U87" s="5">
        <f>Assists[[#This Row],[4+]]-Assists[[#This Row],[5+]]</f>
        <v>0.12551999999999996</v>
      </c>
      <c r="V87" s="5">
        <f>Assists[[#This Row],[5+]]-Assists[[#This Row],[6+]]</f>
        <v>0.13097999999999999</v>
      </c>
      <c r="W87" s="5">
        <f>Assists[[#This Row],[6+]]-Assists[[#This Row],[7+]]</f>
        <v>0.11920999999999998</v>
      </c>
      <c r="X87" s="5">
        <f>Assists[[#This Row],[7+]]-Assists[[#This Row],[8+]]</f>
        <v>0.10387000000000002</v>
      </c>
      <c r="Y87" s="5">
        <f>Assists[[#This Row],[8+]]-Assists[[#This Row],[9+]]</f>
        <v>7.6660000000000006E-2</v>
      </c>
      <c r="Z87" s="5">
        <f>Assists[[#This Row],[9+]]-Assists[[#This Row],[10+]]</f>
        <v>5.4190000000000002E-2</v>
      </c>
      <c r="AA87" s="5">
        <f>Assists[[#This Row],[10+]]-Assists[[#This Row],[11+]]</f>
        <v>3.2429999999999994E-2</v>
      </c>
      <c r="AB87" s="5">
        <f>Assists[[#This Row],[11+]]-Assists[[#This Row],[12+]]</f>
        <v>1.8600000000000002E-2</v>
      </c>
    </row>
    <row r="88" spans="1:28" x14ac:dyDescent="0.25">
      <c r="A88" s="10">
        <v>22400628</v>
      </c>
      <c r="B88" t="s">
        <v>89</v>
      </c>
      <c r="C88" t="s">
        <v>79</v>
      </c>
      <c r="D88" s="11">
        <v>0.91666666666666663</v>
      </c>
      <c r="E88" s="6" t="str">
        <f>HYPERLINK("https://www.nba.com/stats/player/203897/boxscores-traditional", "Zach LaVine")</f>
        <v>Zach LaVine</v>
      </c>
      <c r="F88">
        <v>5</v>
      </c>
      <c r="G88" s="4">
        <v>2.7570000000000001</v>
      </c>
      <c r="H88" s="3">
        <v>0.86214000000000002</v>
      </c>
      <c r="I88" s="3">
        <v>0.76729999999999998</v>
      </c>
      <c r="J88" s="3">
        <v>0.64058000000000004</v>
      </c>
      <c r="K88" s="3">
        <v>0.5</v>
      </c>
      <c r="L88" s="3">
        <v>0.35942000000000002</v>
      </c>
      <c r="M88" s="3">
        <v>0.23269999999999999</v>
      </c>
      <c r="N88" s="3">
        <v>0.13786000000000001</v>
      </c>
      <c r="O88" s="3">
        <v>7.3529999999999998E-2</v>
      </c>
      <c r="P88" s="3">
        <v>3.5150000000000001E-2</v>
      </c>
      <c r="Q88" s="3">
        <v>1.4630000000000001E-2</v>
      </c>
      <c r="R88" s="3">
        <v>5.5399999999999998E-3</v>
      </c>
      <c r="S88" s="5">
        <f>Assists[[#This Row],[2+]]-Assists[[#This Row],[3+]]</f>
        <v>9.4840000000000035E-2</v>
      </c>
      <c r="T88" s="5">
        <f>Assists[[#This Row],[3+]]-Assists[[#This Row],[4+]]</f>
        <v>0.12671999999999994</v>
      </c>
      <c r="U88" s="5">
        <f>Assists[[#This Row],[4+]]-Assists[[#This Row],[5+]]</f>
        <v>0.14058000000000004</v>
      </c>
      <c r="V88" s="5">
        <f>Assists[[#This Row],[5+]]-Assists[[#This Row],[6+]]</f>
        <v>0.14057999999999998</v>
      </c>
      <c r="W88" s="5">
        <f>Assists[[#This Row],[6+]]-Assists[[#This Row],[7+]]</f>
        <v>0.12672000000000003</v>
      </c>
      <c r="X88" s="5">
        <f>Assists[[#This Row],[7+]]-Assists[[#This Row],[8+]]</f>
        <v>9.483999999999998E-2</v>
      </c>
      <c r="Y88" s="5">
        <f>Assists[[#This Row],[8+]]-Assists[[#This Row],[9+]]</f>
        <v>6.4330000000000012E-2</v>
      </c>
      <c r="Z88" s="5">
        <f>Assists[[#This Row],[9+]]-Assists[[#This Row],[10+]]</f>
        <v>3.8379999999999997E-2</v>
      </c>
      <c r="AA88" s="5">
        <f>Assists[[#This Row],[10+]]-Assists[[#This Row],[11+]]</f>
        <v>2.052E-2</v>
      </c>
      <c r="AB88" s="5">
        <f>Assists[[#This Row],[11+]]-Assists[[#This Row],[12+]]</f>
        <v>9.0900000000000009E-3</v>
      </c>
    </row>
    <row r="89" spans="1:28" x14ac:dyDescent="0.25">
      <c r="A89" s="10">
        <v>22400628</v>
      </c>
      <c r="B89" t="s">
        <v>89</v>
      </c>
      <c r="C89" t="s">
        <v>79</v>
      </c>
      <c r="D89" s="11">
        <v>0.91666666666666663</v>
      </c>
      <c r="E89" s="6" t="str">
        <f>HYPERLINK("https://www.nba.com/stats/player/1629632/boxscores-traditional", "Coby White")</f>
        <v>Coby White</v>
      </c>
      <c r="F89">
        <v>4.8</v>
      </c>
      <c r="G89" s="4">
        <v>2.7130000000000001</v>
      </c>
      <c r="H89" s="3">
        <v>0.84848999999999997</v>
      </c>
      <c r="I89" s="3">
        <v>0.74536999999999998</v>
      </c>
      <c r="J89" s="3">
        <v>0.61409000000000002</v>
      </c>
      <c r="K89" s="3">
        <v>0.47210000000000002</v>
      </c>
      <c r="L89" s="3">
        <v>0.32996999999999999</v>
      </c>
      <c r="M89" s="3">
        <v>0.20896999999999999</v>
      </c>
      <c r="N89" s="3">
        <v>0.11899999999999999</v>
      </c>
      <c r="O89" s="3">
        <v>6.0569999999999999E-2</v>
      </c>
      <c r="P89" s="3">
        <v>2.743E-2</v>
      </c>
      <c r="Q89" s="3">
        <v>1.1010000000000001E-2</v>
      </c>
      <c r="R89" s="3">
        <v>4.0200000000000001E-3</v>
      </c>
      <c r="S89" s="5">
        <f>Assists[[#This Row],[2+]]-Assists[[#This Row],[3+]]</f>
        <v>0.10311999999999999</v>
      </c>
      <c r="T89" s="5">
        <f>Assists[[#This Row],[3+]]-Assists[[#This Row],[4+]]</f>
        <v>0.13127999999999995</v>
      </c>
      <c r="U89" s="5">
        <f>Assists[[#This Row],[4+]]-Assists[[#This Row],[5+]]</f>
        <v>0.14199000000000001</v>
      </c>
      <c r="V89" s="5">
        <f>Assists[[#This Row],[5+]]-Assists[[#This Row],[6+]]</f>
        <v>0.14213000000000003</v>
      </c>
      <c r="W89" s="5">
        <f>Assists[[#This Row],[6+]]-Assists[[#This Row],[7+]]</f>
        <v>0.121</v>
      </c>
      <c r="X89" s="5">
        <f>Assists[[#This Row],[7+]]-Assists[[#This Row],[8+]]</f>
        <v>8.9969999999999994E-2</v>
      </c>
      <c r="Y89" s="5">
        <f>Assists[[#This Row],[8+]]-Assists[[#This Row],[9+]]</f>
        <v>5.8429999999999996E-2</v>
      </c>
      <c r="Z89" s="5">
        <f>Assists[[#This Row],[9+]]-Assists[[#This Row],[10+]]</f>
        <v>3.3140000000000003E-2</v>
      </c>
      <c r="AA89" s="5">
        <f>Assists[[#This Row],[10+]]-Assists[[#This Row],[11+]]</f>
        <v>1.6419999999999997E-2</v>
      </c>
      <c r="AB89" s="5">
        <f>Assists[[#This Row],[11+]]-Assists[[#This Row],[12+]]</f>
        <v>6.9900000000000006E-3</v>
      </c>
    </row>
    <row r="90" spans="1:28" x14ac:dyDescent="0.25">
      <c r="A90" s="10">
        <v>22400628</v>
      </c>
      <c r="B90" t="s">
        <v>79</v>
      </c>
      <c r="C90" t="s">
        <v>89</v>
      </c>
      <c r="D90" s="11">
        <v>0.91666666666666663</v>
      </c>
      <c r="E90" s="6" t="str">
        <f>HYPERLINK("https://www.nba.com/stats/player/201939/boxscores-traditional", "Stephen Curry")</f>
        <v>Stephen Curry</v>
      </c>
      <c r="F90">
        <v>7.4</v>
      </c>
      <c r="G90" s="4">
        <v>2.653</v>
      </c>
      <c r="H90" s="3">
        <v>0.97931999999999997</v>
      </c>
      <c r="I90" s="3">
        <v>0.95154000000000005</v>
      </c>
      <c r="J90" s="3">
        <v>0.89973000000000003</v>
      </c>
      <c r="K90" s="3">
        <v>0.81594</v>
      </c>
      <c r="L90" s="3">
        <v>0.70194000000000001</v>
      </c>
      <c r="M90" s="3">
        <v>0.55962000000000001</v>
      </c>
      <c r="N90" s="3">
        <v>0.40905000000000002</v>
      </c>
      <c r="O90" s="3">
        <v>0.27424999999999999</v>
      </c>
      <c r="P90" s="3">
        <v>0.16353999999999999</v>
      </c>
      <c r="Q90" s="3">
        <v>8.6910000000000001E-2</v>
      </c>
      <c r="R90" s="3">
        <v>4.1820000000000003E-2</v>
      </c>
      <c r="S90" s="5">
        <f>Assists[[#This Row],[2+]]-Assists[[#This Row],[3+]]</f>
        <v>2.7779999999999916E-2</v>
      </c>
      <c r="T90" s="5">
        <f>Assists[[#This Row],[3+]]-Assists[[#This Row],[4+]]</f>
        <v>5.1810000000000023E-2</v>
      </c>
      <c r="U90" s="5">
        <f>Assists[[#This Row],[4+]]-Assists[[#This Row],[5+]]</f>
        <v>8.3790000000000031E-2</v>
      </c>
      <c r="V90" s="5">
        <f>Assists[[#This Row],[5+]]-Assists[[#This Row],[6+]]</f>
        <v>0.11399999999999999</v>
      </c>
      <c r="W90" s="5">
        <f>Assists[[#This Row],[6+]]-Assists[[#This Row],[7+]]</f>
        <v>0.14232</v>
      </c>
      <c r="X90" s="5">
        <f>Assists[[#This Row],[7+]]-Assists[[#This Row],[8+]]</f>
        <v>0.15056999999999998</v>
      </c>
      <c r="Y90" s="5">
        <f>Assists[[#This Row],[8+]]-Assists[[#This Row],[9+]]</f>
        <v>0.13480000000000003</v>
      </c>
      <c r="Z90" s="5">
        <f>Assists[[#This Row],[9+]]-Assists[[#This Row],[10+]]</f>
        <v>0.11071</v>
      </c>
      <c r="AA90" s="5">
        <f>Assists[[#This Row],[10+]]-Assists[[#This Row],[11+]]</f>
        <v>7.662999999999999E-2</v>
      </c>
      <c r="AB90" s="5">
        <f>Assists[[#This Row],[11+]]-Assists[[#This Row],[12+]]</f>
        <v>4.5089999999999998E-2</v>
      </c>
    </row>
    <row r="91" spans="1:28" x14ac:dyDescent="0.25">
      <c r="A91" s="10">
        <v>22400628</v>
      </c>
      <c r="B91" t="s">
        <v>79</v>
      </c>
      <c r="C91" t="s">
        <v>89</v>
      </c>
      <c r="D91" s="11">
        <v>0.91666666666666663</v>
      </c>
      <c r="E91" s="6" t="str">
        <f>HYPERLINK("https://www.nba.com/stats/player/203110/boxscores-traditional", "Draymond Green")</f>
        <v>Draymond Green</v>
      </c>
      <c r="F91">
        <v>5.6</v>
      </c>
      <c r="G91" s="4">
        <v>2.577</v>
      </c>
      <c r="H91" s="3">
        <v>0.91923999999999995</v>
      </c>
      <c r="I91" s="3">
        <v>0.84375</v>
      </c>
      <c r="J91" s="3">
        <v>0.73236999999999997</v>
      </c>
      <c r="K91" s="3">
        <v>0.59094999999999998</v>
      </c>
      <c r="L91" s="3">
        <v>0.43643999999999999</v>
      </c>
      <c r="M91" s="3">
        <v>0.29459999999999997</v>
      </c>
      <c r="N91" s="3">
        <v>0.17619000000000001</v>
      </c>
      <c r="O91" s="3">
        <v>9.3420000000000003E-2</v>
      </c>
      <c r="P91" s="3">
        <v>4.3630000000000002E-2</v>
      </c>
      <c r="Q91" s="3">
        <v>1.7860000000000001E-2</v>
      </c>
      <c r="R91" s="3">
        <v>6.5700000000000003E-3</v>
      </c>
      <c r="S91" s="5">
        <f>Assists[[#This Row],[2+]]-Assists[[#This Row],[3+]]</f>
        <v>7.5489999999999946E-2</v>
      </c>
      <c r="T91" s="5">
        <f>Assists[[#This Row],[3+]]-Assists[[#This Row],[4+]]</f>
        <v>0.11138000000000003</v>
      </c>
      <c r="U91" s="5">
        <f>Assists[[#This Row],[4+]]-Assists[[#This Row],[5+]]</f>
        <v>0.14141999999999999</v>
      </c>
      <c r="V91" s="5">
        <f>Assists[[#This Row],[5+]]-Assists[[#This Row],[6+]]</f>
        <v>0.15450999999999998</v>
      </c>
      <c r="W91" s="5">
        <f>Assists[[#This Row],[6+]]-Assists[[#This Row],[7+]]</f>
        <v>0.14184000000000002</v>
      </c>
      <c r="X91" s="5">
        <f>Assists[[#This Row],[7+]]-Assists[[#This Row],[8+]]</f>
        <v>0.11840999999999996</v>
      </c>
      <c r="Y91" s="5">
        <f>Assists[[#This Row],[8+]]-Assists[[#This Row],[9+]]</f>
        <v>8.277000000000001E-2</v>
      </c>
      <c r="Z91" s="5">
        <f>Assists[[#This Row],[9+]]-Assists[[#This Row],[10+]]</f>
        <v>4.9790000000000001E-2</v>
      </c>
      <c r="AA91" s="5">
        <f>Assists[[#This Row],[10+]]-Assists[[#This Row],[11+]]</f>
        <v>2.5770000000000001E-2</v>
      </c>
      <c r="AB91" s="5">
        <f>Assists[[#This Row],[11+]]-Assists[[#This Row],[12+]]</f>
        <v>1.1290000000000001E-2</v>
      </c>
    </row>
    <row r="92" spans="1:28" x14ac:dyDescent="0.25">
      <c r="A92" s="10">
        <v>22400628</v>
      </c>
      <c r="B92" t="s">
        <v>79</v>
      </c>
      <c r="C92" t="s">
        <v>89</v>
      </c>
      <c r="D92" s="11">
        <v>0.91666666666666663</v>
      </c>
      <c r="E92" s="6" t="str">
        <f>HYPERLINK("https://www.nba.com/stats/player/203471/boxscores-traditional", "Dennis Schröder")</f>
        <v>Dennis Schröder</v>
      </c>
      <c r="F92">
        <v>3.4</v>
      </c>
      <c r="G92" s="4">
        <v>1.3559999999999999</v>
      </c>
      <c r="H92" s="3">
        <v>0.84848999999999997</v>
      </c>
      <c r="I92" s="3">
        <v>0.61409000000000002</v>
      </c>
      <c r="J92" s="3">
        <v>0.32996999999999999</v>
      </c>
      <c r="K92" s="3">
        <v>0.11899999999999999</v>
      </c>
      <c r="L92" s="3">
        <v>2.743E-2</v>
      </c>
      <c r="M92" s="3">
        <v>4.0200000000000001E-3</v>
      </c>
      <c r="N92" s="3">
        <v>3.5E-4</v>
      </c>
      <c r="O92" s="3">
        <v>0</v>
      </c>
      <c r="P92" s="3">
        <v>0</v>
      </c>
      <c r="Q92" s="3">
        <v>0</v>
      </c>
      <c r="R92" s="3">
        <v>0</v>
      </c>
      <c r="S92" s="5">
        <f>Assists[[#This Row],[2+]]-Assists[[#This Row],[3+]]</f>
        <v>0.23439999999999994</v>
      </c>
      <c r="T92" s="5">
        <f>Assists[[#This Row],[3+]]-Assists[[#This Row],[4+]]</f>
        <v>0.28412000000000004</v>
      </c>
      <c r="U92" s="5">
        <f>Assists[[#This Row],[4+]]-Assists[[#This Row],[5+]]</f>
        <v>0.21096999999999999</v>
      </c>
      <c r="V92" s="5">
        <f>Assists[[#This Row],[5+]]-Assists[[#This Row],[6+]]</f>
        <v>9.1569999999999999E-2</v>
      </c>
      <c r="W92" s="5">
        <f>Assists[[#This Row],[6+]]-Assists[[#This Row],[7+]]</f>
        <v>2.341E-2</v>
      </c>
      <c r="X92" s="5">
        <f>Assists[[#This Row],[7+]]-Assists[[#This Row],[8+]]</f>
        <v>3.6700000000000001E-3</v>
      </c>
      <c r="Y92" s="5">
        <f>Assists[[#This Row],[8+]]-Assists[[#This Row],[9+]]</f>
        <v>3.5E-4</v>
      </c>
      <c r="Z92" s="5">
        <f>Assists[[#This Row],[9+]]-Assists[[#This Row],[10+]]</f>
        <v>0</v>
      </c>
      <c r="AA92" s="5">
        <f>Assists[[#This Row],[10+]]-Assists[[#This Row],[11+]]</f>
        <v>0</v>
      </c>
      <c r="AB92" s="5">
        <f>Assists[[#This Row],[11+]]-Assists[[#This Row],[12+]]</f>
        <v>0</v>
      </c>
    </row>
    <row r="93" spans="1:28" x14ac:dyDescent="0.25">
      <c r="A93" s="10">
        <v>22400628</v>
      </c>
      <c r="B93" t="s">
        <v>79</v>
      </c>
      <c r="C93" t="s">
        <v>89</v>
      </c>
      <c r="D93" s="11">
        <v>0.91666666666666663</v>
      </c>
      <c r="E93" s="6" t="str">
        <f>HYPERLINK("https://www.nba.com/stats/player/203937/boxscores-traditional", "Kyle Anderson")</f>
        <v>Kyle Anderson</v>
      </c>
      <c r="F93">
        <v>3.2</v>
      </c>
      <c r="G93" s="4">
        <v>1.1659999999999999</v>
      </c>
      <c r="H93" s="3">
        <v>0.84848999999999997</v>
      </c>
      <c r="I93" s="3">
        <v>0.56749000000000005</v>
      </c>
      <c r="J93" s="3">
        <v>0.24510000000000001</v>
      </c>
      <c r="K93" s="3">
        <v>6.1780000000000002E-2</v>
      </c>
      <c r="L93" s="3">
        <v>8.2000000000000007E-3</v>
      </c>
      <c r="M93" s="3">
        <v>5.5999999999999995E-4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5">
        <f>Assists[[#This Row],[2+]]-Assists[[#This Row],[3+]]</f>
        <v>0.28099999999999992</v>
      </c>
      <c r="T93" s="5">
        <f>Assists[[#This Row],[3+]]-Assists[[#This Row],[4+]]</f>
        <v>0.32239000000000007</v>
      </c>
      <c r="U93" s="5">
        <f>Assists[[#This Row],[4+]]-Assists[[#This Row],[5+]]</f>
        <v>0.18332000000000001</v>
      </c>
      <c r="V93" s="5">
        <f>Assists[[#This Row],[5+]]-Assists[[#This Row],[6+]]</f>
        <v>5.3580000000000003E-2</v>
      </c>
      <c r="W93" s="5">
        <f>Assists[[#This Row],[6+]]-Assists[[#This Row],[7+]]</f>
        <v>7.640000000000001E-3</v>
      </c>
      <c r="X93" s="5">
        <f>Assists[[#This Row],[7+]]-Assists[[#This Row],[8+]]</f>
        <v>5.5999999999999995E-4</v>
      </c>
      <c r="Y93" s="5">
        <f>Assists[[#This Row],[8+]]-Assists[[#This Row],[9+]]</f>
        <v>0</v>
      </c>
      <c r="Z93" s="5">
        <f>Assists[[#This Row],[9+]]-Assists[[#This Row],[10+]]</f>
        <v>0</v>
      </c>
      <c r="AA93" s="5">
        <f>Assists[[#This Row],[10+]]-Assists[[#This Row],[11+]]</f>
        <v>0</v>
      </c>
      <c r="AB93" s="5">
        <f>Assists[[#This Row],[11+]]-Assists[[#This Row],[12+]]</f>
        <v>0</v>
      </c>
    </row>
    <row r="94" spans="1:28" x14ac:dyDescent="0.25">
      <c r="A94" s="10">
        <v>22400628</v>
      </c>
      <c r="B94" t="s">
        <v>79</v>
      </c>
      <c r="C94" t="s">
        <v>89</v>
      </c>
      <c r="D94" s="11">
        <v>0.91666666666666663</v>
      </c>
      <c r="E94" s="6" t="str">
        <f>HYPERLINK("https://www.nba.com/stats/player/1630228/boxscores-traditional", "Jonathan Kuminga")</f>
        <v>Jonathan Kuminga</v>
      </c>
      <c r="F94">
        <v>3.4</v>
      </c>
      <c r="G94" s="4">
        <v>1.3559999999999999</v>
      </c>
      <c r="H94" s="3">
        <v>0.84848999999999997</v>
      </c>
      <c r="I94" s="3">
        <v>0.61409000000000002</v>
      </c>
      <c r="J94" s="3">
        <v>0.32996999999999999</v>
      </c>
      <c r="K94" s="3">
        <v>0.11899999999999999</v>
      </c>
      <c r="L94" s="3">
        <v>2.743E-2</v>
      </c>
      <c r="M94" s="3">
        <v>4.0200000000000001E-3</v>
      </c>
      <c r="N94" s="3">
        <v>3.5E-4</v>
      </c>
      <c r="O94" s="3">
        <v>0</v>
      </c>
      <c r="P94" s="3">
        <v>0</v>
      </c>
      <c r="Q94" s="3">
        <v>0</v>
      </c>
      <c r="R94" s="3">
        <v>0</v>
      </c>
      <c r="S94" s="5">
        <f>Assists[[#This Row],[2+]]-Assists[[#This Row],[3+]]</f>
        <v>0.23439999999999994</v>
      </c>
      <c r="T94" s="5">
        <f>Assists[[#This Row],[3+]]-Assists[[#This Row],[4+]]</f>
        <v>0.28412000000000004</v>
      </c>
      <c r="U94" s="5">
        <f>Assists[[#This Row],[4+]]-Assists[[#This Row],[5+]]</f>
        <v>0.21096999999999999</v>
      </c>
      <c r="V94" s="5">
        <f>Assists[[#This Row],[5+]]-Assists[[#This Row],[6+]]</f>
        <v>9.1569999999999999E-2</v>
      </c>
      <c r="W94" s="5">
        <f>Assists[[#This Row],[6+]]-Assists[[#This Row],[7+]]</f>
        <v>2.341E-2</v>
      </c>
      <c r="X94" s="5">
        <f>Assists[[#This Row],[7+]]-Assists[[#This Row],[8+]]</f>
        <v>3.6700000000000001E-3</v>
      </c>
      <c r="Y94" s="5">
        <f>Assists[[#This Row],[8+]]-Assists[[#This Row],[9+]]</f>
        <v>3.5E-4</v>
      </c>
      <c r="Z94" s="5">
        <f>Assists[[#This Row],[9+]]-Assists[[#This Row],[10+]]</f>
        <v>0</v>
      </c>
      <c r="AA94" s="5">
        <f>Assists[[#This Row],[10+]]-Assists[[#This Row],[11+]]</f>
        <v>0</v>
      </c>
      <c r="AB94" s="5">
        <f>Assists[[#This Row],[11+]]-Assists[[#This Row],[12+]]</f>
        <v>0</v>
      </c>
    </row>
    <row r="95" spans="1:28" x14ac:dyDescent="0.25">
      <c r="A95" s="10">
        <v>22400628</v>
      </c>
      <c r="B95" t="s">
        <v>79</v>
      </c>
      <c r="C95" t="s">
        <v>89</v>
      </c>
      <c r="D95" s="11">
        <v>0.91666666666666663</v>
      </c>
      <c r="E95" s="6" t="str">
        <f>HYPERLINK("https://www.nba.com/stats/player/1641764/boxscores-traditional", "Brandin Podziemski")</f>
        <v>Brandin Podziemski</v>
      </c>
      <c r="F95">
        <v>3</v>
      </c>
      <c r="G95" s="4">
        <v>2.0979999999999999</v>
      </c>
      <c r="H95" s="3">
        <v>0.68439000000000005</v>
      </c>
      <c r="I95" s="3">
        <v>0.5</v>
      </c>
      <c r="J95" s="3">
        <v>0.31561</v>
      </c>
      <c r="K95" s="3">
        <v>0.17105999999999999</v>
      </c>
      <c r="L95" s="3">
        <v>7.6359999999999997E-2</v>
      </c>
      <c r="M95" s="3">
        <v>2.8070000000000001E-2</v>
      </c>
      <c r="N95" s="3">
        <v>8.6599999999999993E-3</v>
      </c>
      <c r="O95" s="3">
        <v>2.1199999999999999E-3</v>
      </c>
      <c r="P95" s="3">
        <v>4.2000000000000002E-4</v>
      </c>
      <c r="Q95" s="3">
        <v>6.9999999999999994E-5</v>
      </c>
      <c r="R95" s="3">
        <v>0</v>
      </c>
      <c r="S95" s="5">
        <f>Assists[[#This Row],[2+]]-Assists[[#This Row],[3+]]</f>
        <v>0.18439000000000005</v>
      </c>
      <c r="T95" s="5">
        <f>Assists[[#This Row],[3+]]-Assists[[#This Row],[4+]]</f>
        <v>0.18439</v>
      </c>
      <c r="U95" s="5">
        <f>Assists[[#This Row],[4+]]-Assists[[#This Row],[5+]]</f>
        <v>0.14455000000000001</v>
      </c>
      <c r="V95" s="5">
        <f>Assists[[#This Row],[5+]]-Assists[[#This Row],[6+]]</f>
        <v>9.4699999999999993E-2</v>
      </c>
      <c r="W95" s="5">
        <f>Assists[[#This Row],[6+]]-Assists[[#This Row],[7+]]</f>
        <v>4.829E-2</v>
      </c>
      <c r="X95" s="5">
        <f>Assists[[#This Row],[7+]]-Assists[[#This Row],[8+]]</f>
        <v>1.9410000000000004E-2</v>
      </c>
      <c r="Y95" s="5">
        <f>Assists[[#This Row],[8+]]-Assists[[#This Row],[9+]]</f>
        <v>6.5399999999999989E-3</v>
      </c>
      <c r="Z95" s="5">
        <f>Assists[[#This Row],[9+]]-Assists[[#This Row],[10+]]</f>
        <v>1.6999999999999999E-3</v>
      </c>
      <c r="AA95" s="5">
        <f>Assists[[#This Row],[10+]]-Assists[[#This Row],[11+]]</f>
        <v>3.5000000000000005E-4</v>
      </c>
      <c r="AB95" s="5">
        <f>Assists[[#This Row],[11+]]-Assists[[#This Row],[12+]]</f>
        <v>6.9999999999999994E-5</v>
      </c>
    </row>
    <row r="96" spans="1:28" x14ac:dyDescent="0.25">
      <c r="A96" s="10">
        <v>22400628</v>
      </c>
      <c r="B96" t="s">
        <v>79</v>
      </c>
      <c r="C96" t="s">
        <v>89</v>
      </c>
      <c r="D96" s="11">
        <v>0.91666666666666663</v>
      </c>
      <c r="E96" s="6" t="str">
        <f>HYPERLINK("https://www.nba.com/stats/player/1629001/boxscores-traditional", "De'Anthony Melton")</f>
        <v>De'Anthony Melton</v>
      </c>
      <c r="F96">
        <v>2.6</v>
      </c>
      <c r="G96" s="4">
        <v>1.4969999999999999</v>
      </c>
      <c r="H96" s="3">
        <v>0.65542</v>
      </c>
      <c r="I96" s="3">
        <v>0.39357999999999999</v>
      </c>
      <c r="J96" s="3">
        <v>0.17360999999999999</v>
      </c>
      <c r="K96" s="3">
        <v>5.4800000000000001E-2</v>
      </c>
      <c r="L96" s="3">
        <v>1.1599999999999999E-2</v>
      </c>
      <c r="M96" s="3">
        <v>1.64E-3</v>
      </c>
      <c r="N96" s="3">
        <v>1.4999999999999999E-4</v>
      </c>
      <c r="O96" s="3">
        <v>0</v>
      </c>
      <c r="P96" s="3">
        <v>0</v>
      </c>
      <c r="Q96" s="3">
        <v>0</v>
      </c>
      <c r="R96" s="3">
        <v>0</v>
      </c>
      <c r="S96" s="5">
        <f>Assists[[#This Row],[2+]]-Assists[[#This Row],[3+]]</f>
        <v>0.26184000000000002</v>
      </c>
      <c r="T96" s="5">
        <f>Assists[[#This Row],[3+]]-Assists[[#This Row],[4+]]</f>
        <v>0.21997</v>
      </c>
      <c r="U96" s="5">
        <f>Assists[[#This Row],[4+]]-Assists[[#This Row],[5+]]</f>
        <v>0.11880999999999999</v>
      </c>
      <c r="V96" s="5">
        <f>Assists[[#This Row],[5+]]-Assists[[#This Row],[6+]]</f>
        <v>4.3200000000000002E-2</v>
      </c>
      <c r="W96" s="5">
        <f>Assists[[#This Row],[6+]]-Assists[[#This Row],[7+]]</f>
        <v>9.9600000000000001E-3</v>
      </c>
      <c r="X96" s="5">
        <f>Assists[[#This Row],[7+]]-Assists[[#This Row],[8+]]</f>
        <v>1.49E-3</v>
      </c>
      <c r="Y96" s="5">
        <f>Assists[[#This Row],[8+]]-Assists[[#This Row],[9+]]</f>
        <v>1.4999999999999999E-4</v>
      </c>
      <c r="Z96" s="5">
        <f>Assists[[#This Row],[9+]]-Assists[[#This Row],[10+]]</f>
        <v>0</v>
      </c>
      <c r="AA96" s="5">
        <f>Assists[[#This Row],[10+]]-Assists[[#This Row],[11+]]</f>
        <v>0</v>
      </c>
      <c r="AB96" s="5">
        <f>Assists[[#This Row],[11+]]-Assists[[#This Row],[12+]]</f>
        <v>0</v>
      </c>
    </row>
    <row r="97" spans="1:28" x14ac:dyDescent="0.25">
      <c r="A97" s="10">
        <v>22400628</v>
      </c>
      <c r="B97" t="s">
        <v>79</v>
      </c>
      <c r="C97" t="s">
        <v>89</v>
      </c>
      <c r="D97" s="11">
        <v>0.91666666666666663</v>
      </c>
      <c r="E97" s="6" t="str">
        <f>HYPERLINK("https://www.nba.com/stats/player/1631218/boxscores-traditional", "Trayce Jackson-Davis")</f>
        <v>Trayce Jackson-Davis</v>
      </c>
      <c r="F97">
        <v>2.4</v>
      </c>
      <c r="G97" s="4">
        <v>1.02</v>
      </c>
      <c r="H97" s="3">
        <v>0.65173000000000003</v>
      </c>
      <c r="I97" s="3">
        <v>0.27760000000000001</v>
      </c>
      <c r="J97" s="3">
        <v>5.8209999999999998E-2</v>
      </c>
      <c r="K97" s="3">
        <v>5.3899999999999998E-3</v>
      </c>
      <c r="L97" s="3">
        <v>2.1000000000000001E-4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5">
        <f>Assists[[#This Row],[2+]]-Assists[[#This Row],[3+]]</f>
        <v>0.37413000000000002</v>
      </c>
      <c r="T97" s="5">
        <f>Assists[[#This Row],[3+]]-Assists[[#This Row],[4+]]</f>
        <v>0.21939000000000003</v>
      </c>
      <c r="U97" s="5">
        <f>Assists[[#This Row],[4+]]-Assists[[#This Row],[5+]]</f>
        <v>5.2819999999999999E-2</v>
      </c>
      <c r="V97" s="5">
        <f>Assists[[#This Row],[5+]]-Assists[[#This Row],[6+]]</f>
        <v>5.1799999999999997E-3</v>
      </c>
      <c r="W97" s="5">
        <f>Assists[[#This Row],[6+]]-Assists[[#This Row],[7+]]</f>
        <v>2.1000000000000001E-4</v>
      </c>
      <c r="X97" s="5">
        <f>Assists[[#This Row],[7+]]-Assists[[#This Row],[8+]]</f>
        <v>0</v>
      </c>
      <c r="Y97" s="5">
        <f>Assists[[#This Row],[8+]]-Assists[[#This Row],[9+]]</f>
        <v>0</v>
      </c>
      <c r="Z97" s="5">
        <f>Assists[[#This Row],[9+]]-Assists[[#This Row],[10+]]</f>
        <v>0</v>
      </c>
      <c r="AA97" s="5">
        <f>Assists[[#This Row],[10+]]-Assists[[#This Row],[11+]]</f>
        <v>0</v>
      </c>
      <c r="AB97" s="5">
        <f>Assists[[#This Row],[11+]]-Assists[[#This Row],[12+]]</f>
        <v>0</v>
      </c>
    </row>
    <row r="98" spans="1:28" x14ac:dyDescent="0.25">
      <c r="A98" s="10">
        <v>22400628</v>
      </c>
      <c r="B98" t="s">
        <v>79</v>
      </c>
      <c r="C98" t="s">
        <v>89</v>
      </c>
      <c r="D98" s="11">
        <v>0.91666666666666663</v>
      </c>
      <c r="E98" s="6" t="str">
        <f>HYPERLINK("https://www.nba.com/stats/player/203952/boxscores-traditional", "Andrew Wiggins")</f>
        <v>Andrew Wiggins</v>
      </c>
      <c r="F98">
        <v>2</v>
      </c>
      <c r="G98" s="4">
        <v>1.4139999999999999</v>
      </c>
      <c r="H98" s="3">
        <v>0.5</v>
      </c>
      <c r="I98" s="3">
        <v>0.23885000000000001</v>
      </c>
      <c r="J98" s="3">
        <v>7.9269999999999993E-2</v>
      </c>
      <c r="K98" s="3">
        <v>1.7000000000000001E-2</v>
      </c>
      <c r="L98" s="3">
        <v>2.33E-3</v>
      </c>
      <c r="M98" s="3">
        <v>2.0000000000000001E-4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5">
        <f>Assists[[#This Row],[2+]]-Assists[[#This Row],[3+]]</f>
        <v>0.26114999999999999</v>
      </c>
      <c r="T98" s="5">
        <f>Assists[[#This Row],[3+]]-Assists[[#This Row],[4+]]</f>
        <v>0.15958</v>
      </c>
      <c r="U98" s="5">
        <f>Assists[[#This Row],[4+]]-Assists[[#This Row],[5+]]</f>
        <v>6.2269999999999992E-2</v>
      </c>
      <c r="V98" s="5">
        <f>Assists[[#This Row],[5+]]-Assists[[#This Row],[6+]]</f>
        <v>1.4670000000000001E-2</v>
      </c>
      <c r="W98" s="5">
        <f>Assists[[#This Row],[6+]]-Assists[[#This Row],[7+]]</f>
        <v>2.1299999999999999E-3</v>
      </c>
      <c r="X98" s="5">
        <f>Assists[[#This Row],[7+]]-Assists[[#This Row],[8+]]</f>
        <v>2.0000000000000001E-4</v>
      </c>
      <c r="Y98" s="5">
        <f>Assists[[#This Row],[8+]]-Assists[[#This Row],[9+]]</f>
        <v>0</v>
      </c>
      <c r="Z98" s="5">
        <f>Assists[[#This Row],[9+]]-Assists[[#This Row],[10+]]</f>
        <v>0</v>
      </c>
      <c r="AA98" s="5">
        <f>Assists[[#This Row],[10+]]-Assists[[#This Row],[11+]]</f>
        <v>0</v>
      </c>
      <c r="AB98" s="5">
        <f>Assists[[#This Row],[11+]]-Assists[[#This Row],[12+]]</f>
        <v>0</v>
      </c>
    </row>
    <row r="99" spans="1:28" x14ac:dyDescent="0.25">
      <c r="A99" s="10">
        <v>22400628</v>
      </c>
      <c r="B99" t="s">
        <v>79</v>
      </c>
      <c r="C99" t="s">
        <v>89</v>
      </c>
      <c r="D99" s="11">
        <v>0.91666666666666663</v>
      </c>
      <c r="E99" s="6" t="str">
        <f>HYPERLINK("https://www.nba.com/stats/player/1626172/boxscores-traditional", "Kevon Looney")</f>
        <v>Kevon Looney</v>
      </c>
      <c r="F99">
        <v>2</v>
      </c>
      <c r="G99" s="4">
        <v>2.0979999999999999</v>
      </c>
      <c r="H99" s="3">
        <v>0.5</v>
      </c>
      <c r="I99" s="3">
        <v>0.31561</v>
      </c>
      <c r="J99" s="3">
        <v>0.17105999999999999</v>
      </c>
      <c r="K99" s="3">
        <v>7.6359999999999997E-2</v>
      </c>
      <c r="L99" s="3">
        <v>2.8070000000000001E-2</v>
      </c>
      <c r="M99" s="3">
        <v>8.6599999999999993E-3</v>
      </c>
      <c r="N99" s="3">
        <v>2.1199999999999999E-3</v>
      </c>
      <c r="O99" s="3">
        <v>4.2000000000000002E-4</v>
      </c>
      <c r="P99" s="3">
        <v>6.9999999999999994E-5</v>
      </c>
      <c r="Q99" s="3">
        <v>0</v>
      </c>
      <c r="R99" s="3">
        <v>0</v>
      </c>
      <c r="S99" s="5">
        <f>Assists[[#This Row],[2+]]-Assists[[#This Row],[3+]]</f>
        <v>0.18439</v>
      </c>
      <c r="T99" s="5">
        <f>Assists[[#This Row],[3+]]-Assists[[#This Row],[4+]]</f>
        <v>0.14455000000000001</v>
      </c>
      <c r="U99" s="5">
        <f>Assists[[#This Row],[4+]]-Assists[[#This Row],[5+]]</f>
        <v>9.4699999999999993E-2</v>
      </c>
      <c r="V99" s="5">
        <f>Assists[[#This Row],[5+]]-Assists[[#This Row],[6+]]</f>
        <v>4.829E-2</v>
      </c>
      <c r="W99" s="5">
        <f>Assists[[#This Row],[6+]]-Assists[[#This Row],[7+]]</f>
        <v>1.9410000000000004E-2</v>
      </c>
      <c r="X99" s="5">
        <f>Assists[[#This Row],[7+]]-Assists[[#This Row],[8+]]</f>
        <v>6.5399999999999989E-3</v>
      </c>
      <c r="Y99" s="5">
        <f>Assists[[#This Row],[8+]]-Assists[[#This Row],[9+]]</f>
        <v>1.6999999999999999E-3</v>
      </c>
      <c r="Z99" s="5">
        <f>Assists[[#This Row],[9+]]-Assists[[#This Row],[10+]]</f>
        <v>3.5000000000000005E-4</v>
      </c>
      <c r="AA99" s="5">
        <f>Assists[[#This Row],[10+]]-Assists[[#This Row],[11+]]</f>
        <v>6.9999999999999994E-5</v>
      </c>
      <c r="AB99" s="5">
        <f>Assists[[#This Row],[11+]]-Assists[[#This Row],[12+]]</f>
        <v>0</v>
      </c>
    </row>
    <row r="100" spans="1:28" x14ac:dyDescent="0.25">
      <c r="A100" s="10">
        <v>22400629</v>
      </c>
      <c r="B100" t="s">
        <v>80</v>
      </c>
      <c r="C100" t="s">
        <v>90</v>
      </c>
      <c r="D100" s="11">
        <v>0.91666666666666663</v>
      </c>
      <c r="E100" s="6" t="str">
        <f>HYPERLINK("https://www.nba.com/stats/player/1628369/boxscores-traditional", "Jayson Tatum")</f>
        <v>Jayson Tatum</v>
      </c>
      <c r="F100">
        <v>6.6</v>
      </c>
      <c r="G100" s="4">
        <v>1.3559999999999999</v>
      </c>
      <c r="H100" s="3">
        <v>0.99965000000000004</v>
      </c>
      <c r="I100" s="3">
        <v>0.99597999999999998</v>
      </c>
      <c r="J100" s="3">
        <v>0.97257000000000005</v>
      </c>
      <c r="K100" s="3">
        <v>0.88100000000000001</v>
      </c>
      <c r="L100" s="3">
        <v>0.67003000000000001</v>
      </c>
      <c r="M100" s="3">
        <v>0.38590999999999998</v>
      </c>
      <c r="N100" s="3">
        <v>0.15151000000000001</v>
      </c>
      <c r="O100" s="3">
        <v>3.8359999999999998E-2</v>
      </c>
      <c r="P100" s="3">
        <v>6.0400000000000002E-3</v>
      </c>
      <c r="Q100" s="3">
        <v>5.9999999999999995E-4</v>
      </c>
      <c r="R100" s="3">
        <v>3.0000000000000001E-5</v>
      </c>
      <c r="S100" s="5">
        <f>Assists[[#This Row],[2+]]-Assists[[#This Row],[3+]]</f>
        <v>3.6700000000000621E-3</v>
      </c>
      <c r="T100" s="5">
        <f>Assists[[#This Row],[3+]]-Assists[[#This Row],[4+]]</f>
        <v>2.3409999999999931E-2</v>
      </c>
      <c r="U100" s="5">
        <f>Assists[[#This Row],[4+]]-Assists[[#This Row],[5+]]</f>
        <v>9.157000000000004E-2</v>
      </c>
      <c r="V100" s="5">
        <f>Assists[[#This Row],[5+]]-Assists[[#This Row],[6+]]</f>
        <v>0.21096999999999999</v>
      </c>
      <c r="W100" s="5">
        <f>Assists[[#This Row],[6+]]-Assists[[#This Row],[7+]]</f>
        <v>0.28412000000000004</v>
      </c>
      <c r="X100" s="5">
        <f>Assists[[#This Row],[7+]]-Assists[[#This Row],[8+]]</f>
        <v>0.23439999999999997</v>
      </c>
      <c r="Y100" s="5">
        <f>Assists[[#This Row],[8+]]-Assists[[#This Row],[9+]]</f>
        <v>0.11315</v>
      </c>
      <c r="Z100" s="5">
        <f>Assists[[#This Row],[9+]]-Assists[[#This Row],[10+]]</f>
        <v>3.2320000000000002E-2</v>
      </c>
      <c r="AA100" s="5">
        <f>Assists[[#This Row],[10+]]-Assists[[#This Row],[11+]]</f>
        <v>5.4400000000000004E-3</v>
      </c>
      <c r="AB100" s="5">
        <f>Assists[[#This Row],[11+]]-Assists[[#This Row],[12+]]</f>
        <v>5.6999999999999998E-4</v>
      </c>
    </row>
    <row r="101" spans="1:28" x14ac:dyDescent="0.25">
      <c r="A101" s="10">
        <v>22400629</v>
      </c>
      <c r="B101" t="s">
        <v>80</v>
      </c>
      <c r="C101" t="s">
        <v>90</v>
      </c>
      <c r="D101" s="11">
        <v>0.91666666666666663</v>
      </c>
      <c r="E101" s="6" t="str">
        <f>HYPERLINK("https://www.nba.com/stats/player/1627759/boxscores-traditional", "Jaylen Brown")</f>
        <v>Jaylen Brown</v>
      </c>
      <c r="F101">
        <v>5.2</v>
      </c>
      <c r="G101" s="4">
        <v>2.04</v>
      </c>
      <c r="H101" s="3">
        <v>0.94179000000000002</v>
      </c>
      <c r="I101" s="3">
        <v>0.85992999999999997</v>
      </c>
      <c r="J101" s="3">
        <v>0.72240000000000004</v>
      </c>
      <c r="K101" s="3">
        <v>0.53983000000000003</v>
      </c>
      <c r="L101" s="3">
        <v>0.34827000000000002</v>
      </c>
      <c r="M101" s="3">
        <v>0.18942999999999999</v>
      </c>
      <c r="N101" s="3">
        <v>8.5339999999999999E-2</v>
      </c>
      <c r="O101" s="3">
        <v>3.1440000000000003E-2</v>
      </c>
      <c r="P101" s="3">
        <v>9.3900000000000008E-3</v>
      </c>
      <c r="Q101" s="3">
        <v>2.2599999999999999E-3</v>
      </c>
      <c r="R101" s="3">
        <v>4.2999999999999999E-4</v>
      </c>
      <c r="S101" s="5">
        <f>Assists[[#This Row],[2+]]-Assists[[#This Row],[3+]]</f>
        <v>8.1860000000000044E-2</v>
      </c>
      <c r="T101" s="5">
        <f>Assists[[#This Row],[3+]]-Assists[[#This Row],[4+]]</f>
        <v>0.13752999999999993</v>
      </c>
      <c r="U101" s="5">
        <f>Assists[[#This Row],[4+]]-Assists[[#This Row],[5+]]</f>
        <v>0.18257000000000001</v>
      </c>
      <c r="V101" s="5">
        <f>Assists[[#This Row],[5+]]-Assists[[#This Row],[6+]]</f>
        <v>0.19156000000000001</v>
      </c>
      <c r="W101" s="5">
        <f>Assists[[#This Row],[6+]]-Assists[[#This Row],[7+]]</f>
        <v>0.15884000000000004</v>
      </c>
      <c r="X101" s="5">
        <f>Assists[[#This Row],[7+]]-Assists[[#This Row],[8+]]</f>
        <v>0.10408999999999999</v>
      </c>
      <c r="Y101" s="5">
        <f>Assists[[#This Row],[8+]]-Assists[[#This Row],[9+]]</f>
        <v>5.3899999999999997E-2</v>
      </c>
      <c r="Z101" s="5">
        <f>Assists[[#This Row],[9+]]-Assists[[#This Row],[10+]]</f>
        <v>2.205E-2</v>
      </c>
      <c r="AA101" s="5">
        <f>Assists[[#This Row],[10+]]-Assists[[#This Row],[11+]]</f>
        <v>7.1300000000000009E-3</v>
      </c>
      <c r="AB101" s="5">
        <f>Assists[[#This Row],[11+]]-Assists[[#This Row],[12+]]</f>
        <v>1.8299999999999998E-3</v>
      </c>
    </row>
    <row r="102" spans="1:28" x14ac:dyDescent="0.25">
      <c r="A102" s="10">
        <v>22400629</v>
      </c>
      <c r="B102" t="s">
        <v>80</v>
      </c>
      <c r="C102" t="s">
        <v>90</v>
      </c>
      <c r="D102" s="11">
        <v>0.91666666666666663</v>
      </c>
      <c r="E102" s="6" t="str">
        <f>HYPERLINK("https://www.nba.com/stats/player/1630202/boxscores-traditional", "Payton Pritchard")</f>
        <v>Payton Pritchard</v>
      </c>
      <c r="F102">
        <v>4</v>
      </c>
      <c r="G102" s="4">
        <v>2.6829999999999998</v>
      </c>
      <c r="H102" s="3">
        <v>0.77337</v>
      </c>
      <c r="I102" s="3">
        <v>0.64431000000000005</v>
      </c>
      <c r="J102" s="3">
        <v>0.5</v>
      </c>
      <c r="K102" s="3">
        <v>0.35569000000000001</v>
      </c>
      <c r="L102" s="3">
        <v>0.22663</v>
      </c>
      <c r="M102" s="3">
        <v>0.13136</v>
      </c>
      <c r="N102" s="3">
        <v>6.8110000000000004E-2</v>
      </c>
      <c r="O102" s="3">
        <v>3.1440000000000003E-2</v>
      </c>
      <c r="P102" s="3">
        <v>1.255E-2</v>
      </c>
      <c r="Q102" s="3">
        <v>4.5300000000000002E-3</v>
      </c>
      <c r="R102" s="3">
        <v>1.4400000000000001E-3</v>
      </c>
      <c r="S102" s="5">
        <f>Assists[[#This Row],[2+]]-Assists[[#This Row],[3+]]</f>
        <v>0.12905999999999995</v>
      </c>
      <c r="T102" s="5">
        <f>Assists[[#This Row],[3+]]-Assists[[#This Row],[4+]]</f>
        <v>0.14431000000000005</v>
      </c>
      <c r="U102" s="5">
        <f>Assists[[#This Row],[4+]]-Assists[[#This Row],[5+]]</f>
        <v>0.14430999999999999</v>
      </c>
      <c r="V102" s="5">
        <f>Assists[[#This Row],[5+]]-Assists[[#This Row],[6+]]</f>
        <v>0.12906000000000001</v>
      </c>
      <c r="W102" s="5">
        <f>Assists[[#This Row],[6+]]-Assists[[#This Row],[7+]]</f>
        <v>9.5269999999999994E-2</v>
      </c>
      <c r="X102" s="5">
        <f>Assists[[#This Row],[7+]]-Assists[[#This Row],[8+]]</f>
        <v>6.3250000000000001E-2</v>
      </c>
      <c r="Y102" s="5">
        <f>Assists[[#This Row],[8+]]-Assists[[#This Row],[9+]]</f>
        <v>3.6670000000000001E-2</v>
      </c>
      <c r="Z102" s="5">
        <f>Assists[[#This Row],[9+]]-Assists[[#This Row],[10+]]</f>
        <v>1.8890000000000004E-2</v>
      </c>
      <c r="AA102" s="5">
        <f>Assists[[#This Row],[10+]]-Assists[[#This Row],[11+]]</f>
        <v>8.0199999999999994E-3</v>
      </c>
      <c r="AB102" s="5">
        <f>Assists[[#This Row],[11+]]-Assists[[#This Row],[12+]]</f>
        <v>3.0899999999999999E-3</v>
      </c>
    </row>
    <row r="103" spans="1:28" x14ac:dyDescent="0.25">
      <c r="A103" s="10">
        <v>22400629</v>
      </c>
      <c r="B103" t="s">
        <v>80</v>
      </c>
      <c r="C103" t="s">
        <v>90</v>
      </c>
      <c r="D103" s="11">
        <v>0.91666666666666663</v>
      </c>
      <c r="E103" s="6" t="str">
        <f>HYPERLINK("https://www.nba.com/stats/player/1628401/boxscores-traditional", "Derrick White")</f>
        <v>Derrick White</v>
      </c>
      <c r="F103">
        <v>2.8</v>
      </c>
      <c r="G103" s="4">
        <v>1.47</v>
      </c>
      <c r="H103" s="3">
        <v>0.70540000000000003</v>
      </c>
      <c r="I103" s="3">
        <v>0.44433</v>
      </c>
      <c r="J103" s="3">
        <v>0.20610999999999999</v>
      </c>
      <c r="K103" s="3">
        <v>6.6809999999999994E-2</v>
      </c>
      <c r="L103" s="3">
        <v>1.4630000000000001E-2</v>
      </c>
      <c r="M103" s="3">
        <v>2.1199999999999999E-3</v>
      </c>
      <c r="N103" s="3">
        <v>2.0000000000000001E-4</v>
      </c>
      <c r="O103" s="3">
        <v>0</v>
      </c>
      <c r="P103" s="3">
        <v>0</v>
      </c>
      <c r="Q103" s="3">
        <v>0</v>
      </c>
      <c r="R103" s="3">
        <v>0</v>
      </c>
      <c r="S103" s="5">
        <f>Assists[[#This Row],[2+]]-Assists[[#This Row],[3+]]</f>
        <v>0.26107000000000002</v>
      </c>
      <c r="T103" s="5">
        <f>Assists[[#This Row],[3+]]-Assists[[#This Row],[4+]]</f>
        <v>0.23822000000000002</v>
      </c>
      <c r="U103" s="5">
        <f>Assists[[#This Row],[4+]]-Assists[[#This Row],[5+]]</f>
        <v>0.13929999999999998</v>
      </c>
      <c r="V103" s="5">
        <f>Assists[[#This Row],[5+]]-Assists[[#This Row],[6+]]</f>
        <v>5.217999999999999E-2</v>
      </c>
      <c r="W103" s="5">
        <f>Assists[[#This Row],[6+]]-Assists[[#This Row],[7+]]</f>
        <v>1.251E-2</v>
      </c>
      <c r="X103" s="5">
        <f>Assists[[#This Row],[7+]]-Assists[[#This Row],[8+]]</f>
        <v>1.9199999999999998E-3</v>
      </c>
      <c r="Y103" s="5">
        <f>Assists[[#This Row],[8+]]-Assists[[#This Row],[9+]]</f>
        <v>2.0000000000000001E-4</v>
      </c>
      <c r="Z103" s="5">
        <f>Assists[[#This Row],[9+]]-Assists[[#This Row],[10+]]</f>
        <v>0</v>
      </c>
      <c r="AA103" s="5">
        <f>Assists[[#This Row],[10+]]-Assists[[#This Row],[11+]]</f>
        <v>0</v>
      </c>
      <c r="AB103" s="5">
        <f>Assists[[#This Row],[11+]]-Assists[[#This Row],[12+]]</f>
        <v>0</v>
      </c>
    </row>
    <row r="104" spans="1:28" x14ac:dyDescent="0.25">
      <c r="A104" s="10">
        <v>22400629</v>
      </c>
      <c r="B104" t="s">
        <v>80</v>
      </c>
      <c r="C104" t="s">
        <v>90</v>
      </c>
      <c r="D104" s="11">
        <v>0.91666666666666663</v>
      </c>
      <c r="E104" s="6" t="str">
        <f>HYPERLINK("https://www.nba.com/stats/player/201950/boxscores-traditional", "Jrue Holiday")</f>
        <v>Jrue Holiday</v>
      </c>
      <c r="F104">
        <v>2.8</v>
      </c>
      <c r="G104" s="4">
        <v>1.9390000000000001</v>
      </c>
      <c r="H104" s="3">
        <v>0.65910000000000002</v>
      </c>
      <c r="I104" s="3">
        <v>0.46017000000000002</v>
      </c>
      <c r="J104" s="3">
        <v>0.26762999999999998</v>
      </c>
      <c r="K104" s="3">
        <v>0.12923999999999999</v>
      </c>
      <c r="L104" s="3">
        <v>4.947E-2</v>
      </c>
      <c r="M104" s="3">
        <v>1.4999999999999999E-2</v>
      </c>
      <c r="N104" s="3">
        <v>3.6800000000000001E-3</v>
      </c>
      <c r="O104" s="3">
        <v>6.8999999999999997E-4</v>
      </c>
      <c r="P104" s="3">
        <v>1E-4</v>
      </c>
      <c r="Q104" s="3">
        <v>0</v>
      </c>
      <c r="R104" s="3">
        <v>0</v>
      </c>
      <c r="S104" s="5">
        <f>Assists[[#This Row],[2+]]-Assists[[#This Row],[3+]]</f>
        <v>0.19893</v>
      </c>
      <c r="T104" s="5">
        <f>Assists[[#This Row],[3+]]-Assists[[#This Row],[4+]]</f>
        <v>0.19254000000000004</v>
      </c>
      <c r="U104" s="5">
        <f>Assists[[#This Row],[4+]]-Assists[[#This Row],[5+]]</f>
        <v>0.13838999999999999</v>
      </c>
      <c r="V104" s="5">
        <f>Assists[[#This Row],[5+]]-Assists[[#This Row],[6+]]</f>
        <v>7.9769999999999994E-2</v>
      </c>
      <c r="W104" s="5">
        <f>Assists[[#This Row],[6+]]-Assists[[#This Row],[7+]]</f>
        <v>3.4470000000000001E-2</v>
      </c>
      <c r="X104" s="5">
        <f>Assists[[#This Row],[7+]]-Assists[[#This Row],[8+]]</f>
        <v>1.132E-2</v>
      </c>
      <c r="Y104" s="5">
        <f>Assists[[#This Row],[8+]]-Assists[[#This Row],[9+]]</f>
        <v>2.99E-3</v>
      </c>
      <c r="Z104" s="5">
        <f>Assists[[#This Row],[9+]]-Assists[[#This Row],[10+]]</f>
        <v>5.8999999999999992E-4</v>
      </c>
      <c r="AA104" s="5">
        <f>Assists[[#This Row],[10+]]-Assists[[#This Row],[11+]]</f>
        <v>1E-4</v>
      </c>
      <c r="AB104" s="5">
        <f>Assists[[#This Row],[11+]]-Assists[[#This Row],[12+]]</f>
        <v>0</v>
      </c>
    </row>
    <row r="105" spans="1:28" x14ac:dyDescent="0.25">
      <c r="A105" s="10">
        <v>22400629</v>
      </c>
      <c r="B105" t="s">
        <v>90</v>
      </c>
      <c r="C105" t="s">
        <v>80</v>
      </c>
      <c r="D105" s="11">
        <v>0.91666666666666663</v>
      </c>
      <c r="E105" s="6" t="str">
        <f>HYPERLINK("https://www.nba.com/stats/player/2544/boxscores-traditional", "LeBron James")</f>
        <v>LeBron James</v>
      </c>
      <c r="F105">
        <v>9.8000000000000007</v>
      </c>
      <c r="G105" s="4">
        <v>1.9390000000000001</v>
      </c>
      <c r="H105" s="3">
        <v>1</v>
      </c>
      <c r="I105" s="3">
        <v>0.99978</v>
      </c>
      <c r="J105" s="3">
        <v>0.99861</v>
      </c>
      <c r="K105" s="3">
        <v>0.99343000000000004</v>
      </c>
      <c r="L105" s="3">
        <v>0.97499999999999998</v>
      </c>
      <c r="M105" s="3">
        <v>0.92506999999999995</v>
      </c>
      <c r="N105" s="3">
        <v>0.82381000000000004</v>
      </c>
      <c r="O105" s="3">
        <v>0.65910000000000002</v>
      </c>
      <c r="P105" s="3">
        <v>0.46017000000000002</v>
      </c>
      <c r="Q105" s="3">
        <v>0.26762999999999998</v>
      </c>
      <c r="R105" s="3">
        <v>0.12923999999999999</v>
      </c>
      <c r="S105" s="5">
        <f>Assists[[#This Row],[2+]]-Assists[[#This Row],[3+]]</f>
        <v>2.1999999999999797E-4</v>
      </c>
      <c r="T105" s="5">
        <f>Assists[[#This Row],[3+]]-Assists[[#This Row],[4+]]</f>
        <v>1.1700000000000044E-3</v>
      </c>
      <c r="U105" s="5">
        <f>Assists[[#This Row],[4+]]-Assists[[#This Row],[5+]]</f>
        <v>5.1799999999999624E-3</v>
      </c>
      <c r="V105" s="5">
        <f>Assists[[#This Row],[5+]]-Assists[[#This Row],[6+]]</f>
        <v>1.8430000000000057E-2</v>
      </c>
      <c r="W105" s="5">
        <f>Assists[[#This Row],[6+]]-Assists[[#This Row],[7+]]</f>
        <v>4.993000000000003E-2</v>
      </c>
      <c r="X105" s="5">
        <f>Assists[[#This Row],[7+]]-Assists[[#This Row],[8+]]</f>
        <v>0.10125999999999991</v>
      </c>
      <c r="Y105" s="5">
        <f>Assists[[#This Row],[8+]]-Assists[[#This Row],[9+]]</f>
        <v>0.16471000000000002</v>
      </c>
      <c r="Z105" s="5">
        <f>Assists[[#This Row],[9+]]-Assists[[#This Row],[10+]]</f>
        <v>0.19893</v>
      </c>
      <c r="AA105" s="5">
        <f>Assists[[#This Row],[10+]]-Assists[[#This Row],[11+]]</f>
        <v>0.19254000000000004</v>
      </c>
      <c r="AB105" s="5">
        <f>Assists[[#This Row],[11+]]-Assists[[#This Row],[12+]]</f>
        <v>0.13838999999999999</v>
      </c>
    </row>
    <row r="106" spans="1:28" x14ac:dyDescent="0.25">
      <c r="A106" s="10">
        <v>22400629</v>
      </c>
      <c r="B106" t="s">
        <v>90</v>
      </c>
      <c r="C106" t="s">
        <v>80</v>
      </c>
      <c r="D106" s="11">
        <v>0.91666666666666663</v>
      </c>
      <c r="E106" s="6" t="str">
        <f>HYPERLINK("https://www.nba.com/stats/player/203076/boxscores-traditional", "Anthony Davis")</f>
        <v>Anthony Davis</v>
      </c>
      <c r="F106">
        <v>3.4</v>
      </c>
      <c r="G106" s="4">
        <v>1.02</v>
      </c>
      <c r="H106" s="3">
        <v>0.91466000000000003</v>
      </c>
      <c r="I106" s="3">
        <v>0.65173000000000003</v>
      </c>
      <c r="J106" s="3">
        <v>0.27760000000000001</v>
      </c>
      <c r="K106" s="3">
        <v>5.8209999999999998E-2</v>
      </c>
      <c r="L106" s="3">
        <v>5.3899999999999998E-3</v>
      </c>
      <c r="M106" s="3">
        <v>2.1000000000000001E-4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5">
        <f>Assists[[#This Row],[2+]]-Assists[[#This Row],[3+]]</f>
        <v>0.26293</v>
      </c>
      <c r="T106" s="5">
        <f>Assists[[#This Row],[3+]]-Assists[[#This Row],[4+]]</f>
        <v>0.37413000000000002</v>
      </c>
      <c r="U106" s="5">
        <f>Assists[[#This Row],[4+]]-Assists[[#This Row],[5+]]</f>
        <v>0.21939000000000003</v>
      </c>
      <c r="V106" s="5">
        <f>Assists[[#This Row],[5+]]-Assists[[#This Row],[6+]]</f>
        <v>5.2819999999999999E-2</v>
      </c>
      <c r="W106" s="5">
        <f>Assists[[#This Row],[6+]]-Assists[[#This Row],[7+]]</f>
        <v>5.1799999999999997E-3</v>
      </c>
      <c r="X106" s="5">
        <f>Assists[[#This Row],[7+]]-Assists[[#This Row],[8+]]</f>
        <v>2.1000000000000001E-4</v>
      </c>
      <c r="Y106" s="5">
        <f>Assists[[#This Row],[8+]]-Assists[[#This Row],[9+]]</f>
        <v>0</v>
      </c>
      <c r="Z106" s="5">
        <f>Assists[[#This Row],[9+]]-Assists[[#This Row],[10+]]</f>
        <v>0</v>
      </c>
      <c r="AA106" s="5">
        <f>Assists[[#This Row],[10+]]-Assists[[#This Row],[11+]]</f>
        <v>0</v>
      </c>
      <c r="AB106" s="5">
        <f>Assists[[#This Row],[11+]]-Assists[[#This Row],[12+]]</f>
        <v>0</v>
      </c>
    </row>
    <row r="107" spans="1:28" x14ac:dyDescent="0.25">
      <c r="A107" s="10">
        <v>22400629</v>
      </c>
      <c r="B107" t="s">
        <v>90</v>
      </c>
      <c r="C107" t="s">
        <v>80</v>
      </c>
      <c r="D107" s="11">
        <v>0.91666666666666663</v>
      </c>
      <c r="E107" s="6" t="str">
        <f>HYPERLINK("https://www.nba.com/stats/player/1630559/boxscores-traditional", "Austin Reaves")</f>
        <v>Austin Reaves</v>
      </c>
      <c r="F107">
        <v>7.2</v>
      </c>
      <c r="G107" s="4">
        <v>4.069</v>
      </c>
      <c r="H107" s="3">
        <v>0.89973000000000003</v>
      </c>
      <c r="I107" s="3">
        <v>0.84848999999999997</v>
      </c>
      <c r="J107" s="3">
        <v>0.78524000000000005</v>
      </c>
      <c r="K107" s="3">
        <v>0.70540000000000003</v>
      </c>
      <c r="L107" s="3">
        <v>0.61409000000000002</v>
      </c>
      <c r="M107" s="3">
        <v>0.51993999999999996</v>
      </c>
      <c r="N107" s="3">
        <v>0.42074</v>
      </c>
      <c r="O107" s="3">
        <v>0.32996999999999999</v>
      </c>
      <c r="P107" s="3">
        <v>0.24510000000000001</v>
      </c>
      <c r="Q107" s="3">
        <v>0.17619000000000001</v>
      </c>
      <c r="R107" s="3">
        <v>0.11899999999999999</v>
      </c>
      <c r="S107" s="5">
        <f>Assists[[#This Row],[2+]]-Assists[[#This Row],[3+]]</f>
        <v>5.1240000000000063E-2</v>
      </c>
      <c r="T107" s="5">
        <f>Assists[[#This Row],[3+]]-Assists[[#This Row],[4+]]</f>
        <v>6.3249999999999917E-2</v>
      </c>
      <c r="U107" s="5">
        <f>Assists[[#This Row],[4+]]-Assists[[#This Row],[5+]]</f>
        <v>7.9840000000000022E-2</v>
      </c>
      <c r="V107" s="5">
        <f>Assists[[#This Row],[5+]]-Assists[[#This Row],[6+]]</f>
        <v>9.1310000000000002E-2</v>
      </c>
      <c r="W107" s="5">
        <f>Assists[[#This Row],[6+]]-Assists[[#This Row],[7+]]</f>
        <v>9.4150000000000067E-2</v>
      </c>
      <c r="X107" s="5">
        <f>Assists[[#This Row],[7+]]-Assists[[#This Row],[8+]]</f>
        <v>9.9199999999999955E-2</v>
      </c>
      <c r="Y107" s="5">
        <f>Assists[[#This Row],[8+]]-Assists[[#This Row],[9+]]</f>
        <v>9.0770000000000017E-2</v>
      </c>
      <c r="Z107" s="5">
        <f>Assists[[#This Row],[9+]]-Assists[[#This Row],[10+]]</f>
        <v>8.4869999999999973E-2</v>
      </c>
      <c r="AA107" s="5">
        <f>Assists[[#This Row],[10+]]-Assists[[#This Row],[11+]]</f>
        <v>6.8909999999999999E-2</v>
      </c>
      <c r="AB107" s="5">
        <f>Assists[[#This Row],[11+]]-Assists[[#This Row],[12+]]</f>
        <v>5.7190000000000019E-2</v>
      </c>
    </row>
    <row r="108" spans="1:28" x14ac:dyDescent="0.25">
      <c r="A108" s="10">
        <v>22400629</v>
      </c>
      <c r="B108" t="s">
        <v>90</v>
      </c>
      <c r="C108" t="s">
        <v>80</v>
      </c>
      <c r="D108" s="11">
        <v>0.91666666666666663</v>
      </c>
      <c r="E108" s="6" t="str">
        <f>HYPERLINK("https://www.nba.com/stats/player/1629216/boxscores-traditional", "Gabe Vincent")</f>
        <v>Gabe Vincent</v>
      </c>
      <c r="F108">
        <v>2.4</v>
      </c>
      <c r="G108" s="4">
        <v>1.2</v>
      </c>
      <c r="H108" s="3">
        <v>0.62929999999999997</v>
      </c>
      <c r="I108" s="3">
        <v>0.30853999999999998</v>
      </c>
      <c r="J108" s="3">
        <v>9.1759999999999994E-2</v>
      </c>
      <c r="K108" s="3">
        <v>1.4999999999999999E-2</v>
      </c>
      <c r="L108" s="3">
        <v>1.3500000000000001E-3</v>
      </c>
      <c r="M108" s="3">
        <v>6.0000000000000002E-5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5">
        <f>Assists[[#This Row],[2+]]-Assists[[#This Row],[3+]]</f>
        <v>0.32075999999999999</v>
      </c>
      <c r="T108" s="5">
        <f>Assists[[#This Row],[3+]]-Assists[[#This Row],[4+]]</f>
        <v>0.21677999999999997</v>
      </c>
      <c r="U108" s="5">
        <f>Assists[[#This Row],[4+]]-Assists[[#This Row],[5+]]</f>
        <v>7.6759999999999995E-2</v>
      </c>
      <c r="V108" s="5">
        <f>Assists[[#This Row],[5+]]-Assists[[#This Row],[6+]]</f>
        <v>1.3649999999999999E-2</v>
      </c>
      <c r="W108" s="5">
        <f>Assists[[#This Row],[6+]]-Assists[[#This Row],[7+]]</f>
        <v>1.2900000000000001E-3</v>
      </c>
      <c r="X108" s="5">
        <f>Assists[[#This Row],[7+]]-Assists[[#This Row],[8+]]</f>
        <v>6.0000000000000002E-5</v>
      </c>
      <c r="Y108" s="5">
        <f>Assists[[#This Row],[8+]]-Assists[[#This Row],[9+]]</f>
        <v>0</v>
      </c>
      <c r="Z108" s="5">
        <f>Assists[[#This Row],[9+]]-Assists[[#This Row],[10+]]</f>
        <v>0</v>
      </c>
      <c r="AA108" s="5">
        <f>Assists[[#This Row],[10+]]-Assists[[#This Row],[11+]]</f>
        <v>0</v>
      </c>
      <c r="AB108" s="5">
        <f>Assists[[#This Row],[11+]]-Assists[[#This Row],[12+]]</f>
        <v>0</v>
      </c>
    </row>
    <row r="109" spans="1:28" x14ac:dyDescent="0.25">
      <c r="A109" s="10">
        <v>22400983</v>
      </c>
      <c r="B109" t="s">
        <v>81</v>
      </c>
      <c r="C109" t="s">
        <v>91</v>
      </c>
      <c r="D109" s="11">
        <v>0.9375</v>
      </c>
      <c r="E109" s="6" t="str">
        <f>HYPERLINK("https://www.nba.com/stats/player/201935/boxscores-traditional", "James Harden")</f>
        <v>James Harden</v>
      </c>
      <c r="F109">
        <v>10</v>
      </c>
      <c r="G109" s="4">
        <v>2.0979999999999999</v>
      </c>
      <c r="H109" s="3">
        <v>0.99992999999999999</v>
      </c>
      <c r="I109" s="3">
        <v>0.99958000000000002</v>
      </c>
      <c r="J109" s="3">
        <v>0.99787999999999999</v>
      </c>
      <c r="K109" s="3">
        <v>0.99134</v>
      </c>
      <c r="L109" s="3">
        <v>0.97192999999999996</v>
      </c>
      <c r="M109" s="3">
        <v>0.92364000000000002</v>
      </c>
      <c r="N109" s="3">
        <v>0.82894000000000001</v>
      </c>
      <c r="O109" s="3">
        <v>0.68439000000000005</v>
      </c>
      <c r="P109" s="3">
        <v>0.5</v>
      </c>
      <c r="Q109" s="3">
        <v>0.31561</v>
      </c>
      <c r="R109" s="3">
        <v>0.17105999999999999</v>
      </c>
      <c r="S109" s="5">
        <f>Assists[[#This Row],[2+]]-Assists[[#This Row],[3+]]</f>
        <v>3.4999999999996145E-4</v>
      </c>
      <c r="T109" s="5">
        <f>Assists[[#This Row],[3+]]-Assists[[#This Row],[4+]]</f>
        <v>1.7000000000000348E-3</v>
      </c>
      <c r="U109" s="5">
        <f>Assists[[#This Row],[4+]]-Assists[[#This Row],[5+]]</f>
        <v>6.5399999999999903E-3</v>
      </c>
      <c r="V109" s="5">
        <f>Assists[[#This Row],[5+]]-Assists[[#This Row],[6+]]</f>
        <v>1.9410000000000038E-2</v>
      </c>
      <c r="W109" s="5">
        <f>Assists[[#This Row],[6+]]-Assists[[#This Row],[7+]]</f>
        <v>4.8289999999999944E-2</v>
      </c>
      <c r="X109" s="5">
        <f>Assists[[#This Row],[7+]]-Assists[[#This Row],[8+]]</f>
        <v>9.4700000000000006E-2</v>
      </c>
      <c r="Y109" s="5">
        <f>Assists[[#This Row],[8+]]-Assists[[#This Row],[9+]]</f>
        <v>0.14454999999999996</v>
      </c>
      <c r="Z109" s="5">
        <f>Assists[[#This Row],[9+]]-Assists[[#This Row],[10+]]</f>
        <v>0.18439000000000005</v>
      </c>
      <c r="AA109" s="5">
        <f>Assists[[#This Row],[10+]]-Assists[[#This Row],[11+]]</f>
        <v>0.18439</v>
      </c>
      <c r="AB109" s="5">
        <f>Assists[[#This Row],[11+]]-Assists[[#This Row],[12+]]</f>
        <v>0.14455000000000001</v>
      </c>
    </row>
    <row r="110" spans="1:28" x14ac:dyDescent="0.25">
      <c r="A110" s="10">
        <v>22400983</v>
      </c>
      <c r="B110" t="s">
        <v>81</v>
      </c>
      <c r="C110" t="s">
        <v>91</v>
      </c>
      <c r="D110" s="11">
        <v>0.9375</v>
      </c>
      <c r="E110" s="6" t="str">
        <f>HYPERLINK("https://www.nba.com/stats/player/1629645/boxscores-traditional", "Kevin Porter Jr.")</f>
        <v>Kevin Porter Jr.</v>
      </c>
      <c r="F110">
        <v>4.2</v>
      </c>
      <c r="G110" s="4">
        <v>1.47</v>
      </c>
      <c r="H110" s="3">
        <v>0.93318999999999996</v>
      </c>
      <c r="I110" s="3">
        <v>0.79388999999999998</v>
      </c>
      <c r="J110" s="3">
        <v>0.55567</v>
      </c>
      <c r="K110" s="3">
        <v>0.29459999999999997</v>
      </c>
      <c r="L110" s="3">
        <v>0.11123</v>
      </c>
      <c r="M110" s="3">
        <v>2.8719999999999999E-2</v>
      </c>
      <c r="N110" s="3">
        <v>4.7999999999999996E-3</v>
      </c>
      <c r="O110" s="3">
        <v>5.4000000000000001E-4</v>
      </c>
      <c r="P110" s="3">
        <v>4.0000000000000003E-5</v>
      </c>
      <c r="Q110" s="3">
        <v>0</v>
      </c>
      <c r="R110" s="3">
        <v>0</v>
      </c>
      <c r="S110" s="5">
        <f>Assists[[#This Row],[2+]]-Assists[[#This Row],[3+]]</f>
        <v>0.13929999999999998</v>
      </c>
      <c r="T110" s="5">
        <f>Assists[[#This Row],[3+]]-Assists[[#This Row],[4+]]</f>
        <v>0.23821999999999999</v>
      </c>
      <c r="U110" s="5">
        <f>Assists[[#This Row],[4+]]-Assists[[#This Row],[5+]]</f>
        <v>0.26107000000000002</v>
      </c>
      <c r="V110" s="5">
        <f>Assists[[#This Row],[5+]]-Assists[[#This Row],[6+]]</f>
        <v>0.18336999999999998</v>
      </c>
      <c r="W110" s="5">
        <f>Assists[[#This Row],[6+]]-Assists[[#This Row],[7+]]</f>
        <v>8.251E-2</v>
      </c>
      <c r="X110" s="5">
        <f>Assists[[#This Row],[7+]]-Assists[[#This Row],[8+]]</f>
        <v>2.392E-2</v>
      </c>
      <c r="Y110" s="5">
        <f>Assists[[#This Row],[8+]]-Assists[[#This Row],[9+]]</f>
        <v>4.2599999999999999E-3</v>
      </c>
      <c r="Z110" s="5">
        <f>Assists[[#This Row],[9+]]-Assists[[#This Row],[10+]]</f>
        <v>5.0000000000000001E-4</v>
      </c>
      <c r="AA110" s="5">
        <f>Assists[[#This Row],[10+]]-Assists[[#This Row],[11+]]</f>
        <v>4.0000000000000003E-5</v>
      </c>
      <c r="AB110" s="5">
        <f>Assists[[#This Row],[11+]]-Assists[[#This Row],[12+]]</f>
        <v>0</v>
      </c>
    </row>
    <row r="111" spans="1:28" x14ac:dyDescent="0.25">
      <c r="A111" s="10">
        <v>22400983</v>
      </c>
      <c r="B111" t="s">
        <v>81</v>
      </c>
      <c r="C111" t="s">
        <v>91</v>
      </c>
      <c r="D111" s="11">
        <v>0.9375</v>
      </c>
      <c r="E111" s="6" t="str">
        <f>HYPERLINK("https://www.nba.com/stats/player/1627826/boxscores-traditional", "Ivica Zubac")</f>
        <v>Ivica Zubac</v>
      </c>
      <c r="F111">
        <v>2.8</v>
      </c>
      <c r="G111" s="4">
        <v>0.98</v>
      </c>
      <c r="H111" s="3">
        <v>0.79388999999999998</v>
      </c>
      <c r="I111" s="3">
        <v>0.42074</v>
      </c>
      <c r="J111" s="3">
        <v>0.11123</v>
      </c>
      <c r="K111" s="3">
        <v>1.255E-2</v>
      </c>
      <c r="L111" s="3">
        <v>5.4000000000000001E-4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5">
        <f>Assists[[#This Row],[2+]]-Assists[[#This Row],[3+]]</f>
        <v>0.37314999999999998</v>
      </c>
      <c r="T111" s="5">
        <f>Assists[[#This Row],[3+]]-Assists[[#This Row],[4+]]</f>
        <v>0.30951000000000001</v>
      </c>
      <c r="U111" s="5">
        <f>Assists[[#This Row],[4+]]-Assists[[#This Row],[5+]]</f>
        <v>9.867999999999999E-2</v>
      </c>
      <c r="V111" s="5">
        <f>Assists[[#This Row],[5+]]-Assists[[#This Row],[6+]]</f>
        <v>1.201E-2</v>
      </c>
      <c r="W111" s="5">
        <f>Assists[[#This Row],[6+]]-Assists[[#This Row],[7+]]</f>
        <v>5.4000000000000001E-4</v>
      </c>
      <c r="X111" s="5">
        <f>Assists[[#This Row],[7+]]-Assists[[#This Row],[8+]]</f>
        <v>0</v>
      </c>
      <c r="Y111" s="5">
        <f>Assists[[#This Row],[8+]]-Assists[[#This Row],[9+]]</f>
        <v>0</v>
      </c>
      <c r="Z111" s="5">
        <f>Assists[[#This Row],[9+]]-Assists[[#This Row],[10+]]</f>
        <v>0</v>
      </c>
      <c r="AA111" s="5">
        <f>Assists[[#This Row],[10+]]-Assists[[#This Row],[11+]]</f>
        <v>0</v>
      </c>
      <c r="AB111" s="5">
        <f>Assists[[#This Row],[11+]]-Assists[[#This Row],[12+]]</f>
        <v>0</v>
      </c>
    </row>
    <row r="112" spans="1:28" x14ac:dyDescent="0.25">
      <c r="A112" s="10">
        <v>22400983</v>
      </c>
      <c r="B112" t="s">
        <v>81</v>
      </c>
      <c r="C112" t="s">
        <v>91</v>
      </c>
      <c r="D112" s="11">
        <v>0.9375</v>
      </c>
      <c r="E112" s="6" t="str">
        <f>HYPERLINK("https://www.nba.com/stats/player/1627739/boxscores-traditional", "Kris Dunn")</f>
        <v>Kris Dunn</v>
      </c>
      <c r="F112">
        <v>3</v>
      </c>
      <c r="G112" s="4">
        <v>2.6080000000000001</v>
      </c>
      <c r="H112" s="3">
        <v>0.64802999999999999</v>
      </c>
      <c r="I112" s="3">
        <v>0.5</v>
      </c>
      <c r="J112" s="3">
        <v>0.35197000000000001</v>
      </c>
      <c r="K112" s="3">
        <v>0.22065000000000001</v>
      </c>
      <c r="L112" s="3">
        <v>0.12506999999999999</v>
      </c>
      <c r="M112" s="3">
        <v>6.3009999999999997E-2</v>
      </c>
      <c r="N112" s="3">
        <v>2.743E-2</v>
      </c>
      <c r="O112" s="3">
        <v>1.072E-2</v>
      </c>
      <c r="P112" s="3">
        <v>3.6800000000000001E-3</v>
      </c>
      <c r="Q112" s="3">
        <v>1.07E-3</v>
      </c>
      <c r="R112" s="3">
        <v>2.7999999999999998E-4</v>
      </c>
      <c r="S112" s="5">
        <f>Assists[[#This Row],[2+]]-Assists[[#This Row],[3+]]</f>
        <v>0.14802999999999999</v>
      </c>
      <c r="T112" s="5">
        <f>Assists[[#This Row],[3+]]-Assists[[#This Row],[4+]]</f>
        <v>0.14802999999999999</v>
      </c>
      <c r="U112" s="5">
        <f>Assists[[#This Row],[4+]]-Assists[[#This Row],[5+]]</f>
        <v>0.13131999999999999</v>
      </c>
      <c r="V112" s="5">
        <f>Assists[[#This Row],[5+]]-Assists[[#This Row],[6+]]</f>
        <v>9.5580000000000026E-2</v>
      </c>
      <c r="W112" s="5">
        <f>Assists[[#This Row],[6+]]-Assists[[#This Row],[7+]]</f>
        <v>6.205999999999999E-2</v>
      </c>
      <c r="X112" s="5">
        <f>Assists[[#This Row],[7+]]-Assists[[#This Row],[8+]]</f>
        <v>3.5580000000000001E-2</v>
      </c>
      <c r="Y112" s="5">
        <f>Assists[[#This Row],[8+]]-Assists[[#This Row],[9+]]</f>
        <v>1.6709999999999999E-2</v>
      </c>
      <c r="Z112" s="5">
        <f>Assists[[#This Row],[9+]]-Assists[[#This Row],[10+]]</f>
        <v>7.0400000000000003E-3</v>
      </c>
      <c r="AA112" s="5">
        <f>Assists[[#This Row],[10+]]-Assists[[#This Row],[11+]]</f>
        <v>2.6100000000000003E-3</v>
      </c>
      <c r="AB112" s="5">
        <f>Assists[[#This Row],[11+]]-Assists[[#This Row],[12+]]</f>
        <v>7.9000000000000001E-4</v>
      </c>
    </row>
    <row r="113" spans="1:28" x14ac:dyDescent="0.25">
      <c r="A113" s="10">
        <v>22400983</v>
      </c>
      <c r="B113" t="s">
        <v>81</v>
      </c>
      <c r="C113" t="s">
        <v>91</v>
      </c>
      <c r="D113" s="11">
        <v>0.9375</v>
      </c>
      <c r="E113" s="6" t="str">
        <f>HYPERLINK("https://www.nba.com/stats/player/1629611/boxscores-traditional", "Terance Mann")</f>
        <v>Terance Mann</v>
      </c>
      <c r="F113">
        <v>2</v>
      </c>
      <c r="G113" s="4">
        <v>2.6080000000000001</v>
      </c>
      <c r="H113" s="3">
        <v>0.5</v>
      </c>
      <c r="I113" s="3">
        <v>0.35197000000000001</v>
      </c>
      <c r="J113" s="3">
        <v>0.22065000000000001</v>
      </c>
      <c r="K113" s="3">
        <v>0.12506999999999999</v>
      </c>
      <c r="L113" s="3">
        <v>6.3009999999999997E-2</v>
      </c>
      <c r="M113" s="3">
        <v>2.743E-2</v>
      </c>
      <c r="N113" s="3">
        <v>1.072E-2</v>
      </c>
      <c r="O113" s="3">
        <v>3.6800000000000001E-3</v>
      </c>
      <c r="P113" s="3">
        <v>1.07E-3</v>
      </c>
      <c r="Q113" s="3">
        <v>2.7999999999999998E-4</v>
      </c>
      <c r="R113" s="3">
        <v>6.0000000000000002E-5</v>
      </c>
      <c r="S113" s="5">
        <f>Assists[[#This Row],[2+]]-Assists[[#This Row],[3+]]</f>
        <v>0.14802999999999999</v>
      </c>
      <c r="T113" s="5">
        <f>Assists[[#This Row],[3+]]-Assists[[#This Row],[4+]]</f>
        <v>0.13131999999999999</v>
      </c>
      <c r="U113" s="5">
        <f>Assists[[#This Row],[4+]]-Assists[[#This Row],[5+]]</f>
        <v>9.5580000000000026E-2</v>
      </c>
      <c r="V113" s="5">
        <f>Assists[[#This Row],[5+]]-Assists[[#This Row],[6+]]</f>
        <v>6.205999999999999E-2</v>
      </c>
      <c r="W113" s="5">
        <f>Assists[[#This Row],[6+]]-Assists[[#This Row],[7+]]</f>
        <v>3.5580000000000001E-2</v>
      </c>
      <c r="X113" s="5">
        <f>Assists[[#This Row],[7+]]-Assists[[#This Row],[8+]]</f>
        <v>1.6709999999999999E-2</v>
      </c>
      <c r="Y113" s="5">
        <f>Assists[[#This Row],[8+]]-Assists[[#This Row],[9+]]</f>
        <v>7.0400000000000003E-3</v>
      </c>
      <c r="Z113" s="5">
        <f>Assists[[#This Row],[9+]]-Assists[[#This Row],[10+]]</f>
        <v>2.6100000000000003E-3</v>
      </c>
      <c r="AA113" s="5">
        <f>Assists[[#This Row],[10+]]-Assists[[#This Row],[11+]]</f>
        <v>7.9000000000000001E-4</v>
      </c>
      <c r="AB113" s="5">
        <f>Assists[[#This Row],[11+]]-Assists[[#This Row],[12+]]</f>
        <v>2.1999999999999998E-4</v>
      </c>
    </row>
    <row r="114" spans="1:28" x14ac:dyDescent="0.25">
      <c r="A114" s="10">
        <v>22400983</v>
      </c>
      <c r="B114" t="s">
        <v>91</v>
      </c>
      <c r="C114" t="s">
        <v>81</v>
      </c>
      <c r="D114" s="11">
        <v>0.9375</v>
      </c>
      <c r="E114" s="6" t="str">
        <f>HYPERLINK("https://www.nba.com/stats/player/1628398/boxscores-traditional", "Kyle Kuzma")</f>
        <v>Kyle Kuzma</v>
      </c>
      <c r="F114">
        <v>4.4000000000000004</v>
      </c>
      <c r="G114" s="4">
        <v>0.8</v>
      </c>
      <c r="H114" s="3">
        <v>0.99865000000000004</v>
      </c>
      <c r="I114" s="3">
        <v>0.95994000000000002</v>
      </c>
      <c r="J114" s="3">
        <v>0.69145999999999996</v>
      </c>
      <c r="K114" s="3">
        <v>0.22663</v>
      </c>
      <c r="L114" s="3">
        <v>2.2749999999999999E-2</v>
      </c>
      <c r="M114" s="3">
        <v>5.8E-4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5">
        <f>Assists[[#This Row],[2+]]-Assists[[#This Row],[3+]]</f>
        <v>3.8710000000000022E-2</v>
      </c>
      <c r="T114" s="5">
        <f>Assists[[#This Row],[3+]]-Assists[[#This Row],[4+]]</f>
        <v>0.26848000000000005</v>
      </c>
      <c r="U114" s="5">
        <f>Assists[[#This Row],[4+]]-Assists[[#This Row],[5+]]</f>
        <v>0.46482999999999997</v>
      </c>
      <c r="V114" s="5">
        <f>Assists[[#This Row],[5+]]-Assists[[#This Row],[6+]]</f>
        <v>0.20388000000000001</v>
      </c>
      <c r="W114" s="5">
        <f>Assists[[#This Row],[6+]]-Assists[[#This Row],[7+]]</f>
        <v>2.2169999999999999E-2</v>
      </c>
      <c r="X114" s="5">
        <f>Assists[[#This Row],[7+]]-Assists[[#This Row],[8+]]</f>
        <v>5.8E-4</v>
      </c>
      <c r="Y114" s="5">
        <f>Assists[[#This Row],[8+]]-Assists[[#This Row],[9+]]</f>
        <v>0</v>
      </c>
      <c r="Z114" s="5">
        <f>Assists[[#This Row],[9+]]-Assists[[#This Row],[10+]]</f>
        <v>0</v>
      </c>
      <c r="AA114" s="5">
        <f>Assists[[#This Row],[10+]]-Assists[[#This Row],[11+]]</f>
        <v>0</v>
      </c>
      <c r="AB114" s="5">
        <f>Assists[[#This Row],[11+]]-Assists[[#This Row],[12+]]</f>
        <v>0</v>
      </c>
    </row>
    <row r="115" spans="1:28" x14ac:dyDescent="0.25">
      <c r="A115" s="10">
        <v>22400983</v>
      </c>
      <c r="B115" t="s">
        <v>91</v>
      </c>
      <c r="C115" t="s">
        <v>81</v>
      </c>
      <c r="D115" s="11">
        <v>0.9375</v>
      </c>
      <c r="E115" s="6" t="str">
        <f>HYPERLINK("https://www.nba.com/stats/player/1629673/boxscores-traditional", "Jordan Poole")</f>
        <v>Jordan Poole</v>
      </c>
      <c r="F115">
        <v>3.8</v>
      </c>
      <c r="G115" s="4">
        <v>0.748</v>
      </c>
      <c r="H115" s="3">
        <v>0.99202000000000001</v>
      </c>
      <c r="I115" s="3">
        <v>0.85768999999999995</v>
      </c>
      <c r="J115" s="3">
        <v>0.39357999999999999</v>
      </c>
      <c r="K115" s="3">
        <v>5.4800000000000001E-2</v>
      </c>
      <c r="L115" s="3">
        <v>1.64E-3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5">
        <f>Assists[[#This Row],[2+]]-Assists[[#This Row],[3+]]</f>
        <v>0.13433000000000006</v>
      </c>
      <c r="T115" s="5">
        <f>Assists[[#This Row],[3+]]-Assists[[#This Row],[4+]]</f>
        <v>0.46410999999999997</v>
      </c>
      <c r="U115" s="5">
        <f>Assists[[#This Row],[4+]]-Assists[[#This Row],[5+]]</f>
        <v>0.33877999999999997</v>
      </c>
      <c r="V115" s="5">
        <f>Assists[[#This Row],[5+]]-Assists[[#This Row],[6+]]</f>
        <v>5.3159999999999999E-2</v>
      </c>
      <c r="W115" s="5">
        <f>Assists[[#This Row],[6+]]-Assists[[#This Row],[7+]]</f>
        <v>1.64E-3</v>
      </c>
      <c r="X115" s="5">
        <f>Assists[[#This Row],[7+]]-Assists[[#This Row],[8+]]</f>
        <v>0</v>
      </c>
      <c r="Y115" s="5">
        <f>Assists[[#This Row],[8+]]-Assists[[#This Row],[9+]]</f>
        <v>0</v>
      </c>
      <c r="Z115" s="5">
        <f>Assists[[#This Row],[9+]]-Assists[[#This Row],[10+]]</f>
        <v>0</v>
      </c>
      <c r="AA115" s="5">
        <f>Assists[[#This Row],[10+]]-Assists[[#This Row],[11+]]</f>
        <v>0</v>
      </c>
      <c r="AB115" s="5">
        <f>Assists[[#This Row],[11+]]-Assists[[#This Row],[12+]]</f>
        <v>0</v>
      </c>
    </row>
    <row r="116" spans="1:28" x14ac:dyDescent="0.25">
      <c r="A116" s="10">
        <v>22400983</v>
      </c>
      <c r="B116" t="s">
        <v>91</v>
      </c>
      <c r="C116" t="s">
        <v>81</v>
      </c>
      <c r="D116" s="11">
        <v>0.9375</v>
      </c>
      <c r="E116" s="6" t="str">
        <f>HYPERLINK("https://www.nba.com/stats/player/1627763/boxscores-traditional", "Malcolm Brogdon")</f>
        <v>Malcolm Brogdon</v>
      </c>
      <c r="F116">
        <v>5.6</v>
      </c>
      <c r="G116" s="4">
        <v>1.4969999999999999</v>
      </c>
      <c r="H116" s="3">
        <v>0.99180000000000001</v>
      </c>
      <c r="I116" s="3">
        <v>0.95906999999999998</v>
      </c>
      <c r="J116" s="3">
        <v>0.85768999999999995</v>
      </c>
      <c r="K116" s="3">
        <v>0.65542</v>
      </c>
      <c r="L116" s="3">
        <v>0.39357999999999999</v>
      </c>
      <c r="M116" s="3">
        <v>0.17360999999999999</v>
      </c>
      <c r="N116" s="3">
        <v>5.4800000000000001E-2</v>
      </c>
      <c r="O116" s="3">
        <v>1.1599999999999999E-2</v>
      </c>
      <c r="P116" s="3">
        <v>1.64E-3</v>
      </c>
      <c r="Q116" s="3">
        <v>1.4999999999999999E-4</v>
      </c>
      <c r="R116" s="3">
        <v>0</v>
      </c>
      <c r="S116" s="5">
        <f>Assists[[#This Row],[2+]]-Assists[[#This Row],[3+]]</f>
        <v>3.2730000000000037E-2</v>
      </c>
      <c r="T116" s="5">
        <f>Assists[[#This Row],[3+]]-Assists[[#This Row],[4+]]</f>
        <v>0.10138000000000003</v>
      </c>
      <c r="U116" s="5">
        <f>Assists[[#This Row],[4+]]-Assists[[#This Row],[5+]]</f>
        <v>0.20226999999999995</v>
      </c>
      <c r="V116" s="5">
        <f>Assists[[#This Row],[5+]]-Assists[[#This Row],[6+]]</f>
        <v>0.26184000000000002</v>
      </c>
      <c r="W116" s="5">
        <f>Assists[[#This Row],[6+]]-Assists[[#This Row],[7+]]</f>
        <v>0.21997</v>
      </c>
      <c r="X116" s="5">
        <f>Assists[[#This Row],[7+]]-Assists[[#This Row],[8+]]</f>
        <v>0.11880999999999999</v>
      </c>
      <c r="Y116" s="5">
        <f>Assists[[#This Row],[8+]]-Assists[[#This Row],[9+]]</f>
        <v>4.3200000000000002E-2</v>
      </c>
      <c r="Z116" s="5">
        <f>Assists[[#This Row],[9+]]-Assists[[#This Row],[10+]]</f>
        <v>9.9600000000000001E-3</v>
      </c>
      <c r="AA116" s="5">
        <f>Assists[[#This Row],[10+]]-Assists[[#This Row],[11+]]</f>
        <v>1.49E-3</v>
      </c>
      <c r="AB116" s="5">
        <f>Assists[[#This Row],[11+]]-Assists[[#This Row],[12+]]</f>
        <v>1.4999999999999999E-4</v>
      </c>
    </row>
    <row r="117" spans="1:28" x14ac:dyDescent="0.25">
      <c r="A117" s="10">
        <v>22400983</v>
      </c>
      <c r="B117" t="s">
        <v>91</v>
      </c>
      <c r="C117" t="s">
        <v>81</v>
      </c>
      <c r="D117" s="11">
        <v>0.9375</v>
      </c>
      <c r="E117" s="6" t="str">
        <f>HYPERLINK("https://www.nba.com/stats/player/1642267/boxscores-traditional", "Carlton Carrington")</f>
        <v>Carlton Carrington</v>
      </c>
      <c r="F117">
        <v>2.6</v>
      </c>
      <c r="G117" s="4">
        <v>0.49</v>
      </c>
      <c r="H117" s="3">
        <v>0.88876999999999995</v>
      </c>
      <c r="I117" s="3">
        <v>0.20610999999999999</v>
      </c>
      <c r="J117" s="3">
        <v>2.1199999999999999E-3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5">
        <f>Assists[[#This Row],[2+]]-Assists[[#This Row],[3+]]</f>
        <v>0.68265999999999993</v>
      </c>
      <c r="T117" s="5">
        <f>Assists[[#This Row],[3+]]-Assists[[#This Row],[4+]]</f>
        <v>0.20398999999999998</v>
      </c>
      <c r="U117" s="5">
        <f>Assists[[#This Row],[4+]]-Assists[[#This Row],[5+]]</f>
        <v>2.1199999999999999E-3</v>
      </c>
      <c r="V117" s="5">
        <f>Assists[[#This Row],[5+]]-Assists[[#This Row],[6+]]</f>
        <v>0</v>
      </c>
      <c r="W117" s="5">
        <f>Assists[[#This Row],[6+]]-Assists[[#This Row],[7+]]</f>
        <v>0</v>
      </c>
      <c r="X117" s="5">
        <f>Assists[[#This Row],[7+]]-Assists[[#This Row],[8+]]</f>
        <v>0</v>
      </c>
      <c r="Y117" s="5">
        <f>Assists[[#This Row],[8+]]-Assists[[#This Row],[9+]]</f>
        <v>0</v>
      </c>
      <c r="Z117" s="5">
        <f>Assists[[#This Row],[9+]]-Assists[[#This Row],[10+]]</f>
        <v>0</v>
      </c>
      <c r="AA117" s="5">
        <f>Assists[[#This Row],[10+]]-Assists[[#This Row],[11+]]</f>
        <v>0</v>
      </c>
      <c r="AB117" s="5">
        <f>Assists[[#This Row],[11+]]-Assists[[#This Row],[12+]]</f>
        <v>0</v>
      </c>
    </row>
    <row r="118" spans="1:28" x14ac:dyDescent="0.25">
      <c r="A118" s="10">
        <v>22400983</v>
      </c>
      <c r="B118" t="s">
        <v>91</v>
      </c>
      <c r="C118" t="s">
        <v>81</v>
      </c>
      <c r="D118" s="11">
        <v>0.9375</v>
      </c>
      <c r="E118" s="6" t="str">
        <f>HYPERLINK("https://www.nba.com/stats/player/1642273/boxscores-traditional", "Kyshawn George")</f>
        <v>Kyshawn George</v>
      </c>
      <c r="F118">
        <v>3.2</v>
      </c>
      <c r="G118" s="4">
        <v>1.327</v>
      </c>
      <c r="H118" s="3">
        <v>0.81594</v>
      </c>
      <c r="I118" s="3">
        <v>0.55962000000000001</v>
      </c>
      <c r="J118" s="3">
        <v>0.27424999999999999</v>
      </c>
      <c r="K118" s="3">
        <v>8.6910000000000001E-2</v>
      </c>
      <c r="L118" s="3">
        <v>1.7430000000000001E-2</v>
      </c>
      <c r="M118" s="3">
        <v>2.1199999999999999E-3</v>
      </c>
      <c r="N118" s="3">
        <v>1.4999999999999999E-4</v>
      </c>
      <c r="O118" s="3">
        <v>0</v>
      </c>
      <c r="P118" s="3">
        <v>0</v>
      </c>
      <c r="Q118" s="3">
        <v>0</v>
      </c>
      <c r="R118" s="3">
        <v>0</v>
      </c>
      <c r="S118" s="5">
        <f>Assists[[#This Row],[2+]]-Assists[[#This Row],[3+]]</f>
        <v>0.25631999999999999</v>
      </c>
      <c r="T118" s="5">
        <f>Assists[[#This Row],[3+]]-Assists[[#This Row],[4+]]</f>
        <v>0.28537000000000001</v>
      </c>
      <c r="U118" s="5">
        <f>Assists[[#This Row],[4+]]-Assists[[#This Row],[5+]]</f>
        <v>0.18734000000000001</v>
      </c>
      <c r="V118" s="5">
        <f>Assists[[#This Row],[5+]]-Assists[[#This Row],[6+]]</f>
        <v>6.948E-2</v>
      </c>
      <c r="W118" s="5">
        <f>Assists[[#This Row],[6+]]-Assists[[#This Row],[7+]]</f>
        <v>1.5310000000000001E-2</v>
      </c>
      <c r="X118" s="5">
        <f>Assists[[#This Row],[7+]]-Assists[[#This Row],[8+]]</f>
        <v>1.97E-3</v>
      </c>
      <c r="Y118" s="5">
        <f>Assists[[#This Row],[8+]]-Assists[[#This Row],[9+]]</f>
        <v>1.4999999999999999E-4</v>
      </c>
      <c r="Z118" s="5">
        <f>Assists[[#This Row],[9+]]-Assists[[#This Row],[10+]]</f>
        <v>0</v>
      </c>
      <c r="AA118" s="5">
        <f>Assists[[#This Row],[10+]]-Assists[[#This Row],[11+]]</f>
        <v>0</v>
      </c>
      <c r="AB118" s="5">
        <f>Assists[[#This Row],[11+]]-Assists[[#This Row],[12+]]</f>
        <v>0</v>
      </c>
    </row>
    <row r="119" spans="1:28" x14ac:dyDescent="0.25">
      <c r="A119" s="10">
        <v>22400983</v>
      </c>
      <c r="B119" t="s">
        <v>91</v>
      </c>
      <c r="C119" t="s">
        <v>81</v>
      </c>
      <c r="D119" s="11">
        <v>0.9375</v>
      </c>
      <c r="E119" s="6" t="str">
        <f>HYPERLINK("https://www.nba.com/stats/player/1641731/boxscores-traditional", "Bilal Coulibaly")</f>
        <v>Bilal Coulibaly</v>
      </c>
      <c r="F119">
        <v>3.2</v>
      </c>
      <c r="G119" s="4">
        <v>2.3149999999999999</v>
      </c>
      <c r="H119" s="3">
        <v>0.69847000000000004</v>
      </c>
      <c r="I119" s="3">
        <v>0.53586</v>
      </c>
      <c r="J119" s="3">
        <v>0.36316999999999999</v>
      </c>
      <c r="K119" s="3">
        <v>0.2177</v>
      </c>
      <c r="L119" s="3">
        <v>0.11314</v>
      </c>
      <c r="M119" s="3">
        <v>5.0500000000000003E-2</v>
      </c>
      <c r="N119" s="3">
        <v>1.9230000000000001E-2</v>
      </c>
      <c r="O119" s="3">
        <v>6.0400000000000002E-3</v>
      </c>
      <c r="P119" s="3">
        <v>1.64E-3</v>
      </c>
      <c r="Q119" s="3">
        <v>3.8000000000000002E-4</v>
      </c>
      <c r="R119" s="3">
        <v>6.9999999999999994E-5</v>
      </c>
      <c r="S119" s="5">
        <f>Assists[[#This Row],[2+]]-Assists[[#This Row],[3+]]</f>
        <v>0.16261000000000003</v>
      </c>
      <c r="T119" s="5">
        <f>Assists[[#This Row],[3+]]-Assists[[#This Row],[4+]]</f>
        <v>0.17269000000000001</v>
      </c>
      <c r="U119" s="5">
        <f>Assists[[#This Row],[4+]]-Assists[[#This Row],[5+]]</f>
        <v>0.14546999999999999</v>
      </c>
      <c r="V119" s="5">
        <f>Assists[[#This Row],[5+]]-Assists[[#This Row],[6+]]</f>
        <v>0.10456</v>
      </c>
      <c r="W119" s="5">
        <f>Assists[[#This Row],[6+]]-Assists[[#This Row],[7+]]</f>
        <v>6.2640000000000001E-2</v>
      </c>
      <c r="X119" s="5">
        <f>Assists[[#This Row],[7+]]-Assists[[#This Row],[8+]]</f>
        <v>3.1270000000000006E-2</v>
      </c>
      <c r="Y119" s="5">
        <f>Assists[[#This Row],[8+]]-Assists[[#This Row],[9+]]</f>
        <v>1.319E-2</v>
      </c>
      <c r="Z119" s="5">
        <f>Assists[[#This Row],[9+]]-Assists[[#This Row],[10+]]</f>
        <v>4.4000000000000003E-3</v>
      </c>
      <c r="AA119" s="5">
        <f>Assists[[#This Row],[10+]]-Assists[[#This Row],[11+]]</f>
        <v>1.2599999999999998E-3</v>
      </c>
      <c r="AB119" s="5">
        <f>Assists[[#This Row],[11+]]-Assists[[#This Row],[12+]]</f>
        <v>3.1000000000000005E-4</v>
      </c>
    </row>
    <row r="120" spans="1:28" x14ac:dyDescent="0.25">
      <c r="A120" s="10">
        <v>22400983</v>
      </c>
      <c r="B120" t="s">
        <v>91</v>
      </c>
      <c r="C120" t="s">
        <v>81</v>
      </c>
      <c r="D120" s="11">
        <v>0.9375</v>
      </c>
      <c r="E120" s="6" t="str">
        <f>HYPERLINK("https://www.nba.com/stats/player/202685/boxscores-traditional", "Jonas Valanciunas")</f>
        <v>Jonas Valanciunas</v>
      </c>
      <c r="F120">
        <v>2.4</v>
      </c>
      <c r="G120" s="4">
        <v>1.02</v>
      </c>
      <c r="H120" s="3">
        <v>0.65173000000000003</v>
      </c>
      <c r="I120" s="3">
        <v>0.27760000000000001</v>
      </c>
      <c r="J120" s="3">
        <v>5.8209999999999998E-2</v>
      </c>
      <c r="K120" s="3">
        <v>5.3899999999999998E-3</v>
      </c>
      <c r="L120" s="3">
        <v>2.1000000000000001E-4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5">
        <f>Assists[[#This Row],[2+]]-Assists[[#This Row],[3+]]</f>
        <v>0.37413000000000002</v>
      </c>
      <c r="T120" s="5">
        <f>Assists[[#This Row],[3+]]-Assists[[#This Row],[4+]]</f>
        <v>0.21939000000000003</v>
      </c>
      <c r="U120" s="5">
        <f>Assists[[#This Row],[4+]]-Assists[[#This Row],[5+]]</f>
        <v>5.2819999999999999E-2</v>
      </c>
      <c r="V120" s="5">
        <f>Assists[[#This Row],[5+]]-Assists[[#This Row],[6+]]</f>
        <v>5.1799999999999997E-3</v>
      </c>
      <c r="W120" s="5">
        <f>Assists[[#This Row],[6+]]-Assists[[#This Row],[7+]]</f>
        <v>2.1000000000000001E-4</v>
      </c>
      <c r="X120" s="5">
        <f>Assists[[#This Row],[7+]]-Assists[[#This Row],[8+]]</f>
        <v>0</v>
      </c>
      <c r="Y120" s="5">
        <f>Assists[[#This Row],[8+]]-Assists[[#This Row],[9+]]</f>
        <v>0</v>
      </c>
      <c r="Z120" s="5">
        <f>Assists[[#This Row],[9+]]-Assists[[#This Row],[10+]]</f>
        <v>0</v>
      </c>
      <c r="AA120" s="5">
        <f>Assists[[#This Row],[10+]]-Assists[[#This Row],[11+]]</f>
        <v>0</v>
      </c>
      <c r="AB120" s="5">
        <f>Assists[[#This Row],[11+]]-Assists[[#This Row],[12+]]</f>
        <v>0</v>
      </c>
    </row>
    <row r="121" spans="1:28" x14ac:dyDescent="0.25">
      <c r="A121" s="10">
        <v>22400983</v>
      </c>
      <c r="B121" t="s">
        <v>91</v>
      </c>
      <c r="C121" t="s">
        <v>81</v>
      </c>
      <c r="D121" s="11">
        <v>0.9375</v>
      </c>
      <c r="E121" s="6" t="str">
        <f>HYPERLINK("https://www.nba.com/stats/player/1642259/boxscores-traditional", "Alexandre Sarr")</f>
        <v>Alexandre Sarr</v>
      </c>
      <c r="F121">
        <v>2.4</v>
      </c>
      <c r="G121" s="4">
        <v>1.3559999999999999</v>
      </c>
      <c r="H121" s="3">
        <v>0.61409000000000002</v>
      </c>
      <c r="I121" s="3">
        <v>0.32996999999999999</v>
      </c>
      <c r="J121" s="3">
        <v>0.11899999999999999</v>
      </c>
      <c r="K121" s="3">
        <v>2.743E-2</v>
      </c>
      <c r="L121" s="3">
        <v>4.0200000000000001E-3</v>
      </c>
      <c r="M121" s="3">
        <v>3.5E-4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5">
        <f>Assists[[#This Row],[2+]]-Assists[[#This Row],[3+]]</f>
        <v>0.28412000000000004</v>
      </c>
      <c r="T121" s="5">
        <f>Assists[[#This Row],[3+]]-Assists[[#This Row],[4+]]</f>
        <v>0.21096999999999999</v>
      </c>
      <c r="U121" s="5">
        <f>Assists[[#This Row],[4+]]-Assists[[#This Row],[5+]]</f>
        <v>9.1569999999999999E-2</v>
      </c>
      <c r="V121" s="5">
        <f>Assists[[#This Row],[5+]]-Assists[[#This Row],[6+]]</f>
        <v>2.341E-2</v>
      </c>
      <c r="W121" s="5">
        <f>Assists[[#This Row],[6+]]-Assists[[#This Row],[7+]]</f>
        <v>3.6700000000000001E-3</v>
      </c>
      <c r="X121" s="5">
        <f>Assists[[#This Row],[7+]]-Assists[[#This Row],[8+]]</f>
        <v>3.5E-4</v>
      </c>
      <c r="Y121" s="5">
        <f>Assists[[#This Row],[8+]]-Assists[[#This Row],[9+]]</f>
        <v>0</v>
      </c>
      <c r="Z121" s="5">
        <f>Assists[[#This Row],[9+]]-Assists[[#This Row],[10+]]</f>
        <v>0</v>
      </c>
      <c r="AA121" s="5">
        <f>Assists[[#This Row],[10+]]-Assists[[#This Row],[11+]]</f>
        <v>0</v>
      </c>
      <c r="AB121" s="5">
        <f>Assists[[#This Row],[11+]]-Assists[[#This Row],[12+]]</f>
        <v>0</v>
      </c>
    </row>
  </sheetData>
  <conditionalFormatting sqref="H2:R12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BCD3C-CFDF-40AC-8108-B67199932620}">
  <dimension ref="A1:S141"/>
  <sheetViews>
    <sheetView workbookViewId="0">
      <pane xSplit="7" ySplit="1" topLeftCell="H15" activePane="bottomRight" state="frozen"/>
      <selection pane="topRight" activeCell="H1" sqref="H1"/>
      <selection pane="bottomLeft" activeCell="A2" sqref="A2"/>
      <selection pane="bottomRight" activeCell="N21" sqref="N21"/>
    </sheetView>
  </sheetViews>
  <sheetFormatPr defaultRowHeight="15" x14ac:dyDescent="0.25"/>
  <cols>
    <col min="1" max="1" width="10.7109375" hidden="1" customWidth="1"/>
    <col min="2" max="3" width="11.85546875" bestFit="1" customWidth="1"/>
    <col min="4" max="4" width="11.28515625" bestFit="1" customWidth="1"/>
    <col min="5" max="5" width="24.28515625" bestFit="1" customWidth="1"/>
    <col min="6" max="6" width="8.28515625" bestFit="1" customWidth="1"/>
    <col min="7" max="7" width="6.85546875" style="12" bestFit="1" customWidth="1"/>
    <col min="8" max="8" width="8.140625" bestFit="1" customWidth="1"/>
    <col min="9" max="11" width="7.140625" bestFit="1" customWidth="1"/>
    <col min="12" max="13" width="7.140625" customWidth="1"/>
    <col min="14" max="18" width="7.140625" bestFit="1" customWidth="1"/>
    <col min="19" max="19" width="7.85546875" bestFit="1" customWidth="1"/>
    <col min="20" max="20" width="10.140625" bestFit="1" customWidth="1"/>
  </cols>
  <sheetData>
    <row r="1" spans="1:19" x14ac:dyDescent="0.25">
      <c r="A1" t="s">
        <v>73</v>
      </c>
      <c r="B1" t="s">
        <v>25</v>
      </c>
      <c r="C1" t="s">
        <v>26</v>
      </c>
      <c r="D1" t="s">
        <v>72</v>
      </c>
      <c r="E1" t="s">
        <v>27</v>
      </c>
      <c r="F1" t="s">
        <v>36</v>
      </c>
      <c r="G1" s="12" t="s">
        <v>71</v>
      </c>
      <c r="H1" t="s">
        <v>37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s="1" t="s">
        <v>29</v>
      </c>
      <c r="O1" s="1" t="s">
        <v>30</v>
      </c>
      <c r="P1" s="1" t="s">
        <v>31</v>
      </c>
      <c r="Q1" s="1" t="s">
        <v>32</v>
      </c>
      <c r="R1" s="2" t="s">
        <v>33</v>
      </c>
    </row>
    <row r="2" spans="1:19" hidden="1" x14ac:dyDescent="0.25">
      <c r="A2" s="10">
        <v>22400621</v>
      </c>
      <c r="B2" t="s">
        <v>83</v>
      </c>
      <c r="C2" t="s">
        <v>82</v>
      </c>
      <c r="D2" s="11">
        <v>0.58333333333333337</v>
      </c>
      <c r="E2" s="6" t="str">
        <f>HYPERLINK("https://www.nba.com/stats/player/1630170/boxscores-traditional", "Devin Vassell")</f>
        <v>Devin Vassell</v>
      </c>
      <c r="F2">
        <v>3.6</v>
      </c>
      <c r="G2" s="10">
        <v>0.8</v>
      </c>
      <c r="H2" s="3">
        <v>0.99941999999999998</v>
      </c>
      <c r="I2" s="3">
        <v>0.97724999999999995</v>
      </c>
      <c r="J2" s="3">
        <v>0.77337</v>
      </c>
      <c r="K2" s="3">
        <v>0.30853999999999998</v>
      </c>
      <c r="L2" s="3">
        <v>4.0059999999999998E-2</v>
      </c>
      <c r="M2" s="3">
        <v>1.3500000000000001E-3</v>
      </c>
      <c r="N2" s="5">
        <f>FG3M[[#This Row],[1+]]-FG3M[[#This Row],[2+]]</f>
        <v>2.2170000000000023E-2</v>
      </c>
      <c r="O2" s="5">
        <f>FG3M[[#This Row],[2+]]-FG3M[[#This Row],[3+]]</f>
        <v>0.20387999999999995</v>
      </c>
      <c r="P2" s="5">
        <f>FG3M[[#This Row],[3+]]-FG3M[[#This Row],[4+]]</f>
        <v>0.46483000000000002</v>
      </c>
      <c r="Q2" s="5">
        <f>FG3M[[#This Row],[4+]]-FG3M[[#This Row],[5+]]</f>
        <v>0.26848</v>
      </c>
      <c r="R2" s="5">
        <f>FG3M[[#This Row],[5+]]-FG3M[[#This Row],[6+]]</f>
        <v>3.8710000000000001E-2</v>
      </c>
      <c r="S2" s="5"/>
    </row>
    <row r="3" spans="1:19" hidden="1" x14ac:dyDescent="0.25">
      <c r="A3" s="10">
        <v>22400621</v>
      </c>
      <c r="B3" t="s">
        <v>83</v>
      </c>
      <c r="C3" t="s">
        <v>82</v>
      </c>
      <c r="D3" s="11">
        <v>0.58333333333333337</v>
      </c>
      <c r="E3" s="6" t="str">
        <f>HYPERLINK("https://www.nba.com/stats/player/1641705/boxscores-traditional", "Victor Wembanyama")</f>
        <v>Victor Wembanyama</v>
      </c>
      <c r="F3">
        <v>2.6</v>
      </c>
      <c r="G3" s="10">
        <v>0.49</v>
      </c>
      <c r="H3" s="3">
        <v>0.99946000000000002</v>
      </c>
      <c r="I3" s="3">
        <v>0.88876999999999995</v>
      </c>
      <c r="J3" s="3">
        <v>0.20610999999999999</v>
      </c>
      <c r="K3" s="3">
        <v>2.1199999999999999E-3</v>
      </c>
      <c r="L3" s="3">
        <v>0</v>
      </c>
      <c r="M3" s="3">
        <v>0</v>
      </c>
      <c r="N3" s="5">
        <f>FG3M[[#This Row],[1+]]-FG3M[[#This Row],[2+]]</f>
        <v>0.11069000000000007</v>
      </c>
      <c r="O3" s="5">
        <f>FG3M[[#This Row],[2+]]-FG3M[[#This Row],[3+]]</f>
        <v>0.68265999999999993</v>
      </c>
      <c r="P3" s="5">
        <f>FG3M[[#This Row],[3+]]-FG3M[[#This Row],[4+]]</f>
        <v>0.20398999999999998</v>
      </c>
      <c r="Q3" s="5">
        <f>FG3M[[#This Row],[4+]]-FG3M[[#This Row],[5+]]</f>
        <v>2.1199999999999999E-3</v>
      </c>
      <c r="R3" s="5">
        <f>FG3M[[#This Row],[5+]]-FG3M[[#This Row],[6+]]</f>
        <v>0</v>
      </c>
    </row>
    <row r="4" spans="1:19" hidden="1" x14ac:dyDescent="0.25">
      <c r="A4" s="10">
        <v>22400621</v>
      </c>
      <c r="B4" t="s">
        <v>83</v>
      </c>
      <c r="C4" t="s">
        <v>82</v>
      </c>
      <c r="D4" s="11">
        <v>0.58333333333333337</v>
      </c>
      <c r="E4" s="6" t="str">
        <f>HYPERLINK("https://www.nba.com/stats/player/101108/boxscores-traditional", "Chris Paul")</f>
        <v>Chris Paul</v>
      </c>
      <c r="F4">
        <v>2.6</v>
      </c>
      <c r="G4" s="10">
        <v>1.3559999999999999</v>
      </c>
      <c r="H4" s="3">
        <v>0.88100000000000001</v>
      </c>
      <c r="I4" s="3">
        <v>0.67003000000000001</v>
      </c>
      <c r="J4" s="3">
        <v>0.38590999999999998</v>
      </c>
      <c r="K4" s="3">
        <v>0.15151000000000001</v>
      </c>
      <c r="L4" s="3">
        <v>3.8359999999999998E-2</v>
      </c>
      <c r="M4" s="3">
        <v>6.0400000000000002E-3</v>
      </c>
      <c r="N4" s="5">
        <f>FG3M[[#This Row],[1+]]-FG3M[[#This Row],[2+]]</f>
        <v>0.21096999999999999</v>
      </c>
      <c r="O4" s="5">
        <f>FG3M[[#This Row],[2+]]-FG3M[[#This Row],[3+]]</f>
        <v>0.28412000000000004</v>
      </c>
      <c r="P4" s="5">
        <f>FG3M[[#This Row],[3+]]-FG3M[[#This Row],[4+]]</f>
        <v>0.23439999999999997</v>
      </c>
      <c r="Q4" s="5">
        <f>FG3M[[#This Row],[4+]]-FG3M[[#This Row],[5+]]</f>
        <v>0.11315</v>
      </c>
      <c r="R4" s="5">
        <f>FG3M[[#This Row],[5+]]-FG3M[[#This Row],[6+]]</f>
        <v>3.2320000000000002E-2</v>
      </c>
    </row>
    <row r="5" spans="1:19" hidden="1" x14ac:dyDescent="0.25">
      <c r="A5" s="10">
        <v>22400621</v>
      </c>
      <c r="B5" t="s">
        <v>82</v>
      </c>
      <c r="C5" t="s">
        <v>83</v>
      </c>
      <c r="D5" s="11">
        <v>0.58333333333333337</v>
      </c>
      <c r="E5" s="6" t="str">
        <f>HYPERLINK("https://www.nba.com/stats/player/1626167/boxscores-traditional", "Myles Turner")</f>
        <v>Myles Turner</v>
      </c>
      <c r="F5">
        <v>2.8</v>
      </c>
      <c r="G5" s="10">
        <v>2.6379999999999999</v>
      </c>
      <c r="H5" s="3">
        <v>0.75175000000000003</v>
      </c>
      <c r="I5" s="3">
        <v>0.61790999999999996</v>
      </c>
      <c r="J5" s="3">
        <v>0.46811999999999998</v>
      </c>
      <c r="K5" s="3">
        <v>0.32635999999999998</v>
      </c>
      <c r="L5" s="3">
        <v>0.20327000000000001</v>
      </c>
      <c r="M5" s="3">
        <v>0.11314</v>
      </c>
      <c r="N5" s="5">
        <f>FG3M[[#This Row],[1+]]-FG3M[[#This Row],[2+]]</f>
        <v>0.13384000000000007</v>
      </c>
      <c r="O5" s="5">
        <f>FG3M[[#This Row],[2+]]-FG3M[[#This Row],[3+]]</f>
        <v>0.14978999999999998</v>
      </c>
      <c r="P5" s="5">
        <f>FG3M[[#This Row],[3+]]-FG3M[[#This Row],[4+]]</f>
        <v>0.14176</v>
      </c>
      <c r="Q5" s="5">
        <f>FG3M[[#This Row],[4+]]-FG3M[[#This Row],[5+]]</f>
        <v>0.12308999999999998</v>
      </c>
      <c r="R5" s="5">
        <f>FG3M[[#This Row],[5+]]-FG3M[[#This Row],[6+]]</f>
        <v>9.0130000000000002E-2</v>
      </c>
    </row>
    <row r="6" spans="1:19" hidden="1" x14ac:dyDescent="0.25">
      <c r="A6" s="10">
        <v>22400621</v>
      </c>
      <c r="B6" t="s">
        <v>82</v>
      </c>
      <c r="C6" t="s">
        <v>83</v>
      </c>
      <c r="D6" s="11">
        <v>0.58333333333333337</v>
      </c>
      <c r="E6" s="6" t="str">
        <f>HYPERLINK("https://www.nba.com/stats/player/1631097/boxscores-traditional", "Bennedict Mathurin")</f>
        <v>Bennedict Mathurin</v>
      </c>
      <c r="F6">
        <v>1.6</v>
      </c>
      <c r="G6" s="4">
        <v>1.3559999999999999</v>
      </c>
      <c r="H6" s="3">
        <v>0.67003000000000001</v>
      </c>
      <c r="I6" s="3">
        <v>0.38590999999999998</v>
      </c>
      <c r="J6" s="3">
        <v>0.15151000000000001</v>
      </c>
      <c r="K6" s="3">
        <v>3.8359999999999998E-2</v>
      </c>
      <c r="L6" s="3">
        <v>6.0400000000000002E-3</v>
      </c>
      <c r="M6" s="3">
        <v>5.9999999999999995E-4</v>
      </c>
      <c r="N6" s="5">
        <f>FG3M[[#This Row],[1+]]-FG3M[[#This Row],[2+]]</f>
        <v>0.28412000000000004</v>
      </c>
      <c r="O6" s="5">
        <f>FG3M[[#This Row],[2+]]-FG3M[[#This Row],[3+]]</f>
        <v>0.23439999999999997</v>
      </c>
      <c r="P6" s="5">
        <f>FG3M[[#This Row],[3+]]-FG3M[[#This Row],[4+]]</f>
        <v>0.11315</v>
      </c>
      <c r="Q6" s="5">
        <f>FG3M[[#This Row],[4+]]-FG3M[[#This Row],[5+]]</f>
        <v>3.2320000000000002E-2</v>
      </c>
      <c r="R6" s="5">
        <f>FG3M[[#This Row],[5+]]-FG3M[[#This Row],[6+]]</f>
        <v>5.4400000000000004E-3</v>
      </c>
    </row>
    <row r="7" spans="1:19" hidden="1" x14ac:dyDescent="0.25">
      <c r="A7" s="10">
        <v>22400621</v>
      </c>
      <c r="B7" t="s">
        <v>83</v>
      </c>
      <c r="C7" t="s">
        <v>82</v>
      </c>
      <c r="D7" s="11">
        <v>0.58333333333333337</v>
      </c>
      <c r="E7" s="6" t="str">
        <f>HYPERLINK("https://www.nba.com/stats/player/1630577/boxscores-traditional", "Julian Champagnie")</f>
        <v>Julian Champagnie</v>
      </c>
      <c r="F7">
        <v>1.4</v>
      </c>
      <c r="G7" s="4">
        <v>1.3559999999999999</v>
      </c>
      <c r="H7" s="3">
        <v>0.61409000000000002</v>
      </c>
      <c r="I7" s="3">
        <v>0.32996999999999999</v>
      </c>
      <c r="J7" s="3">
        <v>0.11899999999999999</v>
      </c>
      <c r="K7" s="3">
        <v>2.743E-2</v>
      </c>
      <c r="L7" s="3">
        <v>4.0200000000000001E-3</v>
      </c>
      <c r="M7" s="3">
        <v>3.5E-4</v>
      </c>
      <c r="N7" s="5">
        <f>FG3M[[#This Row],[1+]]-FG3M[[#This Row],[2+]]</f>
        <v>0.28412000000000004</v>
      </c>
      <c r="O7" s="5">
        <f>FG3M[[#This Row],[2+]]-FG3M[[#This Row],[3+]]</f>
        <v>0.21096999999999999</v>
      </c>
      <c r="P7" s="5">
        <f>FG3M[[#This Row],[3+]]-FG3M[[#This Row],[4+]]</f>
        <v>9.1569999999999999E-2</v>
      </c>
      <c r="Q7" s="5">
        <f>FG3M[[#This Row],[4+]]-FG3M[[#This Row],[5+]]</f>
        <v>2.341E-2</v>
      </c>
      <c r="R7" s="5">
        <f>FG3M[[#This Row],[5+]]-FG3M[[#This Row],[6+]]</f>
        <v>3.6700000000000001E-3</v>
      </c>
    </row>
    <row r="8" spans="1:19" hidden="1" x14ac:dyDescent="0.25">
      <c r="A8" s="10">
        <v>22400621</v>
      </c>
      <c r="B8" t="s">
        <v>82</v>
      </c>
      <c r="C8" t="s">
        <v>83</v>
      </c>
      <c r="D8" s="11">
        <v>0.58333333333333337</v>
      </c>
      <c r="E8" s="6" t="str">
        <f>HYPERLINK("https://www.nba.com/stats/player/1630169/boxscores-traditional", "Tyrese Haliburton")</f>
        <v>Tyrese Haliburton</v>
      </c>
      <c r="F8">
        <v>1.4</v>
      </c>
      <c r="G8" s="4">
        <v>0.8</v>
      </c>
      <c r="H8" s="3">
        <v>0.69145999999999996</v>
      </c>
      <c r="I8" s="3">
        <v>0.22663</v>
      </c>
      <c r="J8" s="3">
        <v>2.2749999999999999E-2</v>
      </c>
      <c r="K8" s="3">
        <v>5.8E-4</v>
      </c>
      <c r="L8" s="3">
        <v>0</v>
      </c>
      <c r="M8" s="3">
        <v>0</v>
      </c>
      <c r="N8" s="5">
        <f>FG3M[[#This Row],[1+]]-FG3M[[#This Row],[2+]]</f>
        <v>0.46482999999999997</v>
      </c>
      <c r="O8" s="5">
        <f>FG3M[[#This Row],[2+]]-FG3M[[#This Row],[3+]]</f>
        <v>0.20388000000000001</v>
      </c>
      <c r="P8" s="5">
        <f>FG3M[[#This Row],[3+]]-FG3M[[#This Row],[4+]]</f>
        <v>2.2169999999999999E-2</v>
      </c>
      <c r="Q8" s="5">
        <f>FG3M[[#This Row],[4+]]-FG3M[[#This Row],[5+]]</f>
        <v>5.8E-4</v>
      </c>
      <c r="R8" s="5">
        <f>FG3M[[#This Row],[5+]]-FG3M[[#This Row],[6+]]</f>
        <v>0</v>
      </c>
    </row>
    <row r="9" spans="1:19" hidden="1" x14ac:dyDescent="0.25">
      <c r="A9" s="10">
        <v>22400621</v>
      </c>
      <c r="B9" t="s">
        <v>82</v>
      </c>
      <c r="C9" t="s">
        <v>83</v>
      </c>
      <c r="D9" s="11">
        <v>0.58333333333333337</v>
      </c>
      <c r="E9" s="6" t="str">
        <f>HYPERLINK("https://www.nba.com/stats/player/1630174/boxscores-traditional", "Aaron Nesmith")</f>
        <v>Aaron Nesmith</v>
      </c>
      <c r="F9">
        <v>1.4</v>
      </c>
      <c r="G9" s="4">
        <v>0.8</v>
      </c>
      <c r="H9" s="3">
        <v>0.69145999999999996</v>
      </c>
      <c r="I9" s="3">
        <v>0.22663</v>
      </c>
      <c r="J9" s="3">
        <v>2.2749999999999999E-2</v>
      </c>
      <c r="K9" s="3">
        <v>5.8E-4</v>
      </c>
      <c r="L9" s="3">
        <v>0</v>
      </c>
      <c r="M9" s="3">
        <v>0</v>
      </c>
      <c r="N9" s="5">
        <f>FG3M[[#This Row],[1+]]-FG3M[[#This Row],[2+]]</f>
        <v>0.46482999999999997</v>
      </c>
      <c r="O9" s="5">
        <f>FG3M[[#This Row],[2+]]-FG3M[[#This Row],[3+]]</f>
        <v>0.20388000000000001</v>
      </c>
      <c r="P9" s="5">
        <f>FG3M[[#This Row],[3+]]-FG3M[[#This Row],[4+]]</f>
        <v>2.2169999999999999E-2</v>
      </c>
      <c r="Q9" s="5">
        <f>FG3M[[#This Row],[4+]]-FG3M[[#This Row],[5+]]</f>
        <v>5.8E-4</v>
      </c>
      <c r="R9" s="5">
        <f>FG3M[[#This Row],[5+]]-FG3M[[#This Row],[6+]]</f>
        <v>0</v>
      </c>
    </row>
    <row r="10" spans="1:19" hidden="1" x14ac:dyDescent="0.25">
      <c r="A10" s="10">
        <v>22400621</v>
      </c>
      <c r="B10" t="s">
        <v>82</v>
      </c>
      <c r="C10" t="s">
        <v>83</v>
      </c>
      <c r="D10" s="11">
        <v>0.58333333333333337</v>
      </c>
      <c r="E10" s="6" t="str">
        <f>HYPERLINK("https://www.nba.com/stats/player/1641767/boxscores-traditional", "Ben Sheppard")</f>
        <v>Ben Sheppard</v>
      </c>
      <c r="F10">
        <v>1.2</v>
      </c>
      <c r="G10" s="4">
        <v>0.98</v>
      </c>
      <c r="H10" s="3">
        <v>0.57926</v>
      </c>
      <c r="I10" s="3">
        <v>0.20610999999999999</v>
      </c>
      <c r="J10" s="3">
        <v>3.288E-2</v>
      </c>
      <c r="K10" s="3">
        <v>2.1199999999999999E-3</v>
      </c>
      <c r="L10" s="3">
        <v>5.0000000000000002E-5</v>
      </c>
      <c r="M10" s="3">
        <v>0</v>
      </c>
      <c r="N10" s="5">
        <f>FG3M[[#This Row],[1+]]-FG3M[[#This Row],[2+]]</f>
        <v>0.37314999999999998</v>
      </c>
      <c r="O10" s="5">
        <f>FG3M[[#This Row],[2+]]-FG3M[[#This Row],[3+]]</f>
        <v>0.17323</v>
      </c>
      <c r="P10" s="5">
        <f>FG3M[[#This Row],[3+]]-FG3M[[#This Row],[4+]]</f>
        <v>3.0759999999999999E-2</v>
      </c>
      <c r="Q10" s="5">
        <f>FG3M[[#This Row],[4+]]-FG3M[[#This Row],[5+]]</f>
        <v>2.0699999999999998E-3</v>
      </c>
      <c r="R10" s="5">
        <f>FG3M[[#This Row],[5+]]-FG3M[[#This Row],[6+]]</f>
        <v>5.0000000000000002E-5</v>
      </c>
    </row>
    <row r="11" spans="1:19" hidden="1" x14ac:dyDescent="0.25">
      <c r="A11" s="10">
        <v>22400621</v>
      </c>
      <c r="B11" t="s">
        <v>82</v>
      </c>
      <c r="C11" t="s">
        <v>83</v>
      </c>
      <c r="D11" s="11">
        <v>0.58333333333333337</v>
      </c>
      <c r="E11" s="6" t="str">
        <f>HYPERLINK("https://www.nba.com/stats/player/1628418/boxscores-traditional", "Thomas Bryant")</f>
        <v>Thomas Bryant</v>
      </c>
      <c r="F11">
        <v>1.2</v>
      </c>
      <c r="G11" s="4">
        <v>0.748</v>
      </c>
      <c r="H11" s="3">
        <v>0.60641999999999996</v>
      </c>
      <c r="I11" s="3">
        <v>0.14230999999999999</v>
      </c>
      <c r="J11" s="3">
        <v>7.9799999999999992E-3</v>
      </c>
      <c r="K11" s="3">
        <v>9.0000000000000006E-5</v>
      </c>
      <c r="L11" s="3">
        <v>0</v>
      </c>
      <c r="M11" s="3">
        <v>0</v>
      </c>
      <c r="N11" s="5">
        <f>FG3M[[#This Row],[1+]]-FG3M[[#This Row],[2+]]</f>
        <v>0.46410999999999997</v>
      </c>
      <c r="O11" s="5">
        <f>FG3M[[#This Row],[2+]]-FG3M[[#This Row],[3+]]</f>
        <v>0.13433</v>
      </c>
      <c r="P11" s="5">
        <f>FG3M[[#This Row],[3+]]-FG3M[[#This Row],[4+]]</f>
        <v>7.8899999999999994E-3</v>
      </c>
      <c r="Q11" s="5">
        <f>FG3M[[#This Row],[4+]]-FG3M[[#This Row],[5+]]</f>
        <v>9.0000000000000006E-5</v>
      </c>
      <c r="R11" s="5">
        <f>FG3M[[#This Row],[5+]]-FG3M[[#This Row],[6+]]</f>
        <v>0</v>
      </c>
    </row>
    <row r="12" spans="1:19" hidden="1" x14ac:dyDescent="0.25">
      <c r="A12" s="10">
        <v>22400621</v>
      </c>
      <c r="B12" t="s">
        <v>83</v>
      </c>
      <c r="C12" t="s">
        <v>82</v>
      </c>
      <c r="D12" s="11">
        <v>0.58333333333333337</v>
      </c>
      <c r="E12" s="6" t="str">
        <f>HYPERLINK("https://www.nba.com/stats/player/1629640/boxscores-traditional", "Keldon Johnson")</f>
        <v>Keldon Johnson</v>
      </c>
      <c r="F12">
        <v>1.2</v>
      </c>
      <c r="G12" s="4">
        <v>0.748</v>
      </c>
      <c r="H12" s="3">
        <v>0.60641999999999996</v>
      </c>
      <c r="I12" s="3">
        <v>0.14230999999999999</v>
      </c>
      <c r="J12" s="3">
        <v>7.9799999999999992E-3</v>
      </c>
      <c r="K12" s="3">
        <v>9.0000000000000006E-5</v>
      </c>
      <c r="L12" s="3">
        <v>0</v>
      </c>
      <c r="M12" s="3">
        <v>0</v>
      </c>
      <c r="N12" s="5">
        <f>FG3M[[#This Row],[1+]]-FG3M[[#This Row],[2+]]</f>
        <v>0.46410999999999997</v>
      </c>
      <c r="O12" s="5">
        <f>FG3M[[#This Row],[2+]]-FG3M[[#This Row],[3+]]</f>
        <v>0.13433</v>
      </c>
      <c r="P12" s="5">
        <f>FG3M[[#This Row],[3+]]-FG3M[[#This Row],[4+]]</f>
        <v>7.8899999999999994E-3</v>
      </c>
      <c r="Q12" s="5">
        <f>FG3M[[#This Row],[4+]]-FG3M[[#This Row],[5+]]</f>
        <v>9.0000000000000006E-5</v>
      </c>
      <c r="R12" s="5">
        <f>FG3M[[#This Row],[5+]]-FG3M[[#This Row],[6+]]</f>
        <v>0</v>
      </c>
    </row>
    <row r="13" spans="1:19" hidden="1" x14ac:dyDescent="0.25">
      <c r="A13" s="10">
        <v>22400621</v>
      </c>
      <c r="B13" t="s">
        <v>83</v>
      </c>
      <c r="C13" t="s">
        <v>82</v>
      </c>
      <c r="D13" s="11">
        <v>0.58333333333333337</v>
      </c>
      <c r="E13" s="6" t="str">
        <f>HYPERLINK("https://www.nba.com/stats/player/203084/boxscores-traditional", "Harrison Barnes")</f>
        <v>Harrison Barnes</v>
      </c>
      <c r="F13">
        <v>1.4</v>
      </c>
      <c r="G13" s="4">
        <v>0.49</v>
      </c>
      <c r="H13" s="3">
        <v>0.79388999999999998</v>
      </c>
      <c r="I13" s="3">
        <v>0.11123</v>
      </c>
      <c r="J13" s="3">
        <v>5.4000000000000001E-4</v>
      </c>
      <c r="K13" s="3">
        <v>0</v>
      </c>
      <c r="L13" s="3">
        <v>0</v>
      </c>
      <c r="M13" s="3">
        <v>0</v>
      </c>
      <c r="N13" s="5">
        <f>FG3M[[#This Row],[1+]]-FG3M[[#This Row],[2+]]</f>
        <v>0.68266000000000004</v>
      </c>
      <c r="O13" s="5">
        <f>FG3M[[#This Row],[2+]]-FG3M[[#This Row],[3+]]</f>
        <v>0.11069</v>
      </c>
      <c r="P13" s="5">
        <f>FG3M[[#This Row],[3+]]-FG3M[[#This Row],[4+]]</f>
        <v>5.4000000000000001E-4</v>
      </c>
      <c r="Q13" s="5">
        <f>FG3M[[#This Row],[4+]]-FG3M[[#This Row],[5+]]</f>
        <v>0</v>
      </c>
      <c r="R13" s="5">
        <f>FG3M[[#This Row],[5+]]-FG3M[[#This Row],[6+]]</f>
        <v>0</v>
      </c>
    </row>
    <row r="14" spans="1:19" hidden="1" x14ac:dyDescent="0.25">
      <c r="A14" s="10">
        <v>22400621</v>
      </c>
      <c r="B14" t="s">
        <v>83</v>
      </c>
      <c r="C14" t="s">
        <v>82</v>
      </c>
      <c r="D14" s="11">
        <v>0.58333333333333337</v>
      </c>
      <c r="E14" s="6" t="str">
        <f>HYPERLINK("https://www.nba.com/stats/player/1642264/boxscores-traditional", "Stephon Castle")</f>
        <v>Stephon Castle</v>
      </c>
      <c r="F14">
        <v>1</v>
      </c>
      <c r="G14" s="4">
        <v>0.63200000000000001</v>
      </c>
      <c r="H14" s="3">
        <v>0.5</v>
      </c>
      <c r="I14" s="3">
        <v>5.7049999999999997E-2</v>
      </c>
      <c r="J14" s="3">
        <v>7.9000000000000001E-4</v>
      </c>
      <c r="K14" s="3">
        <v>0</v>
      </c>
      <c r="L14" s="3">
        <v>0</v>
      </c>
      <c r="M14" s="3">
        <v>0</v>
      </c>
      <c r="N14" s="5">
        <f>FG3M[[#This Row],[1+]]-FG3M[[#This Row],[2+]]</f>
        <v>0.44295000000000001</v>
      </c>
      <c r="O14" s="5">
        <f>FG3M[[#This Row],[2+]]-FG3M[[#This Row],[3+]]</f>
        <v>5.6259999999999998E-2</v>
      </c>
      <c r="P14" s="5">
        <f>FG3M[[#This Row],[3+]]-FG3M[[#This Row],[4+]]</f>
        <v>7.9000000000000001E-4</v>
      </c>
      <c r="Q14" s="5">
        <f>FG3M[[#This Row],[4+]]-FG3M[[#This Row],[5+]]</f>
        <v>0</v>
      </c>
      <c r="R14" s="5">
        <f>FG3M[[#This Row],[5+]]-FG3M[[#This Row],[6+]]</f>
        <v>0</v>
      </c>
    </row>
    <row r="15" spans="1:19" x14ac:dyDescent="0.25">
      <c r="A15" s="10">
        <v>22400622</v>
      </c>
      <c r="B15" t="s">
        <v>85</v>
      </c>
      <c r="C15" t="s">
        <v>84</v>
      </c>
      <c r="D15" s="11">
        <v>0.79166666666666663</v>
      </c>
      <c r="E15" s="6" t="str">
        <f>HYPERLINK("https://www.nba.com/stats/player/1630703/boxscores-traditional", "Scoot Henderson")</f>
        <v>Scoot Henderson</v>
      </c>
      <c r="F15">
        <v>3.6</v>
      </c>
      <c r="G15" s="10">
        <v>2.2450000000000001</v>
      </c>
      <c r="H15" s="3">
        <v>0.87697999999999998</v>
      </c>
      <c r="I15" s="3">
        <v>0.76114999999999999</v>
      </c>
      <c r="J15" s="3">
        <v>0.60641999999999996</v>
      </c>
      <c r="K15" s="3">
        <v>0.42858000000000002</v>
      </c>
      <c r="L15" s="3">
        <v>0.26762999999999998</v>
      </c>
      <c r="M15" s="3">
        <v>0.14230999999999999</v>
      </c>
      <c r="N15" s="5">
        <f>FG3M[[#This Row],[1+]]-FG3M[[#This Row],[2+]]</f>
        <v>0.11582999999999999</v>
      </c>
      <c r="O15" s="5">
        <f>FG3M[[#This Row],[2+]]-FG3M[[#This Row],[3+]]</f>
        <v>0.15473000000000003</v>
      </c>
      <c r="P15" s="5">
        <f>FG3M[[#This Row],[3+]]-FG3M[[#This Row],[4+]]</f>
        <v>0.17783999999999994</v>
      </c>
      <c r="Q15" s="5">
        <f>FG3M[[#This Row],[4+]]-FG3M[[#This Row],[5+]]</f>
        <v>0.16095000000000004</v>
      </c>
      <c r="R15" s="5">
        <f>FG3M[[#This Row],[5+]]-FG3M[[#This Row],[6+]]</f>
        <v>0.12531999999999999</v>
      </c>
    </row>
    <row r="16" spans="1:19" x14ac:dyDescent="0.25">
      <c r="A16" s="10">
        <v>22400622</v>
      </c>
      <c r="B16" t="s">
        <v>85</v>
      </c>
      <c r="C16" t="s">
        <v>84</v>
      </c>
      <c r="D16" s="11">
        <v>0.79166666666666663</v>
      </c>
      <c r="E16" s="6" t="str">
        <f>HYPERLINK("https://www.nba.com/stats/player/1629014/boxscores-traditional", "Anfernee Simons")</f>
        <v>Anfernee Simons</v>
      </c>
      <c r="F16">
        <v>3.6</v>
      </c>
      <c r="G16" s="10">
        <v>2.577</v>
      </c>
      <c r="H16" s="3">
        <v>0.84375</v>
      </c>
      <c r="I16" s="3">
        <v>0.73236999999999997</v>
      </c>
      <c r="J16" s="3">
        <v>0.59094999999999998</v>
      </c>
      <c r="K16" s="3">
        <v>0.43643999999999999</v>
      </c>
      <c r="L16" s="3">
        <v>0.29459999999999997</v>
      </c>
      <c r="M16" s="3">
        <v>0.17619000000000001</v>
      </c>
      <c r="N16" s="5">
        <f>FG3M[[#This Row],[1+]]-FG3M[[#This Row],[2+]]</f>
        <v>0.11138000000000003</v>
      </c>
      <c r="O16" s="5">
        <f>FG3M[[#This Row],[2+]]-FG3M[[#This Row],[3+]]</f>
        <v>0.14141999999999999</v>
      </c>
      <c r="P16" s="5">
        <f>FG3M[[#This Row],[3+]]-FG3M[[#This Row],[4+]]</f>
        <v>0.15450999999999998</v>
      </c>
      <c r="Q16" s="5">
        <f>FG3M[[#This Row],[4+]]-FG3M[[#This Row],[5+]]</f>
        <v>0.14184000000000002</v>
      </c>
      <c r="R16" s="5">
        <f>FG3M[[#This Row],[5+]]-FG3M[[#This Row],[6+]]</f>
        <v>0.11840999999999996</v>
      </c>
    </row>
    <row r="17" spans="1:18" x14ac:dyDescent="0.25">
      <c r="A17" s="10">
        <v>22400622</v>
      </c>
      <c r="B17" t="s">
        <v>85</v>
      </c>
      <c r="C17" t="s">
        <v>84</v>
      </c>
      <c r="D17" s="11">
        <v>0.79166666666666663</v>
      </c>
      <c r="E17" s="6" t="str">
        <f>HYPERLINK("https://www.nba.com/stats/player/203924/boxscores-traditional", "Jerami Grant")</f>
        <v>Jerami Grant</v>
      </c>
      <c r="F17">
        <v>2.2000000000000002</v>
      </c>
      <c r="G17" s="10">
        <v>0.748</v>
      </c>
      <c r="H17" s="3">
        <v>0.94520000000000004</v>
      </c>
      <c r="I17" s="3">
        <v>0.60641999999999996</v>
      </c>
      <c r="J17" s="3">
        <v>0.14230999999999999</v>
      </c>
      <c r="K17" s="3">
        <v>7.9799999999999992E-3</v>
      </c>
      <c r="L17" s="3">
        <v>9.0000000000000006E-5</v>
      </c>
      <c r="M17" s="3">
        <v>0</v>
      </c>
      <c r="N17" s="5">
        <f>FG3M[[#This Row],[1+]]-FG3M[[#This Row],[2+]]</f>
        <v>0.33878000000000008</v>
      </c>
      <c r="O17" s="5">
        <f>FG3M[[#This Row],[2+]]-FG3M[[#This Row],[3+]]</f>
        <v>0.46410999999999997</v>
      </c>
      <c r="P17" s="5">
        <f>FG3M[[#This Row],[3+]]-FG3M[[#This Row],[4+]]</f>
        <v>0.13433</v>
      </c>
      <c r="Q17" s="5">
        <f>FG3M[[#This Row],[4+]]-FG3M[[#This Row],[5+]]</f>
        <v>7.8899999999999994E-3</v>
      </c>
      <c r="R17" s="5">
        <f>FG3M[[#This Row],[5+]]-FG3M[[#This Row],[6+]]</f>
        <v>9.0000000000000006E-5</v>
      </c>
    </row>
    <row r="18" spans="1:18" x14ac:dyDescent="0.25">
      <c r="A18" s="10">
        <v>22400622</v>
      </c>
      <c r="B18" t="s">
        <v>84</v>
      </c>
      <c r="C18" t="s">
        <v>85</v>
      </c>
      <c r="D18" s="11">
        <v>0.79166666666666663</v>
      </c>
      <c r="E18" s="6" t="str">
        <f>HYPERLINK("https://www.nba.com/stats/player/1630591/boxscores-traditional", "Jalen Suggs")</f>
        <v>Jalen Suggs</v>
      </c>
      <c r="F18">
        <v>2.2000000000000002</v>
      </c>
      <c r="G18" s="10">
        <v>1.1659999999999999</v>
      </c>
      <c r="H18" s="3">
        <v>0.84848999999999997</v>
      </c>
      <c r="I18" s="3">
        <v>0.56749000000000005</v>
      </c>
      <c r="J18" s="3">
        <v>0.24510000000000001</v>
      </c>
      <c r="K18" s="3">
        <v>6.1780000000000002E-2</v>
      </c>
      <c r="L18" s="3">
        <v>8.2000000000000007E-3</v>
      </c>
      <c r="M18" s="3">
        <v>5.5999999999999995E-4</v>
      </c>
      <c r="N18" s="5">
        <f>FG3M[[#This Row],[1+]]-FG3M[[#This Row],[2+]]</f>
        <v>0.28099999999999992</v>
      </c>
      <c r="O18" s="5">
        <f>FG3M[[#This Row],[2+]]-FG3M[[#This Row],[3+]]</f>
        <v>0.32239000000000007</v>
      </c>
      <c r="P18" s="5">
        <f>FG3M[[#This Row],[3+]]-FG3M[[#This Row],[4+]]</f>
        <v>0.18332000000000001</v>
      </c>
      <c r="Q18" s="5">
        <f>FG3M[[#This Row],[4+]]-FG3M[[#This Row],[5+]]</f>
        <v>5.3580000000000003E-2</v>
      </c>
      <c r="R18" s="5">
        <f>FG3M[[#This Row],[5+]]-FG3M[[#This Row],[6+]]</f>
        <v>7.640000000000001E-3</v>
      </c>
    </row>
    <row r="19" spans="1:18" x14ac:dyDescent="0.25">
      <c r="A19" s="10">
        <v>22400622</v>
      </c>
      <c r="B19" t="s">
        <v>84</v>
      </c>
      <c r="C19" t="s">
        <v>85</v>
      </c>
      <c r="D19" s="11">
        <v>0.79166666666666663</v>
      </c>
      <c r="E19" s="6" t="str">
        <f>HYPERLINK("https://www.nba.com/stats/player/203484/boxscores-traditional", "Kentavious Caldwell-Pope")</f>
        <v>Kentavious Caldwell-Pope</v>
      </c>
      <c r="F19">
        <v>2</v>
      </c>
      <c r="G19" s="4">
        <v>0.63200000000000001</v>
      </c>
      <c r="H19" s="3">
        <v>0.94294999999999995</v>
      </c>
      <c r="I19" s="3">
        <v>0.5</v>
      </c>
      <c r="J19" s="3">
        <v>5.7049999999999997E-2</v>
      </c>
      <c r="K19" s="3">
        <v>7.9000000000000001E-4</v>
      </c>
      <c r="L19" s="3">
        <v>0</v>
      </c>
      <c r="M19" s="3">
        <v>0</v>
      </c>
      <c r="N19" s="5">
        <f>FG3M[[#This Row],[1+]]-FG3M[[#This Row],[2+]]</f>
        <v>0.44294999999999995</v>
      </c>
      <c r="O19" s="5">
        <f>FG3M[[#This Row],[2+]]-FG3M[[#This Row],[3+]]</f>
        <v>0.44295000000000001</v>
      </c>
      <c r="P19" s="5">
        <f>FG3M[[#This Row],[3+]]-FG3M[[#This Row],[4+]]</f>
        <v>5.6259999999999998E-2</v>
      </c>
      <c r="Q19" s="5">
        <f>FG3M[[#This Row],[4+]]-FG3M[[#This Row],[5+]]</f>
        <v>7.9000000000000001E-4</v>
      </c>
      <c r="R19" s="5">
        <f>FG3M[[#This Row],[5+]]-FG3M[[#This Row],[6+]]</f>
        <v>0</v>
      </c>
    </row>
    <row r="20" spans="1:18" x14ac:dyDescent="0.25">
      <c r="A20" s="10">
        <v>22400622</v>
      </c>
      <c r="B20" t="s">
        <v>85</v>
      </c>
      <c r="C20" t="s">
        <v>84</v>
      </c>
      <c r="D20" s="11">
        <v>0.79166666666666663</v>
      </c>
      <c r="E20" s="6" t="str">
        <f>HYPERLINK("https://www.nba.com/stats/player/1630625/boxscores-traditional", "Dalano Banton")</f>
        <v>Dalano Banton</v>
      </c>
      <c r="F20">
        <v>1.8</v>
      </c>
      <c r="G20" s="4">
        <v>1.1659999999999999</v>
      </c>
      <c r="H20" s="3">
        <v>0.75490000000000002</v>
      </c>
      <c r="I20" s="3">
        <v>0.43251000000000001</v>
      </c>
      <c r="J20" s="3">
        <v>0.15151000000000001</v>
      </c>
      <c r="K20" s="3">
        <v>2.938E-2</v>
      </c>
      <c r="L20" s="3">
        <v>3.0699999999999998E-3</v>
      </c>
      <c r="M20" s="3">
        <v>1.6000000000000001E-4</v>
      </c>
      <c r="N20" s="5">
        <f>FG3M[[#This Row],[1+]]-FG3M[[#This Row],[2+]]</f>
        <v>0.32239000000000001</v>
      </c>
      <c r="O20" s="5">
        <f>FG3M[[#This Row],[2+]]-FG3M[[#This Row],[3+]]</f>
        <v>0.28100000000000003</v>
      </c>
      <c r="P20" s="5">
        <f>FG3M[[#This Row],[3+]]-FG3M[[#This Row],[4+]]</f>
        <v>0.12213</v>
      </c>
      <c r="Q20" s="5">
        <f>FG3M[[#This Row],[4+]]-FG3M[[#This Row],[5+]]</f>
        <v>2.631E-2</v>
      </c>
      <c r="R20" s="5">
        <f>FG3M[[#This Row],[5+]]-FG3M[[#This Row],[6+]]</f>
        <v>2.9099999999999998E-3</v>
      </c>
    </row>
    <row r="21" spans="1:18" x14ac:dyDescent="0.25">
      <c r="A21" s="10">
        <v>22400622</v>
      </c>
      <c r="B21" t="s">
        <v>84</v>
      </c>
      <c r="C21" t="s">
        <v>85</v>
      </c>
      <c r="D21" s="11">
        <v>0.79166666666666663</v>
      </c>
      <c r="E21" s="6" t="str">
        <f>HYPERLINK("https://www.nba.com/stats/player/1630175/boxscores-traditional", "Cole Anthony")</f>
        <v>Cole Anthony</v>
      </c>
      <c r="F21">
        <v>1.8</v>
      </c>
      <c r="G21" s="4">
        <v>0.748</v>
      </c>
      <c r="H21" s="3">
        <v>0.85768999999999995</v>
      </c>
      <c r="I21" s="3">
        <v>0.39357999999999999</v>
      </c>
      <c r="J21" s="3">
        <v>5.4800000000000001E-2</v>
      </c>
      <c r="K21" s="3">
        <v>1.64E-3</v>
      </c>
      <c r="L21" s="3">
        <v>0</v>
      </c>
      <c r="M21" s="3">
        <v>0</v>
      </c>
      <c r="N21" s="5">
        <f>FG3M[[#This Row],[1+]]-FG3M[[#This Row],[2+]]</f>
        <v>0.46410999999999997</v>
      </c>
      <c r="O21" s="5">
        <f>FG3M[[#This Row],[2+]]-FG3M[[#This Row],[3+]]</f>
        <v>0.33877999999999997</v>
      </c>
      <c r="P21" s="5">
        <f>FG3M[[#This Row],[3+]]-FG3M[[#This Row],[4+]]</f>
        <v>5.3159999999999999E-2</v>
      </c>
      <c r="Q21" s="5">
        <f>FG3M[[#This Row],[4+]]-FG3M[[#This Row],[5+]]</f>
        <v>1.64E-3</v>
      </c>
      <c r="R21" s="5">
        <f>FG3M[[#This Row],[5+]]-FG3M[[#This Row],[6+]]</f>
        <v>0</v>
      </c>
    </row>
    <row r="22" spans="1:18" x14ac:dyDescent="0.25">
      <c r="A22" s="10">
        <v>22400622</v>
      </c>
      <c r="B22" t="s">
        <v>84</v>
      </c>
      <c r="C22" t="s">
        <v>85</v>
      </c>
      <c r="D22" s="11">
        <v>0.79166666666666663</v>
      </c>
      <c r="E22" s="6" t="str">
        <f>HYPERLINK("https://www.nba.com/stats/player/1641724/boxscores-traditional", "Jett Howard")</f>
        <v>Jett Howard</v>
      </c>
      <c r="F22">
        <v>1.6</v>
      </c>
      <c r="G22" s="4">
        <v>1.3559999999999999</v>
      </c>
      <c r="H22" s="3">
        <v>0.67003000000000001</v>
      </c>
      <c r="I22" s="3">
        <v>0.38590999999999998</v>
      </c>
      <c r="J22" s="3">
        <v>0.15151000000000001</v>
      </c>
      <c r="K22" s="3">
        <v>3.8359999999999998E-2</v>
      </c>
      <c r="L22" s="3">
        <v>6.0400000000000002E-3</v>
      </c>
      <c r="M22" s="3">
        <v>5.9999999999999995E-4</v>
      </c>
      <c r="N22" s="5">
        <f>FG3M[[#This Row],[1+]]-FG3M[[#This Row],[2+]]</f>
        <v>0.28412000000000004</v>
      </c>
      <c r="O22" s="5">
        <f>FG3M[[#This Row],[2+]]-FG3M[[#This Row],[3+]]</f>
        <v>0.23439999999999997</v>
      </c>
      <c r="P22" s="5">
        <f>FG3M[[#This Row],[3+]]-FG3M[[#This Row],[4+]]</f>
        <v>0.11315</v>
      </c>
      <c r="Q22" s="5">
        <f>FG3M[[#This Row],[4+]]-FG3M[[#This Row],[5+]]</f>
        <v>3.2320000000000002E-2</v>
      </c>
      <c r="R22" s="5">
        <f>FG3M[[#This Row],[5+]]-FG3M[[#This Row],[6+]]</f>
        <v>5.4400000000000004E-3</v>
      </c>
    </row>
    <row r="23" spans="1:18" x14ac:dyDescent="0.25">
      <c r="A23" s="10">
        <v>22400622</v>
      </c>
      <c r="B23" t="s">
        <v>84</v>
      </c>
      <c r="C23" t="s">
        <v>85</v>
      </c>
      <c r="D23" s="11">
        <v>0.79166666666666663</v>
      </c>
      <c r="E23" s="6" t="str">
        <f>HYPERLINK("https://www.nba.com/stats/player/1629021/boxscores-traditional", "Moritz Wagner")</f>
        <v>Moritz Wagner</v>
      </c>
      <c r="F23">
        <v>1.6</v>
      </c>
      <c r="G23" s="4">
        <v>1.3559999999999999</v>
      </c>
      <c r="H23" s="3">
        <v>0.67003000000000001</v>
      </c>
      <c r="I23" s="3">
        <v>0.38590999999999998</v>
      </c>
      <c r="J23" s="3">
        <v>0.15151000000000001</v>
      </c>
      <c r="K23" s="3">
        <v>3.8359999999999998E-2</v>
      </c>
      <c r="L23" s="3">
        <v>6.0400000000000002E-3</v>
      </c>
      <c r="M23" s="3">
        <v>5.9999999999999995E-4</v>
      </c>
      <c r="N23" s="5">
        <f>FG3M[[#This Row],[1+]]-FG3M[[#This Row],[2+]]</f>
        <v>0.28412000000000004</v>
      </c>
      <c r="O23" s="5">
        <f>FG3M[[#This Row],[2+]]-FG3M[[#This Row],[3+]]</f>
        <v>0.23439999999999997</v>
      </c>
      <c r="P23" s="5">
        <f>FG3M[[#This Row],[3+]]-FG3M[[#This Row],[4+]]</f>
        <v>0.11315</v>
      </c>
      <c r="Q23" s="5">
        <f>FG3M[[#This Row],[4+]]-FG3M[[#This Row],[5+]]</f>
        <v>3.2320000000000002E-2</v>
      </c>
      <c r="R23" s="5">
        <f>FG3M[[#This Row],[5+]]-FG3M[[#This Row],[6+]]</f>
        <v>5.4400000000000004E-3</v>
      </c>
    </row>
    <row r="24" spans="1:18" x14ac:dyDescent="0.25">
      <c r="A24" s="10">
        <v>22400622</v>
      </c>
      <c r="B24" t="s">
        <v>84</v>
      </c>
      <c r="C24" t="s">
        <v>85</v>
      </c>
      <c r="D24" s="11">
        <v>0.79166666666666663</v>
      </c>
      <c r="E24" s="6" t="str">
        <f>HYPERLINK("https://www.nba.com/stats/player/1630532/boxscores-traditional", "Franz Wagner")</f>
        <v>Franz Wagner</v>
      </c>
      <c r="F24">
        <v>1.6</v>
      </c>
      <c r="G24" s="4">
        <v>1.2</v>
      </c>
      <c r="H24" s="3">
        <v>0.69145999999999996</v>
      </c>
      <c r="I24" s="3">
        <v>0.37069999999999997</v>
      </c>
      <c r="J24" s="3">
        <v>0.121</v>
      </c>
      <c r="K24" s="3">
        <v>2.2749999999999999E-2</v>
      </c>
      <c r="L24" s="3">
        <v>2.33E-3</v>
      </c>
      <c r="M24" s="3">
        <v>1.2E-4</v>
      </c>
      <c r="N24" s="5">
        <f>FG3M[[#This Row],[1+]]-FG3M[[#This Row],[2+]]</f>
        <v>0.32075999999999999</v>
      </c>
      <c r="O24" s="5">
        <f>FG3M[[#This Row],[2+]]-FG3M[[#This Row],[3+]]</f>
        <v>0.24969999999999998</v>
      </c>
      <c r="P24" s="5">
        <f>FG3M[[#This Row],[3+]]-FG3M[[#This Row],[4+]]</f>
        <v>9.8250000000000004E-2</v>
      </c>
      <c r="Q24" s="5">
        <f>FG3M[[#This Row],[4+]]-FG3M[[#This Row],[5+]]</f>
        <v>2.0420000000000001E-2</v>
      </c>
      <c r="R24" s="5">
        <f>FG3M[[#This Row],[5+]]-FG3M[[#This Row],[6+]]</f>
        <v>2.2100000000000002E-3</v>
      </c>
    </row>
    <row r="25" spans="1:18" x14ac:dyDescent="0.25">
      <c r="A25" s="10">
        <v>22400622</v>
      </c>
      <c r="B25" t="s">
        <v>85</v>
      </c>
      <c r="C25" t="s">
        <v>84</v>
      </c>
      <c r="D25" s="11">
        <v>0.79166666666666663</v>
      </c>
      <c r="E25" s="6" t="str">
        <f>HYPERLINK("https://www.nba.com/stats/player/1630166/boxscores-traditional", "Deni Avdija")</f>
        <v>Deni Avdija</v>
      </c>
      <c r="F25">
        <v>1.6</v>
      </c>
      <c r="G25" s="4">
        <v>1.2</v>
      </c>
      <c r="H25" s="3">
        <v>0.69145999999999996</v>
      </c>
      <c r="I25" s="3">
        <v>0.37069999999999997</v>
      </c>
      <c r="J25" s="3">
        <v>0.121</v>
      </c>
      <c r="K25" s="3">
        <v>2.2749999999999999E-2</v>
      </c>
      <c r="L25" s="3">
        <v>2.33E-3</v>
      </c>
      <c r="M25" s="3">
        <v>1.2E-4</v>
      </c>
      <c r="N25" s="5">
        <f>FG3M[[#This Row],[1+]]-FG3M[[#This Row],[2+]]</f>
        <v>0.32075999999999999</v>
      </c>
      <c r="O25" s="5">
        <f>FG3M[[#This Row],[2+]]-FG3M[[#This Row],[3+]]</f>
        <v>0.24969999999999998</v>
      </c>
      <c r="P25" s="5">
        <f>FG3M[[#This Row],[3+]]-FG3M[[#This Row],[4+]]</f>
        <v>9.8250000000000004E-2</v>
      </c>
      <c r="Q25" s="5">
        <f>FG3M[[#This Row],[4+]]-FG3M[[#This Row],[5+]]</f>
        <v>2.0420000000000001E-2</v>
      </c>
      <c r="R25" s="5">
        <f>FG3M[[#This Row],[5+]]-FG3M[[#This Row],[6+]]</f>
        <v>2.2100000000000002E-3</v>
      </c>
    </row>
    <row r="26" spans="1:18" x14ac:dyDescent="0.25">
      <c r="A26" s="10">
        <v>22400622</v>
      </c>
      <c r="B26" t="s">
        <v>85</v>
      </c>
      <c r="C26" t="s">
        <v>84</v>
      </c>
      <c r="D26" s="11">
        <v>0.79166666666666663</v>
      </c>
      <c r="E26" s="6" t="str">
        <f>HYPERLINK("https://www.nba.com/stats/player/1641739/boxscores-traditional", "Toumani Camara")</f>
        <v>Toumani Camara</v>
      </c>
      <c r="F26">
        <v>1</v>
      </c>
      <c r="G26" s="4">
        <v>1.5489999999999999</v>
      </c>
      <c r="H26" s="3">
        <v>0.5</v>
      </c>
      <c r="I26" s="3">
        <v>0.25785000000000002</v>
      </c>
      <c r="J26" s="3">
        <v>9.8530000000000006E-2</v>
      </c>
      <c r="K26" s="3">
        <v>2.6190000000000001E-2</v>
      </c>
      <c r="L26" s="3">
        <v>4.9399999999999999E-3</v>
      </c>
      <c r="M26" s="3">
        <v>6.2E-4</v>
      </c>
      <c r="N26" s="5">
        <f>FG3M[[#This Row],[1+]]-FG3M[[#This Row],[2+]]</f>
        <v>0.24214999999999998</v>
      </c>
      <c r="O26" s="5">
        <f>FG3M[[#This Row],[2+]]-FG3M[[#This Row],[3+]]</f>
        <v>0.15932000000000002</v>
      </c>
      <c r="P26" s="5">
        <f>FG3M[[#This Row],[3+]]-FG3M[[#This Row],[4+]]</f>
        <v>7.2340000000000002E-2</v>
      </c>
      <c r="Q26" s="5">
        <f>FG3M[[#This Row],[4+]]-FG3M[[#This Row],[5+]]</f>
        <v>2.1250000000000002E-2</v>
      </c>
      <c r="R26" s="5">
        <f>FG3M[[#This Row],[5+]]-FG3M[[#This Row],[6+]]</f>
        <v>4.3200000000000001E-3</v>
      </c>
    </row>
    <row r="27" spans="1:18" x14ac:dyDescent="0.25">
      <c r="A27" s="10">
        <v>22400622</v>
      </c>
      <c r="B27" t="s">
        <v>84</v>
      </c>
      <c r="C27" t="s">
        <v>85</v>
      </c>
      <c r="D27" s="11">
        <v>0.79166666666666663</v>
      </c>
      <c r="E27" s="6" t="str">
        <f>HYPERLINK("https://www.nba.com/stats/player/1631094/boxscores-traditional", "Paolo Banchero")</f>
        <v>Paolo Banchero</v>
      </c>
      <c r="F27">
        <v>1.2</v>
      </c>
      <c r="G27" s="4">
        <v>1.1659999999999999</v>
      </c>
      <c r="H27" s="3">
        <v>0.56749000000000005</v>
      </c>
      <c r="I27" s="3">
        <v>0.24510000000000001</v>
      </c>
      <c r="J27" s="3">
        <v>6.1780000000000002E-2</v>
      </c>
      <c r="K27" s="3">
        <v>8.2000000000000007E-3</v>
      </c>
      <c r="L27" s="3">
        <v>5.5999999999999995E-4</v>
      </c>
      <c r="M27" s="3">
        <v>0</v>
      </c>
      <c r="N27" s="5">
        <f>FG3M[[#This Row],[1+]]-FG3M[[#This Row],[2+]]</f>
        <v>0.32239000000000007</v>
      </c>
      <c r="O27" s="5">
        <f>FG3M[[#This Row],[2+]]-FG3M[[#This Row],[3+]]</f>
        <v>0.18332000000000001</v>
      </c>
      <c r="P27" s="5">
        <f>FG3M[[#This Row],[3+]]-FG3M[[#This Row],[4+]]</f>
        <v>5.3580000000000003E-2</v>
      </c>
      <c r="Q27" s="5">
        <f>FG3M[[#This Row],[4+]]-FG3M[[#This Row],[5+]]</f>
        <v>7.640000000000001E-3</v>
      </c>
      <c r="R27" s="5">
        <f>FG3M[[#This Row],[5+]]-FG3M[[#This Row],[6+]]</f>
        <v>5.5999999999999995E-4</v>
      </c>
    </row>
    <row r="28" spans="1:18" x14ac:dyDescent="0.25">
      <c r="A28" s="10">
        <v>22400622</v>
      </c>
      <c r="B28" t="s">
        <v>84</v>
      </c>
      <c r="C28" t="s">
        <v>85</v>
      </c>
      <c r="D28" s="11">
        <v>0.79166666666666663</v>
      </c>
      <c r="E28" s="6" t="str">
        <f>HYPERLINK("https://www.nba.com/stats/player/203914/boxscores-traditional", "Gary Harris")</f>
        <v>Gary Harris</v>
      </c>
      <c r="F28">
        <v>1.2</v>
      </c>
      <c r="G28" s="4">
        <v>1.1659999999999999</v>
      </c>
      <c r="H28" s="3">
        <v>0.56749000000000005</v>
      </c>
      <c r="I28" s="3">
        <v>0.24510000000000001</v>
      </c>
      <c r="J28" s="3">
        <v>6.1780000000000002E-2</v>
      </c>
      <c r="K28" s="3">
        <v>8.2000000000000007E-3</v>
      </c>
      <c r="L28" s="3">
        <v>5.5999999999999995E-4</v>
      </c>
      <c r="M28" s="3">
        <v>0</v>
      </c>
      <c r="N28" s="5">
        <f>FG3M[[#This Row],[1+]]-FG3M[[#This Row],[2+]]</f>
        <v>0.32239000000000007</v>
      </c>
      <c r="O28" s="5">
        <f>FG3M[[#This Row],[2+]]-FG3M[[#This Row],[3+]]</f>
        <v>0.18332000000000001</v>
      </c>
      <c r="P28" s="5">
        <f>FG3M[[#This Row],[3+]]-FG3M[[#This Row],[4+]]</f>
        <v>5.3580000000000003E-2</v>
      </c>
      <c r="Q28" s="5">
        <f>FG3M[[#This Row],[4+]]-FG3M[[#This Row],[5+]]</f>
        <v>7.640000000000001E-3</v>
      </c>
      <c r="R28" s="5">
        <f>FG3M[[#This Row],[5+]]-FG3M[[#This Row],[6+]]</f>
        <v>5.5999999999999995E-4</v>
      </c>
    </row>
    <row r="29" spans="1:18" x14ac:dyDescent="0.25">
      <c r="A29" s="10">
        <v>22400622</v>
      </c>
      <c r="B29" t="s">
        <v>85</v>
      </c>
      <c r="C29" t="s">
        <v>84</v>
      </c>
      <c r="D29" s="11">
        <v>0.79166666666666663</v>
      </c>
      <c r="E29" s="6" t="str">
        <f>HYPERLINK("https://www.nba.com/stats/player/1631101/boxscores-traditional", "Shaedon Sharpe")</f>
        <v>Shaedon Sharpe</v>
      </c>
      <c r="F29">
        <v>1.6</v>
      </c>
      <c r="G29" s="4">
        <v>0.49</v>
      </c>
      <c r="H29" s="3">
        <v>0.88876999999999995</v>
      </c>
      <c r="I29" s="3">
        <v>0.20610999999999999</v>
      </c>
      <c r="J29" s="3">
        <v>2.1199999999999999E-3</v>
      </c>
      <c r="K29" s="3">
        <v>0</v>
      </c>
      <c r="L29" s="3">
        <v>0</v>
      </c>
      <c r="M29" s="3">
        <v>0</v>
      </c>
      <c r="N29" s="5">
        <f>FG3M[[#This Row],[1+]]-FG3M[[#This Row],[2+]]</f>
        <v>0.68265999999999993</v>
      </c>
      <c r="O29" s="5">
        <f>FG3M[[#This Row],[2+]]-FG3M[[#This Row],[3+]]</f>
        <v>0.20398999999999998</v>
      </c>
      <c r="P29" s="5">
        <f>FG3M[[#This Row],[3+]]-FG3M[[#This Row],[4+]]</f>
        <v>2.1199999999999999E-3</v>
      </c>
      <c r="Q29" s="5">
        <f>FG3M[[#This Row],[4+]]-FG3M[[#This Row],[5+]]</f>
        <v>0</v>
      </c>
      <c r="R29" s="5">
        <f>FG3M[[#This Row],[5+]]-FG3M[[#This Row],[6+]]</f>
        <v>0</v>
      </c>
    </row>
    <row r="30" spans="1:18" x14ac:dyDescent="0.25">
      <c r="A30" s="10">
        <v>22400622</v>
      </c>
      <c r="B30" t="s">
        <v>84</v>
      </c>
      <c r="C30" t="s">
        <v>85</v>
      </c>
      <c r="D30" s="11">
        <v>0.79166666666666663</v>
      </c>
      <c r="E30" s="6" t="str">
        <f>HYPERLINK("https://www.nba.com/stats/player/1631216/boxscores-traditional", "Caleb Houstan")</f>
        <v>Caleb Houstan</v>
      </c>
      <c r="F30">
        <v>1.2</v>
      </c>
      <c r="G30" s="4">
        <v>0.748</v>
      </c>
      <c r="H30" s="3">
        <v>0.60641999999999996</v>
      </c>
      <c r="I30" s="3">
        <v>0.14230999999999999</v>
      </c>
      <c r="J30" s="3">
        <v>7.9799999999999992E-3</v>
      </c>
      <c r="K30" s="3">
        <v>9.0000000000000006E-5</v>
      </c>
      <c r="L30" s="3">
        <v>0</v>
      </c>
      <c r="M30" s="3">
        <v>0</v>
      </c>
      <c r="N30" s="5">
        <f>FG3M[[#This Row],[1+]]-FG3M[[#This Row],[2+]]</f>
        <v>0.46410999999999997</v>
      </c>
      <c r="O30" s="5">
        <f>FG3M[[#This Row],[2+]]-FG3M[[#This Row],[3+]]</f>
        <v>0.13433</v>
      </c>
      <c r="P30" s="5">
        <f>FG3M[[#This Row],[3+]]-FG3M[[#This Row],[4+]]</f>
        <v>7.8899999999999994E-3</v>
      </c>
      <c r="Q30" s="5">
        <f>FG3M[[#This Row],[4+]]-FG3M[[#This Row],[5+]]</f>
        <v>9.0000000000000006E-5</v>
      </c>
      <c r="R30" s="5">
        <f>FG3M[[#This Row],[5+]]-FG3M[[#This Row],[6+]]</f>
        <v>0</v>
      </c>
    </row>
    <row r="31" spans="1:18" x14ac:dyDescent="0.25">
      <c r="A31" s="10">
        <v>22400622</v>
      </c>
      <c r="B31" t="s">
        <v>84</v>
      </c>
      <c r="C31" t="s">
        <v>85</v>
      </c>
      <c r="D31" s="11">
        <v>0.79166666666666663</v>
      </c>
      <c r="E31" s="6" t="str">
        <f>HYPERLINK("https://www.nba.com/stats/player/1641783/boxscores-traditional", "Tristan da Silva")</f>
        <v>Tristan da Silva</v>
      </c>
      <c r="F31">
        <v>1.2</v>
      </c>
      <c r="G31" s="4">
        <v>0.748</v>
      </c>
      <c r="H31" s="3">
        <v>0.60641999999999996</v>
      </c>
      <c r="I31" s="3">
        <v>0.14230999999999999</v>
      </c>
      <c r="J31" s="3">
        <v>7.9799999999999992E-3</v>
      </c>
      <c r="K31" s="3">
        <v>9.0000000000000006E-5</v>
      </c>
      <c r="L31" s="3">
        <v>0</v>
      </c>
      <c r="M31" s="3">
        <v>0</v>
      </c>
      <c r="N31" s="5">
        <f>FG3M[[#This Row],[1+]]-FG3M[[#This Row],[2+]]</f>
        <v>0.46410999999999997</v>
      </c>
      <c r="O31" s="5">
        <f>FG3M[[#This Row],[2+]]-FG3M[[#This Row],[3+]]</f>
        <v>0.13433</v>
      </c>
      <c r="P31" s="5">
        <f>FG3M[[#This Row],[3+]]-FG3M[[#This Row],[4+]]</f>
        <v>7.8899999999999994E-3</v>
      </c>
      <c r="Q31" s="5">
        <f>FG3M[[#This Row],[4+]]-FG3M[[#This Row],[5+]]</f>
        <v>9.0000000000000006E-5</v>
      </c>
      <c r="R31" s="5">
        <f>FG3M[[#This Row],[5+]]-FG3M[[#This Row],[6+]]</f>
        <v>0</v>
      </c>
    </row>
    <row r="32" spans="1:18" x14ac:dyDescent="0.25">
      <c r="A32" s="10">
        <v>22400622</v>
      </c>
      <c r="B32" t="s">
        <v>84</v>
      </c>
      <c r="C32" t="s">
        <v>85</v>
      </c>
      <c r="D32" s="11">
        <v>0.79166666666666663</v>
      </c>
      <c r="E32" s="6" t="str">
        <f>HYPERLINK("https://www.nba.com/stats/player/1628371/boxscores-traditional", "Jonathan Isaac")</f>
        <v>Jonathan Isaac</v>
      </c>
      <c r="F32">
        <v>1</v>
      </c>
      <c r="G32" s="4">
        <v>0.89400000000000002</v>
      </c>
      <c r="H32" s="3">
        <v>0.5</v>
      </c>
      <c r="I32" s="3">
        <v>0.13136</v>
      </c>
      <c r="J32" s="3">
        <v>1.255E-2</v>
      </c>
      <c r="K32" s="3">
        <v>3.8999999999999999E-4</v>
      </c>
      <c r="L32" s="3">
        <v>0</v>
      </c>
      <c r="M32" s="3">
        <v>0</v>
      </c>
      <c r="N32" s="5">
        <f>FG3M[[#This Row],[1+]]-FG3M[[#This Row],[2+]]</f>
        <v>0.36863999999999997</v>
      </c>
      <c r="O32" s="5">
        <f>FG3M[[#This Row],[2+]]-FG3M[[#This Row],[3+]]</f>
        <v>0.11881</v>
      </c>
      <c r="P32" s="5">
        <f>FG3M[[#This Row],[3+]]-FG3M[[#This Row],[4+]]</f>
        <v>1.2160000000000001E-2</v>
      </c>
      <c r="Q32" s="5">
        <f>FG3M[[#This Row],[4+]]-FG3M[[#This Row],[5+]]</f>
        <v>3.8999999999999999E-4</v>
      </c>
      <c r="R32" s="5">
        <f>FG3M[[#This Row],[5+]]-FG3M[[#This Row],[6+]]</f>
        <v>0</v>
      </c>
    </row>
    <row r="33" spans="1:18" x14ac:dyDescent="0.25">
      <c r="A33" s="10">
        <v>22400624</v>
      </c>
      <c r="B33" t="s">
        <v>76</v>
      </c>
      <c r="C33" t="s">
        <v>87</v>
      </c>
      <c r="D33" s="11">
        <v>0.8125</v>
      </c>
      <c r="E33" s="6" t="str">
        <f>HYPERLINK("https://www.nba.com/stats/player/203081/boxscores-traditional", "Damian Lillard")</f>
        <v>Damian Lillard</v>
      </c>
      <c r="F33">
        <v>3.6</v>
      </c>
      <c r="G33" s="10">
        <v>1.02</v>
      </c>
      <c r="H33" s="3">
        <v>0.99460999999999999</v>
      </c>
      <c r="I33" s="3">
        <v>0.94179000000000002</v>
      </c>
      <c r="J33" s="3">
        <v>0.72240000000000004</v>
      </c>
      <c r="K33" s="3">
        <v>0.34827000000000002</v>
      </c>
      <c r="L33" s="3">
        <v>8.5339999999999999E-2</v>
      </c>
      <c r="M33" s="3">
        <v>9.3900000000000008E-3</v>
      </c>
      <c r="N33" s="5">
        <f>FG3M[[#This Row],[1+]]-FG3M[[#This Row],[2+]]</f>
        <v>5.2819999999999978E-2</v>
      </c>
      <c r="O33" s="5">
        <f>FG3M[[#This Row],[2+]]-FG3M[[#This Row],[3+]]</f>
        <v>0.21938999999999997</v>
      </c>
      <c r="P33" s="5">
        <f>FG3M[[#This Row],[3+]]-FG3M[[#This Row],[4+]]</f>
        <v>0.37413000000000002</v>
      </c>
      <c r="Q33" s="5">
        <f>FG3M[[#This Row],[4+]]-FG3M[[#This Row],[5+]]</f>
        <v>0.26293</v>
      </c>
      <c r="R33" s="5">
        <f>FG3M[[#This Row],[5+]]-FG3M[[#This Row],[6+]]</f>
        <v>7.5950000000000004E-2</v>
      </c>
    </row>
    <row r="34" spans="1:18" x14ac:dyDescent="0.25">
      <c r="A34" s="10">
        <v>22400624</v>
      </c>
      <c r="B34" t="s">
        <v>87</v>
      </c>
      <c r="C34" t="s">
        <v>76</v>
      </c>
      <c r="D34" s="11">
        <v>0.8125</v>
      </c>
      <c r="E34" s="6" t="str">
        <f>HYPERLINK("https://www.nba.com/stats/player/1629639/boxscores-traditional", "Tyler Herro")</f>
        <v>Tyler Herro</v>
      </c>
      <c r="F34">
        <v>4.4000000000000004</v>
      </c>
      <c r="G34" s="10">
        <v>2.2450000000000001</v>
      </c>
      <c r="H34" s="3">
        <v>0.93447999999999998</v>
      </c>
      <c r="I34" s="3">
        <v>0.85768999999999995</v>
      </c>
      <c r="J34" s="3">
        <v>0.73236999999999997</v>
      </c>
      <c r="K34" s="3">
        <v>0.57142000000000004</v>
      </c>
      <c r="L34" s="3">
        <v>0.39357999999999999</v>
      </c>
      <c r="M34" s="3">
        <v>0.23885000000000001</v>
      </c>
      <c r="N34" s="5">
        <f>FG3M[[#This Row],[1+]]-FG3M[[#This Row],[2+]]</f>
        <v>7.6790000000000025E-2</v>
      </c>
      <c r="O34" s="5">
        <f>FG3M[[#This Row],[2+]]-FG3M[[#This Row],[3+]]</f>
        <v>0.12531999999999999</v>
      </c>
      <c r="P34" s="5">
        <f>FG3M[[#This Row],[3+]]-FG3M[[#This Row],[4+]]</f>
        <v>0.16094999999999993</v>
      </c>
      <c r="Q34" s="5">
        <f>FG3M[[#This Row],[4+]]-FG3M[[#This Row],[5+]]</f>
        <v>0.17784000000000005</v>
      </c>
      <c r="R34" s="5">
        <f>FG3M[[#This Row],[5+]]-FG3M[[#This Row],[6+]]</f>
        <v>0.15472999999999998</v>
      </c>
    </row>
    <row r="35" spans="1:18" x14ac:dyDescent="0.25">
      <c r="A35" s="10">
        <v>22400623</v>
      </c>
      <c r="B35" t="s">
        <v>74</v>
      </c>
      <c r="C35" t="s">
        <v>86</v>
      </c>
      <c r="D35" s="11">
        <v>0.8125</v>
      </c>
      <c r="E35" s="6" t="str">
        <f>HYPERLINK("https://www.nba.com/stats/player/1629027/boxscores-traditional", "Trae Young")</f>
        <v>Trae Young</v>
      </c>
      <c r="F35">
        <v>3.4</v>
      </c>
      <c r="G35" s="10">
        <v>2.2450000000000001</v>
      </c>
      <c r="H35" s="3">
        <v>0.85768999999999995</v>
      </c>
      <c r="I35" s="3">
        <v>0.73236999999999997</v>
      </c>
      <c r="J35" s="3">
        <v>0.57142000000000004</v>
      </c>
      <c r="K35" s="3">
        <v>0.39357999999999999</v>
      </c>
      <c r="L35" s="3">
        <v>0.23885000000000001</v>
      </c>
      <c r="M35" s="3">
        <v>0.12302</v>
      </c>
      <c r="N35" s="5">
        <f>FG3M[[#This Row],[1+]]-FG3M[[#This Row],[2+]]</f>
        <v>0.12531999999999999</v>
      </c>
      <c r="O35" s="5">
        <f>FG3M[[#This Row],[2+]]-FG3M[[#This Row],[3+]]</f>
        <v>0.16094999999999993</v>
      </c>
      <c r="P35" s="5">
        <f>FG3M[[#This Row],[3+]]-FG3M[[#This Row],[4+]]</f>
        <v>0.17784000000000005</v>
      </c>
      <c r="Q35" s="5">
        <f>FG3M[[#This Row],[4+]]-FG3M[[#This Row],[5+]]</f>
        <v>0.15472999999999998</v>
      </c>
      <c r="R35" s="5">
        <f>FG3M[[#This Row],[5+]]-FG3M[[#This Row],[6+]]</f>
        <v>0.11583</v>
      </c>
    </row>
    <row r="36" spans="1:18" x14ac:dyDescent="0.25">
      <c r="A36" s="10">
        <v>22400624</v>
      </c>
      <c r="B36" t="s">
        <v>76</v>
      </c>
      <c r="C36" t="s">
        <v>87</v>
      </c>
      <c r="D36" s="11">
        <v>0.8125</v>
      </c>
      <c r="E36" s="6" t="str">
        <f>HYPERLINK("https://www.nba.com/stats/player/1629018/boxscores-traditional", "Gary Trent Jr.")</f>
        <v>Gary Trent Jr.</v>
      </c>
      <c r="F36">
        <v>2.4</v>
      </c>
      <c r="G36" s="10">
        <v>1.02</v>
      </c>
      <c r="H36" s="3">
        <v>0.91466000000000003</v>
      </c>
      <c r="I36" s="3">
        <v>0.65173000000000003</v>
      </c>
      <c r="J36" s="3">
        <v>0.27760000000000001</v>
      </c>
      <c r="K36" s="3">
        <v>5.8209999999999998E-2</v>
      </c>
      <c r="L36" s="3">
        <v>5.3899999999999998E-3</v>
      </c>
      <c r="M36" s="3">
        <v>2.1000000000000001E-4</v>
      </c>
      <c r="N36" s="5">
        <f>FG3M[[#This Row],[1+]]-FG3M[[#This Row],[2+]]</f>
        <v>0.26293</v>
      </c>
      <c r="O36" s="5">
        <f>FG3M[[#This Row],[2+]]-FG3M[[#This Row],[3+]]</f>
        <v>0.37413000000000002</v>
      </c>
      <c r="P36" s="5">
        <f>FG3M[[#This Row],[3+]]-FG3M[[#This Row],[4+]]</f>
        <v>0.21939000000000003</v>
      </c>
      <c r="Q36" s="5">
        <f>FG3M[[#This Row],[4+]]-FG3M[[#This Row],[5+]]</f>
        <v>5.2819999999999999E-2</v>
      </c>
      <c r="R36" s="5">
        <f>FG3M[[#This Row],[5+]]-FG3M[[#This Row],[6+]]</f>
        <v>5.1799999999999997E-3</v>
      </c>
    </row>
    <row r="37" spans="1:18" x14ac:dyDescent="0.25">
      <c r="A37" s="10">
        <v>22400624</v>
      </c>
      <c r="B37" t="s">
        <v>87</v>
      </c>
      <c r="C37" t="s">
        <v>76</v>
      </c>
      <c r="D37" s="11">
        <v>0.8125</v>
      </c>
      <c r="E37" s="6" t="str">
        <f>HYPERLINK("https://www.nba.com/stats/player/1629130/boxscores-traditional", "Duncan Robinson")</f>
        <v>Duncan Robinson</v>
      </c>
      <c r="F37">
        <v>2.8</v>
      </c>
      <c r="G37" s="10">
        <v>2.3149999999999999</v>
      </c>
      <c r="H37" s="3">
        <v>0.7823</v>
      </c>
      <c r="I37" s="3">
        <v>0.63683000000000001</v>
      </c>
      <c r="J37" s="3">
        <v>0.46414</v>
      </c>
      <c r="K37" s="3">
        <v>0.30153000000000002</v>
      </c>
      <c r="L37" s="3">
        <v>0.17105999999999999</v>
      </c>
      <c r="M37" s="3">
        <v>8.3790000000000003E-2</v>
      </c>
      <c r="N37" s="5">
        <f>FG3M[[#This Row],[1+]]-FG3M[[#This Row],[2+]]</f>
        <v>0.14546999999999999</v>
      </c>
      <c r="O37" s="5">
        <f>FG3M[[#This Row],[2+]]-FG3M[[#This Row],[3+]]</f>
        <v>0.17269000000000001</v>
      </c>
      <c r="P37" s="5">
        <f>FG3M[[#This Row],[3+]]-FG3M[[#This Row],[4+]]</f>
        <v>0.16260999999999998</v>
      </c>
      <c r="Q37" s="5">
        <f>FG3M[[#This Row],[4+]]-FG3M[[#This Row],[5+]]</f>
        <v>0.13047000000000003</v>
      </c>
      <c r="R37" s="5">
        <f>FG3M[[#This Row],[5+]]-FG3M[[#This Row],[6+]]</f>
        <v>8.7269999999999986E-2</v>
      </c>
    </row>
    <row r="38" spans="1:18" x14ac:dyDescent="0.25">
      <c r="A38" s="10">
        <v>22400623</v>
      </c>
      <c r="B38" t="s">
        <v>74</v>
      </c>
      <c r="C38" t="s">
        <v>86</v>
      </c>
      <c r="D38" s="11">
        <v>0.8125</v>
      </c>
      <c r="E38" s="6" t="str">
        <f>HYPERLINK("https://www.nba.com/stats/player/1630249/boxscores-traditional", "Vít Krejcí")</f>
        <v>Vít Krejcí</v>
      </c>
      <c r="F38">
        <v>2.2000000000000002</v>
      </c>
      <c r="G38" s="10">
        <v>0.98</v>
      </c>
      <c r="H38" s="3">
        <v>0.88876999999999995</v>
      </c>
      <c r="I38" s="3">
        <v>0.57926</v>
      </c>
      <c r="J38" s="3">
        <v>0.20610999999999999</v>
      </c>
      <c r="K38" s="3">
        <v>3.288E-2</v>
      </c>
      <c r="L38" s="3">
        <v>2.1199999999999999E-3</v>
      </c>
      <c r="M38" s="3">
        <v>5.0000000000000002E-5</v>
      </c>
      <c r="N38" s="5">
        <f>FG3M[[#This Row],[1+]]-FG3M[[#This Row],[2+]]</f>
        <v>0.30950999999999995</v>
      </c>
      <c r="O38" s="5">
        <f>FG3M[[#This Row],[2+]]-FG3M[[#This Row],[3+]]</f>
        <v>0.37314999999999998</v>
      </c>
      <c r="P38" s="5">
        <f>FG3M[[#This Row],[3+]]-FG3M[[#This Row],[4+]]</f>
        <v>0.17323</v>
      </c>
      <c r="Q38" s="5">
        <f>FG3M[[#This Row],[4+]]-FG3M[[#This Row],[5+]]</f>
        <v>3.0759999999999999E-2</v>
      </c>
      <c r="R38" s="5">
        <f>FG3M[[#This Row],[5+]]-FG3M[[#This Row],[6+]]</f>
        <v>2.0699999999999998E-3</v>
      </c>
    </row>
    <row r="39" spans="1:18" x14ac:dyDescent="0.25">
      <c r="A39" s="10">
        <v>22400624</v>
      </c>
      <c r="B39" t="s">
        <v>87</v>
      </c>
      <c r="C39" t="s">
        <v>76</v>
      </c>
      <c r="D39" s="11">
        <v>0.8125</v>
      </c>
      <c r="E39" s="6" t="str">
        <f>HYPERLINK("https://www.nba.com/stats/player/1631107/boxscores-traditional", "Nikola Jovic")</f>
        <v>Nikola Jovic</v>
      </c>
      <c r="F39">
        <v>2.2000000000000002</v>
      </c>
      <c r="G39" s="10">
        <v>0.98</v>
      </c>
      <c r="H39" s="3">
        <v>0.88876999999999995</v>
      </c>
      <c r="I39" s="3">
        <v>0.57926</v>
      </c>
      <c r="J39" s="3">
        <v>0.20610999999999999</v>
      </c>
      <c r="K39" s="3">
        <v>3.288E-2</v>
      </c>
      <c r="L39" s="3">
        <v>2.1199999999999999E-3</v>
      </c>
      <c r="M39" s="3">
        <v>5.0000000000000002E-5</v>
      </c>
      <c r="N39" s="5">
        <f>FG3M[[#This Row],[1+]]-FG3M[[#This Row],[2+]]</f>
        <v>0.30950999999999995</v>
      </c>
      <c r="O39" s="5">
        <f>FG3M[[#This Row],[2+]]-FG3M[[#This Row],[3+]]</f>
        <v>0.37314999999999998</v>
      </c>
      <c r="P39" s="5">
        <f>FG3M[[#This Row],[3+]]-FG3M[[#This Row],[4+]]</f>
        <v>0.17323</v>
      </c>
      <c r="Q39" s="5">
        <f>FG3M[[#This Row],[4+]]-FG3M[[#This Row],[5+]]</f>
        <v>3.0759999999999999E-2</v>
      </c>
      <c r="R39" s="5">
        <f>FG3M[[#This Row],[5+]]-FG3M[[#This Row],[6+]]</f>
        <v>2.0699999999999998E-3</v>
      </c>
    </row>
    <row r="40" spans="1:18" x14ac:dyDescent="0.25">
      <c r="A40" s="10">
        <v>22400623</v>
      </c>
      <c r="B40" t="s">
        <v>86</v>
      </c>
      <c r="C40" t="s">
        <v>74</v>
      </c>
      <c r="D40" s="11">
        <v>0.8125</v>
      </c>
      <c r="E40" s="6" t="str">
        <f>HYPERLINK("https://www.nba.com/stats/player/1630193/boxscores-traditional", "Immanuel Quickley")</f>
        <v>Immanuel Quickley</v>
      </c>
      <c r="F40">
        <v>2.2000000000000002</v>
      </c>
      <c r="G40" s="10">
        <v>1.1659999999999999</v>
      </c>
      <c r="H40" s="3">
        <v>0.84848999999999997</v>
      </c>
      <c r="I40" s="3">
        <v>0.56749000000000005</v>
      </c>
      <c r="J40" s="3">
        <v>0.24510000000000001</v>
      </c>
      <c r="K40" s="3">
        <v>6.1780000000000002E-2</v>
      </c>
      <c r="L40" s="3">
        <v>8.2000000000000007E-3</v>
      </c>
      <c r="M40" s="3">
        <v>5.5999999999999995E-4</v>
      </c>
      <c r="N40" s="5">
        <f>FG3M[[#This Row],[1+]]-FG3M[[#This Row],[2+]]</f>
        <v>0.28099999999999992</v>
      </c>
      <c r="O40" s="5">
        <f>FG3M[[#This Row],[2+]]-FG3M[[#This Row],[3+]]</f>
        <v>0.32239000000000007</v>
      </c>
      <c r="P40" s="5">
        <f>FG3M[[#This Row],[3+]]-FG3M[[#This Row],[4+]]</f>
        <v>0.18332000000000001</v>
      </c>
      <c r="Q40" s="5">
        <f>FG3M[[#This Row],[4+]]-FG3M[[#This Row],[5+]]</f>
        <v>5.3580000000000003E-2</v>
      </c>
      <c r="R40" s="5">
        <f>FG3M[[#This Row],[5+]]-FG3M[[#This Row],[6+]]</f>
        <v>7.640000000000001E-3</v>
      </c>
    </row>
    <row r="41" spans="1:18" x14ac:dyDescent="0.25">
      <c r="A41" s="10">
        <v>22400623</v>
      </c>
      <c r="B41" t="s">
        <v>74</v>
      </c>
      <c r="C41" t="s">
        <v>86</v>
      </c>
      <c r="D41" s="11">
        <v>0.8125</v>
      </c>
      <c r="E41" s="6" t="str">
        <f>HYPERLINK("https://www.nba.com/stats/player/1629631/boxscores-traditional", "De'Andre Hunter")</f>
        <v>De'Andre Hunter</v>
      </c>
      <c r="F41">
        <v>2.2000000000000002</v>
      </c>
      <c r="G41" s="10">
        <v>1.6</v>
      </c>
      <c r="H41" s="3">
        <v>0.77337</v>
      </c>
      <c r="I41" s="3">
        <v>0.55171999999999999</v>
      </c>
      <c r="J41" s="3">
        <v>0.30853999999999998</v>
      </c>
      <c r="K41" s="3">
        <v>0.13136</v>
      </c>
      <c r="L41" s="3">
        <v>4.0059999999999998E-2</v>
      </c>
      <c r="M41" s="3">
        <v>8.8900000000000003E-3</v>
      </c>
      <c r="N41" s="5">
        <f>FG3M[[#This Row],[1+]]-FG3M[[#This Row],[2+]]</f>
        <v>0.22165000000000001</v>
      </c>
      <c r="O41" s="5">
        <f>FG3M[[#This Row],[2+]]-FG3M[[#This Row],[3+]]</f>
        <v>0.24318000000000001</v>
      </c>
      <c r="P41" s="5">
        <f>FG3M[[#This Row],[3+]]-FG3M[[#This Row],[4+]]</f>
        <v>0.17717999999999998</v>
      </c>
      <c r="Q41" s="5">
        <f>FG3M[[#This Row],[4+]]-FG3M[[#This Row],[5+]]</f>
        <v>9.1300000000000006E-2</v>
      </c>
      <c r="R41" s="5">
        <f>FG3M[[#This Row],[5+]]-FG3M[[#This Row],[6+]]</f>
        <v>3.1169999999999996E-2</v>
      </c>
    </row>
    <row r="42" spans="1:18" x14ac:dyDescent="0.25">
      <c r="A42" s="10">
        <v>22400623</v>
      </c>
      <c r="B42" t="s">
        <v>74</v>
      </c>
      <c r="C42" t="s">
        <v>86</v>
      </c>
      <c r="D42" s="11">
        <v>0.8125</v>
      </c>
      <c r="E42" s="6" t="str">
        <f>HYPERLINK("https://www.nba.com/stats/player/1626204/boxscores-traditional", "Larry Nance Jr.")</f>
        <v>Larry Nance Jr.</v>
      </c>
      <c r="F42">
        <v>2</v>
      </c>
      <c r="G42" s="4">
        <v>1.673</v>
      </c>
      <c r="H42" s="3">
        <v>0.72575000000000001</v>
      </c>
      <c r="I42" s="3">
        <v>0.5</v>
      </c>
      <c r="J42" s="3">
        <v>0.27424999999999999</v>
      </c>
      <c r="K42" s="3">
        <v>0.11507000000000001</v>
      </c>
      <c r="L42" s="3">
        <v>3.6729999999999999E-2</v>
      </c>
      <c r="M42" s="3">
        <v>8.4200000000000004E-3</v>
      </c>
      <c r="N42" s="5">
        <f>FG3M[[#This Row],[1+]]-FG3M[[#This Row],[2+]]</f>
        <v>0.22575000000000001</v>
      </c>
      <c r="O42" s="5">
        <f>FG3M[[#This Row],[2+]]-FG3M[[#This Row],[3+]]</f>
        <v>0.22575000000000001</v>
      </c>
      <c r="P42" s="5">
        <f>FG3M[[#This Row],[3+]]-FG3M[[#This Row],[4+]]</f>
        <v>0.15917999999999999</v>
      </c>
      <c r="Q42" s="5">
        <f>FG3M[[#This Row],[4+]]-FG3M[[#This Row],[5+]]</f>
        <v>7.8340000000000007E-2</v>
      </c>
      <c r="R42" s="5">
        <f>FG3M[[#This Row],[5+]]-FG3M[[#This Row],[6+]]</f>
        <v>2.8309999999999998E-2</v>
      </c>
    </row>
    <row r="43" spans="1:18" x14ac:dyDescent="0.25">
      <c r="A43" s="10">
        <v>22400623</v>
      </c>
      <c r="B43" t="s">
        <v>86</v>
      </c>
      <c r="C43" t="s">
        <v>74</v>
      </c>
      <c r="D43" s="11">
        <v>0.8125</v>
      </c>
      <c r="E43" s="6" t="str">
        <f>HYPERLINK("https://www.nba.com/stats/player/1641711/boxscores-traditional", "Gradey Dick")</f>
        <v>Gradey Dick</v>
      </c>
      <c r="F43">
        <v>2</v>
      </c>
      <c r="G43" s="4">
        <v>1.2650000000000001</v>
      </c>
      <c r="H43" s="3">
        <v>0.78524000000000005</v>
      </c>
      <c r="I43" s="3">
        <v>0.5</v>
      </c>
      <c r="J43" s="3">
        <v>0.21476000000000001</v>
      </c>
      <c r="K43" s="3">
        <v>5.7049999999999997E-2</v>
      </c>
      <c r="L43" s="3">
        <v>8.8900000000000003E-3</v>
      </c>
      <c r="M43" s="3">
        <v>7.9000000000000001E-4</v>
      </c>
      <c r="N43" s="5">
        <f>FG3M[[#This Row],[1+]]-FG3M[[#This Row],[2+]]</f>
        <v>0.28524000000000005</v>
      </c>
      <c r="O43" s="5">
        <f>FG3M[[#This Row],[2+]]-FG3M[[#This Row],[3+]]</f>
        <v>0.28523999999999999</v>
      </c>
      <c r="P43" s="5">
        <f>FG3M[[#This Row],[3+]]-FG3M[[#This Row],[4+]]</f>
        <v>0.15771000000000002</v>
      </c>
      <c r="Q43" s="5">
        <f>FG3M[[#This Row],[4+]]-FG3M[[#This Row],[5+]]</f>
        <v>4.8159999999999994E-2</v>
      </c>
      <c r="R43" s="5">
        <f>FG3M[[#This Row],[5+]]-FG3M[[#This Row],[6+]]</f>
        <v>8.0999999999999996E-3</v>
      </c>
    </row>
    <row r="44" spans="1:18" x14ac:dyDescent="0.25">
      <c r="A44" s="10">
        <v>22400624</v>
      </c>
      <c r="B44" t="s">
        <v>87</v>
      </c>
      <c r="C44" t="s">
        <v>76</v>
      </c>
      <c r="D44" s="11">
        <v>0.8125</v>
      </c>
      <c r="E44" s="6" t="str">
        <f>HYPERLINK("https://www.nba.com/stats/player/1630696/boxscores-traditional", "Dru Smith")</f>
        <v>Dru Smith</v>
      </c>
      <c r="F44">
        <v>2</v>
      </c>
      <c r="G44" s="4">
        <v>0.89400000000000002</v>
      </c>
      <c r="H44" s="3">
        <v>0.86863999999999997</v>
      </c>
      <c r="I44" s="3">
        <v>0.5</v>
      </c>
      <c r="J44" s="3">
        <v>0.13136</v>
      </c>
      <c r="K44" s="3">
        <v>1.255E-2</v>
      </c>
      <c r="L44" s="3">
        <v>3.8999999999999999E-4</v>
      </c>
      <c r="M44" s="3">
        <v>0</v>
      </c>
      <c r="N44" s="5">
        <f>FG3M[[#This Row],[1+]]-FG3M[[#This Row],[2+]]</f>
        <v>0.36863999999999997</v>
      </c>
      <c r="O44" s="5">
        <f>FG3M[[#This Row],[2+]]-FG3M[[#This Row],[3+]]</f>
        <v>0.36863999999999997</v>
      </c>
      <c r="P44" s="5">
        <f>FG3M[[#This Row],[3+]]-FG3M[[#This Row],[4+]]</f>
        <v>0.11881</v>
      </c>
      <c r="Q44" s="5">
        <f>FG3M[[#This Row],[4+]]-FG3M[[#This Row],[5+]]</f>
        <v>1.2160000000000001E-2</v>
      </c>
      <c r="R44" s="5">
        <f>FG3M[[#This Row],[5+]]-FG3M[[#This Row],[6+]]</f>
        <v>3.8999999999999999E-4</v>
      </c>
    </row>
    <row r="45" spans="1:18" x14ac:dyDescent="0.25">
      <c r="A45" s="10">
        <v>22400623</v>
      </c>
      <c r="B45" t="s">
        <v>74</v>
      </c>
      <c r="C45" t="s">
        <v>86</v>
      </c>
      <c r="D45" s="11">
        <v>0.8125</v>
      </c>
      <c r="E45" s="6" t="str">
        <f>HYPERLINK("https://www.nba.com/stats/player/1630811/boxscores-traditional", "Keaton Wallace")</f>
        <v>Keaton Wallace</v>
      </c>
      <c r="F45">
        <v>1.8</v>
      </c>
      <c r="G45" s="4">
        <v>1.47</v>
      </c>
      <c r="H45" s="3">
        <v>0.70540000000000003</v>
      </c>
      <c r="I45" s="3">
        <v>0.44433</v>
      </c>
      <c r="J45" s="3">
        <v>0.20610999999999999</v>
      </c>
      <c r="K45" s="3">
        <v>6.6809999999999994E-2</v>
      </c>
      <c r="L45" s="3">
        <v>1.4630000000000001E-2</v>
      </c>
      <c r="M45" s="3">
        <v>2.1199999999999999E-3</v>
      </c>
      <c r="N45" s="5">
        <f>FG3M[[#This Row],[1+]]-FG3M[[#This Row],[2+]]</f>
        <v>0.26107000000000002</v>
      </c>
      <c r="O45" s="5">
        <f>FG3M[[#This Row],[2+]]-FG3M[[#This Row],[3+]]</f>
        <v>0.23822000000000002</v>
      </c>
      <c r="P45" s="5">
        <f>FG3M[[#This Row],[3+]]-FG3M[[#This Row],[4+]]</f>
        <v>0.13929999999999998</v>
      </c>
      <c r="Q45" s="5">
        <f>FG3M[[#This Row],[4+]]-FG3M[[#This Row],[5+]]</f>
        <v>5.217999999999999E-2</v>
      </c>
      <c r="R45" s="5">
        <f>FG3M[[#This Row],[5+]]-FG3M[[#This Row],[6+]]</f>
        <v>1.251E-2</v>
      </c>
    </row>
    <row r="46" spans="1:18" x14ac:dyDescent="0.25">
      <c r="A46" s="10">
        <v>22400624</v>
      </c>
      <c r="B46" t="s">
        <v>87</v>
      </c>
      <c r="C46" t="s">
        <v>76</v>
      </c>
      <c r="D46" s="11">
        <v>0.8125</v>
      </c>
      <c r="E46" s="6" t="str">
        <f>HYPERLINK("https://www.nba.com/stats/player/1629312/boxscores-traditional", "Haywood Highsmith")</f>
        <v>Haywood Highsmith</v>
      </c>
      <c r="F46">
        <v>1.8</v>
      </c>
      <c r="G46" s="4">
        <v>1.327</v>
      </c>
      <c r="H46" s="3">
        <v>0.72575000000000001</v>
      </c>
      <c r="I46" s="3">
        <v>0.44037999999999999</v>
      </c>
      <c r="J46" s="3">
        <v>0.18406</v>
      </c>
      <c r="K46" s="3">
        <v>4.8460000000000003E-2</v>
      </c>
      <c r="L46" s="3">
        <v>7.9799999999999992E-3</v>
      </c>
      <c r="M46" s="3">
        <v>7.6000000000000004E-4</v>
      </c>
      <c r="N46" s="5">
        <f>FG3M[[#This Row],[1+]]-FG3M[[#This Row],[2+]]</f>
        <v>0.28537000000000001</v>
      </c>
      <c r="O46" s="5">
        <f>FG3M[[#This Row],[2+]]-FG3M[[#This Row],[3+]]</f>
        <v>0.25631999999999999</v>
      </c>
      <c r="P46" s="5">
        <f>FG3M[[#This Row],[3+]]-FG3M[[#This Row],[4+]]</f>
        <v>0.1356</v>
      </c>
      <c r="Q46" s="5">
        <f>FG3M[[#This Row],[4+]]-FG3M[[#This Row],[5+]]</f>
        <v>4.0480000000000002E-2</v>
      </c>
      <c r="R46" s="5">
        <f>FG3M[[#This Row],[5+]]-FG3M[[#This Row],[6+]]</f>
        <v>7.219999999999999E-3</v>
      </c>
    </row>
    <row r="47" spans="1:18" x14ac:dyDescent="0.25">
      <c r="A47" s="10">
        <v>22400624</v>
      </c>
      <c r="B47" t="s">
        <v>76</v>
      </c>
      <c r="C47" t="s">
        <v>87</v>
      </c>
      <c r="D47" s="11">
        <v>0.8125</v>
      </c>
      <c r="E47" s="6" t="str">
        <f>HYPERLINK("https://www.nba.com/stats/player/1627752/boxscores-traditional", "Taurean Prince")</f>
        <v>Taurean Prince</v>
      </c>
      <c r="F47">
        <v>1.8</v>
      </c>
      <c r="G47" s="4">
        <v>0.98</v>
      </c>
      <c r="H47" s="3">
        <v>0.79388999999999998</v>
      </c>
      <c r="I47" s="3">
        <v>0.42074</v>
      </c>
      <c r="J47" s="3">
        <v>0.11123</v>
      </c>
      <c r="K47" s="3">
        <v>1.255E-2</v>
      </c>
      <c r="L47" s="3">
        <v>5.4000000000000001E-4</v>
      </c>
      <c r="M47" s="3">
        <v>0</v>
      </c>
      <c r="N47" s="5">
        <f>FG3M[[#This Row],[1+]]-FG3M[[#This Row],[2+]]</f>
        <v>0.37314999999999998</v>
      </c>
      <c r="O47" s="5">
        <f>FG3M[[#This Row],[2+]]-FG3M[[#This Row],[3+]]</f>
        <v>0.30951000000000001</v>
      </c>
      <c r="P47" s="5">
        <f>FG3M[[#This Row],[3+]]-FG3M[[#This Row],[4+]]</f>
        <v>9.867999999999999E-2</v>
      </c>
      <c r="Q47" s="5">
        <f>FG3M[[#This Row],[4+]]-FG3M[[#This Row],[5+]]</f>
        <v>1.201E-2</v>
      </c>
      <c r="R47" s="5">
        <f>FG3M[[#This Row],[5+]]-FG3M[[#This Row],[6+]]</f>
        <v>5.4000000000000001E-4</v>
      </c>
    </row>
    <row r="48" spans="1:18" x14ac:dyDescent="0.25">
      <c r="A48" s="10">
        <v>22400623</v>
      </c>
      <c r="B48" t="s">
        <v>86</v>
      </c>
      <c r="C48" t="s">
        <v>74</v>
      </c>
      <c r="D48" s="11">
        <v>0.8125</v>
      </c>
      <c r="E48" s="6" t="str">
        <f>HYPERLINK("https://www.nba.com/stats/player/1628449/boxscores-traditional", "Chris Boucher")</f>
        <v>Chris Boucher</v>
      </c>
      <c r="F48">
        <v>1.6</v>
      </c>
      <c r="G48" s="4">
        <v>1.625</v>
      </c>
      <c r="H48" s="3">
        <v>0.64431000000000005</v>
      </c>
      <c r="I48" s="3">
        <v>0.40128999999999998</v>
      </c>
      <c r="J48" s="3">
        <v>0.19489000000000001</v>
      </c>
      <c r="K48" s="3">
        <v>6.9440000000000002E-2</v>
      </c>
      <c r="L48" s="3">
        <v>1.831E-2</v>
      </c>
      <c r="M48" s="3">
        <v>3.3600000000000001E-3</v>
      </c>
      <c r="N48" s="5">
        <f>FG3M[[#This Row],[1+]]-FG3M[[#This Row],[2+]]</f>
        <v>0.24302000000000007</v>
      </c>
      <c r="O48" s="5">
        <f>FG3M[[#This Row],[2+]]-FG3M[[#This Row],[3+]]</f>
        <v>0.20639999999999997</v>
      </c>
      <c r="P48" s="5">
        <f>FG3M[[#This Row],[3+]]-FG3M[[#This Row],[4+]]</f>
        <v>0.12545000000000001</v>
      </c>
      <c r="Q48" s="5">
        <f>FG3M[[#This Row],[4+]]-FG3M[[#This Row],[5+]]</f>
        <v>5.1130000000000002E-2</v>
      </c>
      <c r="R48" s="5">
        <f>FG3M[[#This Row],[5+]]-FG3M[[#This Row],[6+]]</f>
        <v>1.495E-2</v>
      </c>
    </row>
    <row r="49" spans="1:18" x14ac:dyDescent="0.25">
      <c r="A49" s="10">
        <v>22400624</v>
      </c>
      <c r="B49" t="s">
        <v>76</v>
      </c>
      <c r="C49" t="s">
        <v>87</v>
      </c>
      <c r="D49" s="11">
        <v>0.8125</v>
      </c>
      <c r="E49" s="6" t="str">
        <f>HYPERLINK("https://www.nba.com/stats/player/1631260/boxscores-traditional", "AJ Green")</f>
        <v>AJ Green</v>
      </c>
      <c r="F49">
        <v>1.6</v>
      </c>
      <c r="G49" s="4">
        <v>1.4969999999999999</v>
      </c>
      <c r="H49" s="3">
        <v>0.65542</v>
      </c>
      <c r="I49" s="3">
        <v>0.39357999999999999</v>
      </c>
      <c r="J49" s="3">
        <v>0.17360999999999999</v>
      </c>
      <c r="K49" s="3">
        <v>5.4800000000000001E-2</v>
      </c>
      <c r="L49" s="3">
        <v>1.1599999999999999E-2</v>
      </c>
      <c r="M49" s="3">
        <v>1.64E-3</v>
      </c>
      <c r="N49" s="5">
        <f>FG3M[[#This Row],[1+]]-FG3M[[#This Row],[2+]]</f>
        <v>0.26184000000000002</v>
      </c>
      <c r="O49" s="5">
        <f>FG3M[[#This Row],[2+]]-FG3M[[#This Row],[3+]]</f>
        <v>0.21997</v>
      </c>
      <c r="P49" s="5">
        <f>FG3M[[#This Row],[3+]]-FG3M[[#This Row],[4+]]</f>
        <v>0.11880999999999999</v>
      </c>
      <c r="Q49" s="5">
        <f>FG3M[[#This Row],[4+]]-FG3M[[#This Row],[5+]]</f>
        <v>4.3200000000000002E-2</v>
      </c>
      <c r="R49" s="5">
        <f>FG3M[[#This Row],[5+]]-FG3M[[#This Row],[6+]]</f>
        <v>9.9600000000000001E-3</v>
      </c>
    </row>
    <row r="50" spans="1:18" x14ac:dyDescent="0.25">
      <c r="A50" s="10">
        <v>22400623</v>
      </c>
      <c r="B50" t="s">
        <v>74</v>
      </c>
      <c r="C50" t="s">
        <v>86</v>
      </c>
      <c r="D50" s="11">
        <v>0.8125</v>
      </c>
      <c r="E50" s="6" t="str">
        <f>HYPERLINK("https://www.nba.com/stats/player/1629726/boxscores-traditional", "Garrison Mathews")</f>
        <v>Garrison Mathews</v>
      </c>
      <c r="F50">
        <v>1.4</v>
      </c>
      <c r="G50" s="4">
        <v>1.96</v>
      </c>
      <c r="H50" s="3">
        <v>0.57926</v>
      </c>
      <c r="I50" s="3">
        <v>0.37828000000000001</v>
      </c>
      <c r="J50" s="3">
        <v>0.20610999999999999</v>
      </c>
      <c r="K50" s="3">
        <v>9.1759999999999994E-2</v>
      </c>
      <c r="L50" s="3">
        <v>3.288E-2</v>
      </c>
      <c r="M50" s="3">
        <v>9.3900000000000008E-3</v>
      </c>
      <c r="N50" s="5">
        <f>FG3M[[#This Row],[1+]]-FG3M[[#This Row],[2+]]</f>
        <v>0.20097999999999999</v>
      </c>
      <c r="O50" s="5">
        <f>FG3M[[#This Row],[2+]]-FG3M[[#This Row],[3+]]</f>
        <v>0.17217000000000002</v>
      </c>
      <c r="P50" s="5">
        <f>FG3M[[#This Row],[3+]]-FG3M[[#This Row],[4+]]</f>
        <v>0.11434999999999999</v>
      </c>
      <c r="Q50" s="5">
        <f>FG3M[[#This Row],[4+]]-FG3M[[#This Row],[5+]]</f>
        <v>5.8879999999999995E-2</v>
      </c>
      <c r="R50" s="5">
        <f>FG3M[[#This Row],[5+]]-FG3M[[#This Row],[6+]]</f>
        <v>2.3489999999999997E-2</v>
      </c>
    </row>
    <row r="51" spans="1:18" x14ac:dyDescent="0.25">
      <c r="A51" s="10">
        <v>22400623</v>
      </c>
      <c r="B51" t="s">
        <v>86</v>
      </c>
      <c r="C51" t="s">
        <v>74</v>
      </c>
      <c r="D51" s="11">
        <v>0.8125</v>
      </c>
      <c r="E51" s="6" t="str">
        <f>HYPERLINK("https://www.nba.com/stats/player/1642347/boxscores-traditional", "Jamal Shead")</f>
        <v>Jamal Shead</v>
      </c>
      <c r="F51">
        <v>1.6</v>
      </c>
      <c r="G51" s="4">
        <v>1.02</v>
      </c>
      <c r="H51" s="3">
        <v>0.72240000000000004</v>
      </c>
      <c r="I51" s="3">
        <v>0.34827000000000002</v>
      </c>
      <c r="J51" s="3">
        <v>8.5339999999999999E-2</v>
      </c>
      <c r="K51" s="3">
        <v>9.3900000000000008E-3</v>
      </c>
      <c r="L51" s="3">
        <v>4.2999999999999999E-4</v>
      </c>
      <c r="M51" s="3">
        <v>0</v>
      </c>
      <c r="N51" s="5">
        <f>FG3M[[#This Row],[1+]]-FG3M[[#This Row],[2+]]</f>
        <v>0.37413000000000002</v>
      </c>
      <c r="O51" s="5">
        <f>FG3M[[#This Row],[2+]]-FG3M[[#This Row],[3+]]</f>
        <v>0.26293</v>
      </c>
      <c r="P51" s="5">
        <f>FG3M[[#This Row],[3+]]-FG3M[[#This Row],[4+]]</f>
        <v>7.5950000000000004E-2</v>
      </c>
      <c r="Q51" s="5">
        <f>FG3M[[#This Row],[4+]]-FG3M[[#This Row],[5+]]</f>
        <v>8.9600000000000009E-3</v>
      </c>
      <c r="R51" s="5">
        <f>FG3M[[#This Row],[5+]]-FG3M[[#This Row],[6+]]</f>
        <v>4.2999999999999999E-4</v>
      </c>
    </row>
    <row r="52" spans="1:18" x14ac:dyDescent="0.25">
      <c r="A52" s="10">
        <v>22400624</v>
      </c>
      <c r="B52" t="s">
        <v>87</v>
      </c>
      <c r="C52" t="s">
        <v>76</v>
      </c>
      <c r="D52" s="11">
        <v>0.8125</v>
      </c>
      <c r="E52" s="6" t="str">
        <f>HYPERLINK("https://www.nba.com/stats/player/1626179/boxscores-traditional", "Terry Rozier")</f>
        <v>Terry Rozier</v>
      </c>
      <c r="F52">
        <v>1.4</v>
      </c>
      <c r="G52" s="4">
        <v>1.3559999999999999</v>
      </c>
      <c r="H52" s="3">
        <v>0.61409000000000002</v>
      </c>
      <c r="I52" s="3">
        <v>0.32996999999999999</v>
      </c>
      <c r="J52" s="3">
        <v>0.11899999999999999</v>
      </c>
      <c r="K52" s="3">
        <v>2.743E-2</v>
      </c>
      <c r="L52" s="3">
        <v>4.0200000000000001E-3</v>
      </c>
      <c r="M52" s="3">
        <v>3.5E-4</v>
      </c>
      <c r="N52" s="5">
        <f>FG3M[[#This Row],[1+]]-FG3M[[#This Row],[2+]]</f>
        <v>0.28412000000000004</v>
      </c>
      <c r="O52" s="5">
        <f>FG3M[[#This Row],[2+]]-FG3M[[#This Row],[3+]]</f>
        <v>0.21096999999999999</v>
      </c>
      <c r="P52" s="5">
        <f>FG3M[[#This Row],[3+]]-FG3M[[#This Row],[4+]]</f>
        <v>9.1569999999999999E-2</v>
      </c>
      <c r="Q52" s="5">
        <f>FG3M[[#This Row],[4+]]-FG3M[[#This Row],[5+]]</f>
        <v>2.341E-2</v>
      </c>
      <c r="R52" s="5">
        <f>FG3M[[#This Row],[5+]]-FG3M[[#This Row],[6+]]</f>
        <v>3.6700000000000001E-3</v>
      </c>
    </row>
    <row r="53" spans="1:18" x14ac:dyDescent="0.25">
      <c r="A53" s="10">
        <v>22400623</v>
      </c>
      <c r="B53" t="s">
        <v>86</v>
      </c>
      <c r="C53" t="s">
        <v>74</v>
      </c>
      <c r="D53" s="11">
        <v>0.8125</v>
      </c>
      <c r="E53" s="6" t="str">
        <f>HYPERLINK("https://www.nba.com/stats/player/1630534/boxscores-traditional", "Ochai Agbaji")</f>
        <v>Ochai Agbaji</v>
      </c>
      <c r="F53">
        <v>1.4</v>
      </c>
      <c r="G53" s="4">
        <v>1.2</v>
      </c>
      <c r="H53" s="3">
        <v>0.62929999999999997</v>
      </c>
      <c r="I53" s="3">
        <v>0.30853999999999998</v>
      </c>
      <c r="J53" s="3">
        <v>9.1759999999999994E-2</v>
      </c>
      <c r="K53" s="3">
        <v>1.4999999999999999E-2</v>
      </c>
      <c r="L53" s="3">
        <v>1.3500000000000001E-3</v>
      </c>
      <c r="M53" s="3">
        <v>6.0000000000000002E-5</v>
      </c>
      <c r="N53" s="5">
        <f>FG3M[[#This Row],[1+]]-FG3M[[#This Row],[2+]]</f>
        <v>0.32075999999999999</v>
      </c>
      <c r="O53" s="5">
        <f>FG3M[[#This Row],[2+]]-FG3M[[#This Row],[3+]]</f>
        <v>0.21677999999999997</v>
      </c>
      <c r="P53" s="5">
        <f>FG3M[[#This Row],[3+]]-FG3M[[#This Row],[4+]]</f>
        <v>7.6759999999999995E-2</v>
      </c>
      <c r="Q53" s="5">
        <f>FG3M[[#This Row],[4+]]-FG3M[[#This Row],[5+]]</f>
        <v>1.3649999999999999E-2</v>
      </c>
      <c r="R53" s="5">
        <f>FG3M[[#This Row],[5+]]-FG3M[[#This Row],[6+]]</f>
        <v>1.2900000000000001E-3</v>
      </c>
    </row>
    <row r="54" spans="1:18" x14ac:dyDescent="0.25">
      <c r="A54" s="10">
        <v>22400624</v>
      </c>
      <c r="B54" t="s">
        <v>87</v>
      </c>
      <c r="C54" t="s">
        <v>76</v>
      </c>
      <c r="D54" s="11">
        <v>0.8125</v>
      </c>
      <c r="E54" s="6" t="str">
        <f>HYPERLINK("https://www.nba.com/stats/player/202692/boxscores-traditional", "Alec Burks")</f>
        <v>Alec Burks</v>
      </c>
      <c r="F54">
        <v>1.4</v>
      </c>
      <c r="G54" s="4">
        <v>1.2</v>
      </c>
      <c r="H54" s="3">
        <v>0.62929999999999997</v>
      </c>
      <c r="I54" s="3">
        <v>0.30853999999999998</v>
      </c>
      <c r="J54" s="3">
        <v>9.1759999999999994E-2</v>
      </c>
      <c r="K54" s="3">
        <v>1.4999999999999999E-2</v>
      </c>
      <c r="L54" s="3">
        <v>1.3500000000000001E-3</v>
      </c>
      <c r="M54" s="3">
        <v>6.0000000000000002E-5</v>
      </c>
      <c r="N54" s="5">
        <f>FG3M[[#This Row],[1+]]-FG3M[[#This Row],[2+]]</f>
        <v>0.32075999999999999</v>
      </c>
      <c r="O54" s="5">
        <f>FG3M[[#This Row],[2+]]-FG3M[[#This Row],[3+]]</f>
        <v>0.21677999999999997</v>
      </c>
      <c r="P54" s="5">
        <f>FG3M[[#This Row],[3+]]-FG3M[[#This Row],[4+]]</f>
        <v>7.6759999999999995E-2</v>
      </c>
      <c r="Q54" s="5">
        <f>FG3M[[#This Row],[4+]]-FG3M[[#This Row],[5+]]</f>
        <v>1.3649999999999999E-2</v>
      </c>
      <c r="R54" s="5">
        <f>FG3M[[#This Row],[5+]]-FG3M[[#This Row],[6+]]</f>
        <v>1.2900000000000001E-3</v>
      </c>
    </row>
    <row r="55" spans="1:18" x14ac:dyDescent="0.25">
      <c r="A55" s="10">
        <v>22400623</v>
      </c>
      <c r="B55" t="s">
        <v>86</v>
      </c>
      <c r="C55" t="s">
        <v>74</v>
      </c>
      <c r="D55" s="11">
        <v>0.8125</v>
      </c>
      <c r="E55" s="6" t="str">
        <f>HYPERLINK("https://www.nba.com/stats/player/1629628/boxscores-traditional", "RJ Barrett")</f>
        <v>RJ Barrett</v>
      </c>
      <c r="F55">
        <v>1.4</v>
      </c>
      <c r="G55" s="4">
        <v>1.02</v>
      </c>
      <c r="H55" s="3">
        <v>0.65173000000000003</v>
      </c>
      <c r="I55" s="3">
        <v>0.27760000000000001</v>
      </c>
      <c r="J55" s="3">
        <v>5.8209999999999998E-2</v>
      </c>
      <c r="K55" s="3">
        <v>5.3899999999999998E-3</v>
      </c>
      <c r="L55" s="3">
        <v>2.1000000000000001E-4</v>
      </c>
      <c r="M55" s="3">
        <v>0</v>
      </c>
      <c r="N55" s="5">
        <f>FG3M[[#This Row],[1+]]-FG3M[[#This Row],[2+]]</f>
        <v>0.37413000000000002</v>
      </c>
      <c r="O55" s="5">
        <f>FG3M[[#This Row],[2+]]-FG3M[[#This Row],[3+]]</f>
        <v>0.21939000000000003</v>
      </c>
      <c r="P55" s="5">
        <f>FG3M[[#This Row],[3+]]-FG3M[[#This Row],[4+]]</f>
        <v>5.2819999999999999E-2</v>
      </c>
      <c r="Q55" s="5">
        <f>FG3M[[#This Row],[4+]]-FG3M[[#This Row],[5+]]</f>
        <v>5.1799999999999997E-3</v>
      </c>
      <c r="R55" s="5">
        <f>FG3M[[#This Row],[5+]]-FG3M[[#This Row],[6+]]</f>
        <v>2.1000000000000001E-4</v>
      </c>
    </row>
    <row r="56" spans="1:18" x14ac:dyDescent="0.25">
      <c r="A56" s="10">
        <v>22400624</v>
      </c>
      <c r="B56" t="s">
        <v>76</v>
      </c>
      <c r="C56" t="s">
        <v>87</v>
      </c>
      <c r="D56" s="11">
        <v>0.8125</v>
      </c>
      <c r="E56" s="6" t="str">
        <f>HYPERLINK("https://www.nba.com/stats/player/201572/boxscores-traditional", "Brook Lopez")</f>
        <v>Brook Lopez</v>
      </c>
      <c r="F56">
        <v>1.4</v>
      </c>
      <c r="G56" s="4">
        <v>1.02</v>
      </c>
      <c r="H56" s="3">
        <v>0.65173000000000003</v>
      </c>
      <c r="I56" s="3">
        <v>0.27760000000000001</v>
      </c>
      <c r="J56" s="3">
        <v>5.8209999999999998E-2</v>
      </c>
      <c r="K56" s="3">
        <v>5.3899999999999998E-3</v>
      </c>
      <c r="L56" s="3">
        <v>2.1000000000000001E-4</v>
      </c>
      <c r="M56" s="3">
        <v>0</v>
      </c>
      <c r="N56" s="5">
        <f>FG3M[[#This Row],[1+]]-FG3M[[#This Row],[2+]]</f>
        <v>0.37413000000000002</v>
      </c>
      <c r="O56" s="5">
        <f>FG3M[[#This Row],[2+]]-FG3M[[#This Row],[3+]]</f>
        <v>0.21939000000000003</v>
      </c>
      <c r="P56" s="5">
        <f>FG3M[[#This Row],[3+]]-FG3M[[#This Row],[4+]]</f>
        <v>5.2819999999999999E-2</v>
      </c>
      <c r="Q56" s="5">
        <f>FG3M[[#This Row],[4+]]-FG3M[[#This Row],[5+]]</f>
        <v>5.1799999999999997E-3</v>
      </c>
      <c r="R56" s="5">
        <f>FG3M[[#This Row],[5+]]-FG3M[[#This Row],[6+]]</f>
        <v>2.1000000000000001E-4</v>
      </c>
    </row>
    <row r="57" spans="1:18" x14ac:dyDescent="0.25">
      <c r="A57" s="10">
        <v>22400624</v>
      </c>
      <c r="B57" t="s">
        <v>87</v>
      </c>
      <c r="C57" t="s">
        <v>76</v>
      </c>
      <c r="D57" s="11">
        <v>0.8125</v>
      </c>
      <c r="E57" s="6" t="str">
        <f>HYPERLINK("https://www.nba.com/stats/player/1642276/boxscores-traditional", "Kel'el Ware")</f>
        <v>Kel'el Ware</v>
      </c>
      <c r="F57">
        <v>1.4</v>
      </c>
      <c r="G57" s="4">
        <v>1.02</v>
      </c>
      <c r="H57" s="3">
        <v>0.65173000000000003</v>
      </c>
      <c r="I57" s="3">
        <v>0.27760000000000001</v>
      </c>
      <c r="J57" s="3">
        <v>5.8209999999999998E-2</v>
      </c>
      <c r="K57" s="3">
        <v>5.3899999999999998E-3</v>
      </c>
      <c r="L57" s="3">
        <v>2.1000000000000001E-4</v>
      </c>
      <c r="M57" s="3">
        <v>0</v>
      </c>
      <c r="N57" s="5">
        <f>FG3M[[#This Row],[1+]]-FG3M[[#This Row],[2+]]</f>
        <v>0.37413000000000002</v>
      </c>
      <c r="O57" s="5">
        <f>FG3M[[#This Row],[2+]]-FG3M[[#This Row],[3+]]</f>
        <v>0.21939000000000003</v>
      </c>
      <c r="P57" s="5">
        <f>FG3M[[#This Row],[3+]]-FG3M[[#This Row],[4+]]</f>
        <v>5.2819999999999999E-2</v>
      </c>
      <c r="Q57" s="5">
        <f>FG3M[[#This Row],[4+]]-FG3M[[#This Row],[5+]]</f>
        <v>5.1799999999999997E-3</v>
      </c>
      <c r="R57" s="5">
        <f>FG3M[[#This Row],[5+]]-FG3M[[#This Row],[6+]]</f>
        <v>2.1000000000000001E-4</v>
      </c>
    </row>
    <row r="58" spans="1:18" x14ac:dyDescent="0.25">
      <c r="A58" s="10">
        <v>22400624</v>
      </c>
      <c r="B58" t="s">
        <v>87</v>
      </c>
      <c r="C58" t="s">
        <v>76</v>
      </c>
      <c r="D58" s="11">
        <v>0.8125</v>
      </c>
      <c r="E58" s="6" t="str">
        <f>HYPERLINK("https://www.nba.com/stats/player/1631170/boxscores-traditional", "Jaime Jaquez Jr.")</f>
        <v>Jaime Jaquez Jr.</v>
      </c>
      <c r="F58">
        <v>1.4</v>
      </c>
      <c r="G58" s="4">
        <v>0.8</v>
      </c>
      <c r="H58" s="3">
        <v>0.69145999999999996</v>
      </c>
      <c r="I58" s="3">
        <v>0.22663</v>
      </c>
      <c r="J58" s="3">
        <v>2.2749999999999999E-2</v>
      </c>
      <c r="K58" s="3">
        <v>5.8E-4</v>
      </c>
      <c r="L58" s="3">
        <v>0</v>
      </c>
      <c r="M58" s="3">
        <v>0</v>
      </c>
      <c r="N58" s="5">
        <f>FG3M[[#This Row],[1+]]-FG3M[[#This Row],[2+]]</f>
        <v>0.46482999999999997</v>
      </c>
      <c r="O58" s="5">
        <f>FG3M[[#This Row],[2+]]-FG3M[[#This Row],[3+]]</f>
        <v>0.20388000000000001</v>
      </c>
      <c r="P58" s="5">
        <f>FG3M[[#This Row],[3+]]-FG3M[[#This Row],[4+]]</f>
        <v>2.2169999999999999E-2</v>
      </c>
      <c r="Q58" s="5">
        <f>FG3M[[#This Row],[4+]]-FG3M[[#This Row],[5+]]</f>
        <v>5.8E-4</v>
      </c>
      <c r="R58" s="5">
        <f>FG3M[[#This Row],[5+]]-FG3M[[#This Row],[6+]]</f>
        <v>0</v>
      </c>
    </row>
    <row r="59" spans="1:18" x14ac:dyDescent="0.25">
      <c r="A59" s="10">
        <v>22400623</v>
      </c>
      <c r="B59" t="s">
        <v>74</v>
      </c>
      <c r="C59" t="s">
        <v>86</v>
      </c>
      <c r="D59" s="11">
        <v>0.8125</v>
      </c>
      <c r="E59" s="6" t="str">
        <f>HYPERLINK("https://www.nba.com/stats/player/1631223/boxscores-traditional", "David Roddy")</f>
        <v>David Roddy</v>
      </c>
      <c r="F59">
        <v>1</v>
      </c>
      <c r="G59" s="4">
        <v>1.2650000000000001</v>
      </c>
      <c r="H59" s="3">
        <v>0.5</v>
      </c>
      <c r="I59" s="3">
        <v>0.21476000000000001</v>
      </c>
      <c r="J59" s="3">
        <v>5.7049999999999997E-2</v>
      </c>
      <c r="K59" s="3">
        <v>8.8900000000000003E-3</v>
      </c>
      <c r="L59" s="3">
        <v>7.9000000000000001E-4</v>
      </c>
      <c r="M59" s="3">
        <v>4.0000000000000003E-5</v>
      </c>
      <c r="N59" s="5">
        <f>FG3M[[#This Row],[1+]]-FG3M[[#This Row],[2+]]</f>
        <v>0.28523999999999999</v>
      </c>
      <c r="O59" s="5">
        <f>FG3M[[#This Row],[2+]]-FG3M[[#This Row],[3+]]</f>
        <v>0.15771000000000002</v>
      </c>
      <c r="P59" s="5">
        <f>FG3M[[#This Row],[3+]]-FG3M[[#This Row],[4+]]</f>
        <v>4.8159999999999994E-2</v>
      </c>
      <c r="Q59" s="5">
        <f>FG3M[[#This Row],[4+]]-FG3M[[#This Row],[5+]]</f>
        <v>8.0999999999999996E-3</v>
      </c>
      <c r="R59" s="5">
        <f>FG3M[[#This Row],[5+]]-FG3M[[#This Row],[6+]]</f>
        <v>7.5000000000000002E-4</v>
      </c>
    </row>
    <row r="60" spans="1:18" x14ac:dyDescent="0.25">
      <c r="A60" s="10">
        <v>22400623</v>
      </c>
      <c r="B60" t="s">
        <v>86</v>
      </c>
      <c r="C60" t="s">
        <v>74</v>
      </c>
      <c r="D60" s="11">
        <v>0.8125</v>
      </c>
      <c r="E60" s="6" t="str">
        <f>HYPERLINK("https://www.nba.com/stats/player/1628971/boxscores-traditional", "Bruce Brown")</f>
        <v>Bruce Brown</v>
      </c>
      <c r="F60">
        <v>1.2</v>
      </c>
      <c r="G60" s="4">
        <v>0.98</v>
      </c>
      <c r="H60" s="3">
        <v>0.57926</v>
      </c>
      <c r="I60" s="3">
        <v>0.20610999999999999</v>
      </c>
      <c r="J60" s="3">
        <v>3.288E-2</v>
      </c>
      <c r="K60" s="3">
        <v>2.1199999999999999E-3</v>
      </c>
      <c r="L60" s="3">
        <v>5.0000000000000002E-5</v>
      </c>
      <c r="M60" s="3">
        <v>0</v>
      </c>
      <c r="N60" s="5">
        <f>FG3M[[#This Row],[1+]]-FG3M[[#This Row],[2+]]</f>
        <v>0.37314999999999998</v>
      </c>
      <c r="O60" s="5">
        <f>FG3M[[#This Row],[2+]]-FG3M[[#This Row],[3+]]</f>
        <v>0.17323</v>
      </c>
      <c r="P60" s="5">
        <f>FG3M[[#This Row],[3+]]-FG3M[[#This Row],[4+]]</f>
        <v>3.0759999999999999E-2</v>
      </c>
      <c r="Q60" s="5">
        <f>FG3M[[#This Row],[4+]]-FG3M[[#This Row],[5+]]</f>
        <v>2.0699999999999998E-3</v>
      </c>
      <c r="R60" s="5">
        <f>FG3M[[#This Row],[5+]]-FG3M[[#This Row],[6+]]</f>
        <v>5.0000000000000002E-5</v>
      </c>
    </row>
    <row r="61" spans="1:18" x14ac:dyDescent="0.25">
      <c r="A61" s="10">
        <v>22400624</v>
      </c>
      <c r="B61" t="s">
        <v>76</v>
      </c>
      <c r="C61" t="s">
        <v>87</v>
      </c>
      <c r="D61" s="11">
        <v>0.8125</v>
      </c>
      <c r="E61" s="6" t="str">
        <f>HYPERLINK("https://www.nba.com/stats/player/203114/boxscores-traditional", "Khris Middleton")</f>
        <v>Khris Middleton</v>
      </c>
      <c r="F61">
        <v>1.2</v>
      </c>
      <c r="G61" s="4">
        <v>0.748</v>
      </c>
      <c r="H61" s="3">
        <v>0.60641999999999996</v>
      </c>
      <c r="I61" s="3">
        <v>0.14230999999999999</v>
      </c>
      <c r="J61" s="3">
        <v>7.9799999999999992E-3</v>
      </c>
      <c r="K61" s="3">
        <v>9.0000000000000006E-5</v>
      </c>
      <c r="L61" s="3">
        <v>0</v>
      </c>
      <c r="M61" s="3">
        <v>0</v>
      </c>
      <c r="N61" s="5">
        <f>FG3M[[#This Row],[1+]]-FG3M[[#This Row],[2+]]</f>
        <v>0.46410999999999997</v>
      </c>
      <c r="O61" s="5">
        <f>FG3M[[#This Row],[2+]]-FG3M[[#This Row],[3+]]</f>
        <v>0.13433</v>
      </c>
      <c r="P61" s="5">
        <f>FG3M[[#This Row],[3+]]-FG3M[[#This Row],[4+]]</f>
        <v>7.8899999999999994E-3</v>
      </c>
      <c r="Q61" s="5">
        <f>FG3M[[#This Row],[4+]]-FG3M[[#This Row],[5+]]</f>
        <v>9.0000000000000006E-5</v>
      </c>
      <c r="R61" s="5">
        <f>FG3M[[#This Row],[5+]]-FG3M[[#This Row],[6+]]</f>
        <v>0</v>
      </c>
    </row>
    <row r="62" spans="1:18" x14ac:dyDescent="0.25">
      <c r="A62" s="10">
        <v>22400623</v>
      </c>
      <c r="B62" t="s">
        <v>86</v>
      </c>
      <c r="C62" t="s">
        <v>74</v>
      </c>
      <c r="D62" s="11">
        <v>0.8125</v>
      </c>
      <c r="E62" s="6" t="str">
        <f>HYPERLINK("https://www.nba.com/stats/player/203482/boxscores-traditional", "Kelly Olynyk")</f>
        <v>Kelly Olynyk</v>
      </c>
      <c r="F62">
        <v>1</v>
      </c>
      <c r="G62" s="4">
        <v>0.89400000000000002</v>
      </c>
      <c r="H62" s="3">
        <v>0.5</v>
      </c>
      <c r="I62" s="3">
        <v>0.13136</v>
      </c>
      <c r="J62" s="3">
        <v>1.255E-2</v>
      </c>
      <c r="K62" s="3">
        <v>3.8999999999999999E-4</v>
      </c>
      <c r="L62" s="3">
        <v>0</v>
      </c>
      <c r="M62" s="3">
        <v>0</v>
      </c>
      <c r="N62" s="5">
        <f>FG3M[[#This Row],[1+]]-FG3M[[#This Row],[2+]]</f>
        <v>0.36863999999999997</v>
      </c>
      <c r="O62" s="5">
        <f>FG3M[[#This Row],[2+]]-FG3M[[#This Row],[3+]]</f>
        <v>0.11881</v>
      </c>
      <c r="P62" s="5">
        <f>FG3M[[#This Row],[3+]]-FG3M[[#This Row],[4+]]</f>
        <v>1.2160000000000001E-2</v>
      </c>
      <c r="Q62" s="5">
        <f>FG3M[[#This Row],[4+]]-FG3M[[#This Row],[5+]]</f>
        <v>3.8999999999999999E-4</v>
      </c>
      <c r="R62" s="5">
        <f>FG3M[[#This Row],[5+]]-FG3M[[#This Row],[6+]]</f>
        <v>0</v>
      </c>
    </row>
    <row r="63" spans="1:18" x14ac:dyDescent="0.25">
      <c r="A63" s="10">
        <v>22400624</v>
      </c>
      <c r="B63" t="s">
        <v>87</v>
      </c>
      <c r="C63" t="s">
        <v>76</v>
      </c>
      <c r="D63" s="11">
        <v>0.8125</v>
      </c>
      <c r="E63" s="6" t="str">
        <f>HYPERLINK("https://www.nba.com/stats/player/1626196/boxscores-traditional", "Josh Richardson")</f>
        <v>Josh Richardson</v>
      </c>
      <c r="F63">
        <v>1</v>
      </c>
      <c r="G63" s="4">
        <v>0.89400000000000002</v>
      </c>
      <c r="H63" s="3">
        <v>0.5</v>
      </c>
      <c r="I63" s="3">
        <v>0.13136</v>
      </c>
      <c r="J63" s="3">
        <v>1.255E-2</v>
      </c>
      <c r="K63" s="3">
        <v>3.8999999999999999E-4</v>
      </c>
      <c r="L63" s="3">
        <v>0</v>
      </c>
      <c r="M63" s="3">
        <v>0</v>
      </c>
      <c r="N63" s="5">
        <f>FG3M[[#This Row],[1+]]-FG3M[[#This Row],[2+]]</f>
        <v>0.36863999999999997</v>
      </c>
      <c r="O63" s="5">
        <f>FG3M[[#This Row],[2+]]-FG3M[[#This Row],[3+]]</f>
        <v>0.11881</v>
      </c>
      <c r="P63" s="5">
        <f>FG3M[[#This Row],[3+]]-FG3M[[#This Row],[4+]]</f>
        <v>1.2160000000000001E-2</v>
      </c>
      <c r="Q63" s="5">
        <f>FG3M[[#This Row],[4+]]-FG3M[[#This Row],[5+]]</f>
        <v>3.8999999999999999E-4</v>
      </c>
      <c r="R63" s="5">
        <f>FG3M[[#This Row],[5+]]-FG3M[[#This Row],[6+]]</f>
        <v>0</v>
      </c>
    </row>
    <row r="64" spans="1:18" x14ac:dyDescent="0.25">
      <c r="A64" s="10">
        <v>22400623</v>
      </c>
      <c r="B64" t="s">
        <v>86</v>
      </c>
      <c r="C64" t="s">
        <v>74</v>
      </c>
      <c r="D64" s="11">
        <v>0.8125</v>
      </c>
      <c r="E64" s="6" t="str">
        <f>HYPERLINK("https://www.nba.com/stats/player/1630567/boxscores-traditional", "Scottie Barnes")</f>
        <v>Scottie Barnes</v>
      </c>
      <c r="F64">
        <v>1</v>
      </c>
      <c r="G64" s="4">
        <v>0.63200000000000001</v>
      </c>
      <c r="H64" s="3">
        <v>0.5</v>
      </c>
      <c r="I64" s="3">
        <v>5.7049999999999997E-2</v>
      </c>
      <c r="J64" s="3">
        <v>7.9000000000000001E-4</v>
      </c>
      <c r="K64" s="3">
        <v>0</v>
      </c>
      <c r="L64" s="3">
        <v>0</v>
      </c>
      <c r="M64" s="3">
        <v>0</v>
      </c>
      <c r="N64" s="5">
        <f>FG3M[[#This Row],[1+]]-FG3M[[#This Row],[2+]]</f>
        <v>0.44295000000000001</v>
      </c>
      <c r="O64" s="5">
        <f>FG3M[[#This Row],[2+]]-FG3M[[#This Row],[3+]]</f>
        <v>5.6259999999999998E-2</v>
      </c>
      <c r="P64" s="5">
        <f>FG3M[[#This Row],[3+]]-FG3M[[#This Row],[4+]]</f>
        <v>7.9000000000000001E-4</v>
      </c>
      <c r="Q64" s="5">
        <f>FG3M[[#This Row],[4+]]-FG3M[[#This Row],[5+]]</f>
        <v>0</v>
      </c>
      <c r="R64" s="5">
        <f>FG3M[[#This Row],[5+]]-FG3M[[#This Row],[6+]]</f>
        <v>0</v>
      </c>
    </row>
    <row r="65" spans="1:18" x14ac:dyDescent="0.25">
      <c r="A65" s="10">
        <v>22400625</v>
      </c>
      <c r="B65" t="s">
        <v>75</v>
      </c>
      <c r="C65" t="s">
        <v>77</v>
      </c>
      <c r="D65" s="11">
        <v>0.83333333333333337</v>
      </c>
      <c r="E65" s="6" t="str">
        <f>HYPERLINK("https://www.nba.com/stats/player/1629029/boxscores-traditional", "Luka Doncic")</f>
        <v>Luka Doncic</v>
      </c>
      <c r="F65">
        <v>3.6</v>
      </c>
      <c r="G65" s="10">
        <v>2.0590000000000002</v>
      </c>
      <c r="H65" s="3">
        <v>0.89617000000000002</v>
      </c>
      <c r="I65" s="3">
        <v>0.7823</v>
      </c>
      <c r="J65" s="3">
        <v>0.61409000000000002</v>
      </c>
      <c r="K65" s="3">
        <v>0.42465000000000003</v>
      </c>
      <c r="L65" s="3">
        <v>0.24825</v>
      </c>
      <c r="M65" s="3">
        <v>0.121</v>
      </c>
      <c r="N65" s="5">
        <f>FG3M[[#This Row],[1+]]-FG3M[[#This Row],[2+]]</f>
        <v>0.11387000000000003</v>
      </c>
      <c r="O65" s="5">
        <f>FG3M[[#This Row],[2+]]-FG3M[[#This Row],[3+]]</f>
        <v>0.16820999999999997</v>
      </c>
      <c r="P65" s="5">
        <f>FG3M[[#This Row],[3+]]-FG3M[[#This Row],[4+]]</f>
        <v>0.18944</v>
      </c>
      <c r="Q65" s="5">
        <f>FG3M[[#This Row],[4+]]-FG3M[[#This Row],[5+]]</f>
        <v>0.17640000000000003</v>
      </c>
      <c r="R65" s="5">
        <f>FG3M[[#This Row],[5+]]-FG3M[[#This Row],[6+]]</f>
        <v>0.12725</v>
      </c>
    </row>
    <row r="66" spans="1:18" x14ac:dyDescent="0.25">
      <c r="A66" s="10">
        <v>22400625</v>
      </c>
      <c r="B66" t="s">
        <v>77</v>
      </c>
      <c r="C66" t="s">
        <v>75</v>
      </c>
      <c r="D66" s="11">
        <v>0.83333333333333337</v>
      </c>
      <c r="E66" s="6" t="str">
        <f>HYPERLINK("https://www.nba.com/stats/player/1630198/boxscores-traditional", "Isaiah Joe")</f>
        <v>Isaiah Joe</v>
      </c>
      <c r="F66">
        <v>3.2</v>
      </c>
      <c r="G66" s="10">
        <v>2.6379999999999999</v>
      </c>
      <c r="H66" s="3">
        <v>0.79673000000000005</v>
      </c>
      <c r="I66" s="3">
        <v>0.67364000000000002</v>
      </c>
      <c r="J66" s="3">
        <v>0.53188000000000002</v>
      </c>
      <c r="K66" s="3">
        <v>0.38208999999999999</v>
      </c>
      <c r="L66" s="3">
        <v>0.24825</v>
      </c>
      <c r="M66" s="3">
        <v>0.14457</v>
      </c>
      <c r="N66" s="5">
        <f>FG3M[[#This Row],[1+]]-FG3M[[#This Row],[2+]]</f>
        <v>0.12309000000000003</v>
      </c>
      <c r="O66" s="5">
        <f>FG3M[[#This Row],[2+]]-FG3M[[#This Row],[3+]]</f>
        <v>0.14176</v>
      </c>
      <c r="P66" s="5">
        <f>FG3M[[#This Row],[3+]]-FG3M[[#This Row],[4+]]</f>
        <v>0.14979000000000003</v>
      </c>
      <c r="Q66" s="5">
        <f>FG3M[[#This Row],[4+]]-FG3M[[#This Row],[5+]]</f>
        <v>0.13383999999999999</v>
      </c>
      <c r="R66" s="5">
        <f>FG3M[[#This Row],[5+]]-FG3M[[#This Row],[6+]]</f>
        <v>0.10367999999999999</v>
      </c>
    </row>
    <row r="67" spans="1:18" x14ac:dyDescent="0.25">
      <c r="A67" s="10">
        <v>22400625</v>
      </c>
      <c r="B67" t="s">
        <v>77</v>
      </c>
      <c r="C67" t="s">
        <v>75</v>
      </c>
      <c r="D67" s="11">
        <v>0.83333333333333337</v>
      </c>
      <c r="E67" s="6" t="str">
        <f>HYPERLINK("https://www.nba.com/stats/player/1629652/boxscores-traditional", "Luguentz Dort")</f>
        <v>Luguentz Dort</v>
      </c>
      <c r="F67">
        <v>3</v>
      </c>
      <c r="G67" s="10">
        <v>2.5300000000000002</v>
      </c>
      <c r="H67" s="3">
        <v>0.78524000000000005</v>
      </c>
      <c r="I67" s="3">
        <v>0.65542</v>
      </c>
      <c r="J67" s="3">
        <v>0.5</v>
      </c>
      <c r="K67" s="3">
        <v>0.34458</v>
      </c>
      <c r="L67" s="3">
        <v>0.21476000000000001</v>
      </c>
      <c r="M67" s="3">
        <v>0.11702</v>
      </c>
      <c r="N67" s="5">
        <f>FG3M[[#This Row],[1+]]-FG3M[[#This Row],[2+]]</f>
        <v>0.12982000000000005</v>
      </c>
      <c r="O67" s="5">
        <f>FG3M[[#This Row],[2+]]-FG3M[[#This Row],[3+]]</f>
        <v>0.15542</v>
      </c>
      <c r="P67" s="5">
        <f>FG3M[[#This Row],[3+]]-FG3M[[#This Row],[4+]]</f>
        <v>0.15542</v>
      </c>
      <c r="Q67" s="5">
        <f>FG3M[[#This Row],[4+]]-FG3M[[#This Row],[5+]]</f>
        <v>0.12981999999999999</v>
      </c>
      <c r="R67" s="5">
        <f>FG3M[[#This Row],[5+]]-FG3M[[#This Row],[6+]]</f>
        <v>9.7740000000000007E-2</v>
      </c>
    </row>
    <row r="68" spans="1:18" x14ac:dyDescent="0.25">
      <c r="A68" s="10">
        <v>22400625</v>
      </c>
      <c r="B68" t="s">
        <v>75</v>
      </c>
      <c r="C68" t="s">
        <v>77</v>
      </c>
      <c r="D68" s="11">
        <v>0.83333333333333337</v>
      </c>
      <c r="E68" s="6" t="str">
        <f>HYPERLINK("https://www.nba.com/stats/player/202691/boxscores-traditional", "Klay Thompson")</f>
        <v>Klay Thompson</v>
      </c>
      <c r="F68">
        <v>2.6</v>
      </c>
      <c r="G68" s="10">
        <v>1.744</v>
      </c>
      <c r="H68" s="3">
        <v>0.82121</v>
      </c>
      <c r="I68" s="3">
        <v>0.63307000000000002</v>
      </c>
      <c r="J68" s="3">
        <v>0.40905000000000002</v>
      </c>
      <c r="K68" s="3">
        <v>0.21185999999999999</v>
      </c>
      <c r="L68" s="3">
        <v>8.3790000000000003E-2</v>
      </c>
      <c r="M68" s="3">
        <v>2.5590000000000002E-2</v>
      </c>
      <c r="N68" s="5">
        <f>FG3M[[#This Row],[1+]]-FG3M[[#This Row],[2+]]</f>
        <v>0.18813999999999997</v>
      </c>
      <c r="O68" s="5">
        <f>FG3M[[#This Row],[2+]]-FG3M[[#This Row],[3+]]</f>
        <v>0.22402</v>
      </c>
      <c r="P68" s="5">
        <f>FG3M[[#This Row],[3+]]-FG3M[[#This Row],[4+]]</f>
        <v>0.19719000000000003</v>
      </c>
      <c r="Q68" s="5">
        <f>FG3M[[#This Row],[4+]]-FG3M[[#This Row],[5+]]</f>
        <v>0.12806999999999999</v>
      </c>
      <c r="R68" s="5">
        <f>FG3M[[#This Row],[5+]]-FG3M[[#This Row],[6+]]</f>
        <v>5.8200000000000002E-2</v>
      </c>
    </row>
    <row r="69" spans="1:18" x14ac:dyDescent="0.25">
      <c r="A69" s="10">
        <v>22400625</v>
      </c>
      <c r="B69" t="s">
        <v>75</v>
      </c>
      <c r="C69" t="s">
        <v>77</v>
      </c>
      <c r="D69" s="11">
        <v>0.83333333333333337</v>
      </c>
      <c r="E69" s="6" t="str">
        <f>HYPERLINK("https://www.nba.com/stats/player/1630702/boxscores-traditional", "Jaden Hardy")</f>
        <v>Jaden Hardy</v>
      </c>
      <c r="F69">
        <v>2.6</v>
      </c>
      <c r="G69" s="10">
        <v>1.855</v>
      </c>
      <c r="H69" s="3">
        <v>0.80510999999999999</v>
      </c>
      <c r="I69" s="3">
        <v>0.62551999999999996</v>
      </c>
      <c r="J69" s="3">
        <v>0.41293999999999997</v>
      </c>
      <c r="K69" s="3">
        <v>0.22663</v>
      </c>
      <c r="L69" s="3">
        <v>9.8530000000000006E-2</v>
      </c>
      <c r="M69" s="3">
        <v>3.3619999999999997E-2</v>
      </c>
      <c r="N69" s="5">
        <f>FG3M[[#This Row],[1+]]-FG3M[[#This Row],[2+]]</f>
        <v>0.17959000000000003</v>
      </c>
      <c r="O69" s="5">
        <f>FG3M[[#This Row],[2+]]-FG3M[[#This Row],[3+]]</f>
        <v>0.21257999999999999</v>
      </c>
      <c r="P69" s="5">
        <f>FG3M[[#This Row],[3+]]-FG3M[[#This Row],[4+]]</f>
        <v>0.18630999999999998</v>
      </c>
      <c r="Q69" s="5">
        <f>FG3M[[#This Row],[4+]]-FG3M[[#This Row],[5+]]</f>
        <v>0.12809999999999999</v>
      </c>
      <c r="R69" s="5">
        <f>FG3M[[#This Row],[5+]]-FG3M[[#This Row],[6+]]</f>
        <v>6.4910000000000009E-2</v>
      </c>
    </row>
    <row r="70" spans="1:18" x14ac:dyDescent="0.25">
      <c r="A70" s="10">
        <v>22400625</v>
      </c>
      <c r="B70" t="s">
        <v>75</v>
      </c>
      <c r="C70" t="s">
        <v>77</v>
      </c>
      <c r="D70" s="11">
        <v>0.83333333333333337</v>
      </c>
      <c r="E70" s="6" t="str">
        <f>HYPERLINK("https://www.nba.com/stats/player/202681/boxscores-traditional", "Kyrie Irving")</f>
        <v>Kyrie Irving</v>
      </c>
      <c r="F70">
        <v>2</v>
      </c>
      <c r="G70" s="4">
        <v>1.673</v>
      </c>
      <c r="H70" s="3">
        <v>0.72575000000000001</v>
      </c>
      <c r="I70" s="3">
        <v>0.5</v>
      </c>
      <c r="J70" s="3">
        <v>0.27424999999999999</v>
      </c>
      <c r="K70" s="3">
        <v>0.11507000000000001</v>
      </c>
      <c r="L70" s="3">
        <v>3.6729999999999999E-2</v>
      </c>
      <c r="M70" s="3">
        <v>8.4200000000000004E-3</v>
      </c>
      <c r="N70" s="5">
        <f>FG3M[[#This Row],[1+]]-FG3M[[#This Row],[2+]]</f>
        <v>0.22575000000000001</v>
      </c>
      <c r="O70" s="5">
        <f>FG3M[[#This Row],[2+]]-FG3M[[#This Row],[3+]]</f>
        <v>0.22575000000000001</v>
      </c>
      <c r="P70" s="5">
        <f>FG3M[[#This Row],[3+]]-FG3M[[#This Row],[4+]]</f>
        <v>0.15917999999999999</v>
      </c>
      <c r="Q70" s="5">
        <f>FG3M[[#This Row],[4+]]-FG3M[[#This Row],[5+]]</f>
        <v>7.8340000000000007E-2</v>
      </c>
      <c r="R70" s="5">
        <f>FG3M[[#This Row],[5+]]-FG3M[[#This Row],[6+]]</f>
        <v>2.8309999999999998E-2</v>
      </c>
    </row>
    <row r="71" spans="1:18" x14ac:dyDescent="0.25">
      <c r="A71" s="10">
        <v>22400625</v>
      </c>
      <c r="B71" t="s">
        <v>75</v>
      </c>
      <c r="C71" t="s">
        <v>77</v>
      </c>
      <c r="D71" s="11">
        <v>0.83333333333333337</v>
      </c>
      <c r="E71" s="6" t="str">
        <f>HYPERLINK("https://www.nba.com/stats/player/203915/boxscores-traditional", "Spencer Dinwiddie")</f>
        <v>Spencer Dinwiddie</v>
      </c>
      <c r="F71">
        <v>1.8</v>
      </c>
      <c r="G71" s="4">
        <v>1.47</v>
      </c>
      <c r="H71" s="3">
        <v>0.70540000000000003</v>
      </c>
      <c r="I71" s="3">
        <v>0.44433</v>
      </c>
      <c r="J71" s="3">
        <v>0.20610999999999999</v>
      </c>
      <c r="K71" s="3">
        <v>6.6809999999999994E-2</v>
      </c>
      <c r="L71" s="3">
        <v>1.4630000000000001E-2</v>
      </c>
      <c r="M71" s="3">
        <v>2.1199999999999999E-3</v>
      </c>
      <c r="N71" s="5">
        <f>FG3M[[#This Row],[1+]]-FG3M[[#This Row],[2+]]</f>
        <v>0.26107000000000002</v>
      </c>
      <c r="O71" s="5">
        <f>FG3M[[#This Row],[2+]]-FG3M[[#This Row],[3+]]</f>
        <v>0.23822000000000002</v>
      </c>
      <c r="P71" s="5">
        <f>FG3M[[#This Row],[3+]]-FG3M[[#This Row],[4+]]</f>
        <v>0.13929999999999998</v>
      </c>
      <c r="Q71" s="5">
        <f>FG3M[[#This Row],[4+]]-FG3M[[#This Row],[5+]]</f>
        <v>5.217999999999999E-2</v>
      </c>
      <c r="R71" s="5">
        <f>FG3M[[#This Row],[5+]]-FG3M[[#This Row],[6+]]</f>
        <v>1.251E-2</v>
      </c>
    </row>
    <row r="72" spans="1:18" x14ac:dyDescent="0.25">
      <c r="A72" s="10">
        <v>22400625</v>
      </c>
      <c r="B72" t="s">
        <v>77</v>
      </c>
      <c r="C72" t="s">
        <v>75</v>
      </c>
      <c r="D72" s="11">
        <v>0.83333333333333337</v>
      </c>
      <c r="E72" s="6" t="str">
        <f>HYPERLINK("https://www.nba.com/stats/player/1631096/boxscores-traditional", "Chet Holmgren")</f>
        <v>Chet Holmgren</v>
      </c>
      <c r="F72">
        <v>1.6</v>
      </c>
      <c r="G72" s="4">
        <v>1.3559999999999999</v>
      </c>
      <c r="H72" s="3">
        <v>0.67003000000000001</v>
      </c>
      <c r="I72" s="3">
        <v>0.38590999999999998</v>
      </c>
      <c r="J72" s="3">
        <v>0.15151000000000001</v>
      </c>
      <c r="K72" s="3">
        <v>3.8359999999999998E-2</v>
      </c>
      <c r="L72" s="3">
        <v>6.0400000000000002E-3</v>
      </c>
      <c r="M72" s="3">
        <v>5.9999999999999995E-4</v>
      </c>
      <c r="N72" s="5">
        <f>FG3M[[#This Row],[1+]]-FG3M[[#This Row],[2+]]</f>
        <v>0.28412000000000004</v>
      </c>
      <c r="O72" s="5">
        <f>FG3M[[#This Row],[2+]]-FG3M[[#This Row],[3+]]</f>
        <v>0.23439999999999997</v>
      </c>
      <c r="P72" s="5">
        <f>FG3M[[#This Row],[3+]]-FG3M[[#This Row],[4+]]</f>
        <v>0.11315</v>
      </c>
      <c r="Q72" s="5">
        <f>FG3M[[#This Row],[4+]]-FG3M[[#This Row],[5+]]</f>
        <v>3.2320000000000002E-2</v>
      </c>
      <c r="R72" s="5">
        <f>FG3M[[#This Row],[5+]]-FG3M[[#This Row],[6+]]</f>
        <v>5.4400000000000004E-3</v>
      </c>
    </row>
    <row r="73" spans="1:18" x14ac:dyDescent="0.25">
      <c r="A73" s="10">
        <v>22400625</v>
      </c>
      <c r="B73" t="s">
        <v>75</v>
      </c>
      <c r="C73" t="s">
        <v>77</v>
      </c>
      <c r="D73" s="11">
        <v>0.83333333333333337</v>
      </c>
      <c r="E73" s="6" t="str">
        <f>HYPERLINK("https://www.nba.com/stats/player/1630230/boxscores-traditional", "Naji Marshall")</f>
        <v>Naji Marshall</v>
      </c>
      <c r="F73">
        <v>1.4</v>
      </c>
      <c r="G73" s="4">
        <v>1.02</v>
      </c>
      <c r="H73" s="3">
        <v>0.65173000000000003</v>
      </c>
      <c r="I73" s="3">
        <v>0.27760000000000001</v>
      </c>
      <c r="J73" s="3">
        <v>5.8209999999999998E-2</v>
      </c>
      <c r="K73" s="3">
        <v>5.3899999999999998E-3</v>
      </c>
      <c r="L73" s="3">
        <v>2.1000000000000001E-4</v>
      </c>
      <c r="M73" s="3">
        <v>0</v>
      </c>
      <c r="N73" s="5">
        <f>FG3M[[#This Row],[1+]]-FG3M[[#This Row],[2+]]</f>
        <v>0.37413000000000002</v>
      </c>
      <c r="O73" s="5">
        <f>FG3M[[#This Row],[2+]]-FG3M[[#This Row],[3+]]</f>
        <v>0.21939000000000003</v>
      </c>
      <c r="P73" s="5">
        <f>FG3M[[#This Row],[3+]]-FG3M[[#This Row],[4+]]</f>
        <v>5.2819999999999999E-2</v>
      </c>
      <c r="Q73" s="5">
        <f>FG3M[[#This Row],[4+]]-FG3M[[#This Row],[5+]]</f>
        <v>5.1799999999999997E-3</v>
      </c>
      <c r="R73" s="5">
        <f>FG3M[[#This Row],[5+]]-FG3M[[#This Row],[6+]]</f>
        <v>2.1000000000000001E-4</v>
      </c>
    </row>
    <row r="74" spans="1:18" x14ac:dyDescent="0.25">
      <c r="A74" s="10">
        <v>22400625</v>
      </c>
      <c r="B74" t="s">
        <v>77</v>
      </c>
      <c r="C74" t="s">
        <v>75</v>
      </c>
      <c r="D74" s="11">
        <v>0.83333333333333337</v>
      </c>
      <c r="E74" s="6" t="str">
        <f>HYPERLINK("https://www.nba.com/stats/player/1628983/boxscores-traditional", "Shai Gilgeous-Alexander")</f>
        <v>Shai Gilgeous-Alexander</v>
      </c>
      <c r="F74">
        <v>1.4</v>
      </c>
      <c r="G74" s="4">
        <v>0.8</v>
      </c>
      <c r="H74" s="3">
        <v>0.69145999999999996</v>
      </c>
      <c r="I74" s="3">
        <v>0.22663</v>
      </c>
      <c r="J74" s="3">
        <v>2.2749999999999999E-2</v>
      </c>
      <c r="K74" s="3">
        <v>5.8E-4</v>
      </c>
      <c r="L74" s="3">
        <v>0</v>
      </c>
      <c r="M74" s="3">
        <v>0</v>
      </c>
      <c r="N74" s="5">
        <f>FG3M[[#This Row],[1+]]-FG3M[[#This Row],[2+]]</f>
        <v>0.46482999999999997</v>
      </c>
      <c r="O74" s="5">
        <f>FG3M[[#This Row],[2+]]-FG3M[[#This Row],[3+]]</f>
        <v>0.20388000000000001</v>
      </c>
      <c r="P74" s="5">
        <f>FG3M[[#This Row],[3+]]-FG3M[[#This Row],[4+]]</f>
        <v>2.2169999999999999E-2</v>
      </c>
      <c r="Q74" s="5">
        <f>FG3M[[#This Row],[4+]]-FG3M[[#This Row],[5+]]</f>
        <v>5.8E-4</v>
      </c>
      <c r="R74" s="5">
        <f>FG3M[[#This Row],[5+]]-FG3M[[#This Row],[6+]]</f>
        <v>0</v>
      </c>
    </row>
    <row r="75" spans="1:18" x14ac:dyDescent="0.25">
      <c r="A75" s="10">
        <v>22400625</v>
      </c>
      <c r="B75" t="s">
        <v>77</v>
      </c>
      <c r="C75" t="s">
        <v>75</v>
      </c>
      <c r="D75" s="11">
        <v>0.83333333333333337</v>
      </c>
      <c r="E75" s="6" t="str">
        <f>HYPERLINK("https://www.nba.com/stats/player/1642349/boxscores-traditional", "Ajay Mitchell")</f>
        <v>Ajay Mitchell</v>
      </c>
      <c r="F75">
        <v>1</v>
      </c>
      <c r="G75" s="4">
        <v>1.095</v>
      </c>
      <c r="H75" s="3">
        <v>0.5</v>
      </c>
      <c r="I75" s="3">
        <v>0.18140999999999999</v>
      </c>
      <c r="J75" s="3">
        <v>3.3619999999999997E-2</v>
      </c>
      <c r="K75" s="3">
        <v>3.0699999999999998E-3</v>
      </c>
      <c r="L75" s="3">
        <v>1.2999999999999999E-4</v>
      </c>
      <c r="M75" s="3">
        <v>0</v>
      </c>
      <c r="N75" s="5">
        <f>FG3M[[#This Row],[1+]]-FG3M[[#This Row],[2+]]</f>
        <v>0.31859000000000004</v>
      </c>
      <c r="O75" s="5">
        <f>FG3M[[#This Row],[2+]]-FG3M[[#This Row],[3+]]</f>
        <v>0.14778999999999998</v>
      </c>
      <c r="P75" s="5">
        <f>FG3M[[#This Row],[3+]]-FG3M[[#This Row],[4+]]</f>
        <v>3.0549999999999997E-2</v>
      </c>
      <c r="Q75" s="5">
        <f>FG3M[[#This Row],[4+]]-FG3M[[#This Row],[5+]]</f>
        <v>2.9399999999999999E-3</v>
      </c>
      <c r="R75" s="5">
        <f>FG3M[[#This Row],[5+]]-FG3M[[#This Row],[6+]]</f>
        <v>1.2999999999999999E-4</v>
      </c>
    </row>
    <row r="76" spans="1:18" x14ac:dyDescent="0.25">
      <c r="A76" s="10">
        <v>22400625</v>
      </c>
      <c r="B76" t="s">
        <v>77</v>
      </c>
      <c r="C76" t="s">
        <v>75</v>
      </c>
      <c r="D76" s="11">
        <v>0.83333333333333337</v>
      </c>
      <c r="E76" s="6" t="str">
        <f>HYPERLINK("https://www.nba.com/stats/player/1641717/boxscores-traditional", "Cason Wallace")</f>
        <v>Cason Wallace</v>
      </c>
      <c r="F76">
        <v>1.2</v>
      </c>
      <c r="G76" s="4">
        <v>0.748</v>
      </c>
      <c r="H76" s="3">
        <v>0.60641999999999996</v>
      </c>
      <c r="I76" s="3">
        <v>0.14230999999999999</v>
      </c>
      <c r="J76" s="3">
        <v>7.9799999999999992E-3</v>
      </c>
      <c r="K76" s="3">
        <v>9.0000000000000006E-5</v>
      </c>
      <c r="L76" s="3">
        <v>0</v>
      </c>
      <c r="M76" s="3">
        <v>0</v>
      </c>
      <c r="N76" s="5">
        <f>FG3M[[#This Row],[1+]]-FG3M[[#This Row],[2+]]</f>
        <v>0.46410999999999997</v>
      </c>
      <c r="O76" s="5">
        <f>FG3M[[#This Row],[2+]]-FG3M[[#This Row],[3+]]</f>
        <v>0.13433</v>
      </c>
      <c r="P76" s="5">
        <f>FG3M[[#This Row],[3+]]-FG3M[[#This Row],[4+]]</f>
        <v>7.8899999999999994E-3</v>
      </c>
      <c r="Q76" s="5">
        <f>FG3M[[#This Row],[4+]]-FG3M[[#This Row],[5+]]</f>
        <v>9.0000000000000006E-5</v>
      </c>
      <c r="R76" s="5">
        <f>FG3M[[#This Row],[5+]]-FG3M[[#This Row],[6+]]</f>
        <v>0</v>
      </c>
    </row>
    <row r="77" spans="1:18" x14ac:dyDescent="0.25">
      <c r="A77" s="10">
        <v>22400625</v>
      </c>
      <c r="B77" t="s">
        <v>77</v>
      </c>
      <c r="C77" t="s">
        <v>75</v>
      </c>
      <c r="D77" s="11">
        <v>0.83333333333333337</v>
      </c>
      <c r="E77" s="6" t="str">
        <f>HYPERLINK("https://www.nba.com/stats/player/1627936/boxscores-traditional", "Alex Caruso")</f>
        <v>Alex Caruso</v>
      </c>
      <c r="F77">
        <v>1.2</v>
      </c>
      <c r="G77" s="4">
        <v>0.748</v>
      </c>
      <c r="H77" s="3">
        <v>0.60641999999999996</v>
      </c>
      <c r="I77" s="3">
        <v>0.14230999999999999</v>
      </c>
      <c r="J77" s="3">
        <v>7.9799999999999992E-3</v>
      </c>
      <c r="K77" s="3">
        <v>9.0000000000000006E-5</v>
      </c>
      <c r="L77" s="3">
        <v>0</v>
      </c>
      <c r="M77" s="3">
        <v>0</v>
      </c>
      <c r="N77" s="5">
        <f>FG3M[[#This Row],[1+]]-FG3M[[#This Row],[2+]]</f>
        <v>0.46410999999999997</v>
      </c>
      <c r="O77" s="5">
        <f>FG3M[[#This Row],[2+]]-FG3M[[#This Row],[3+]]</f>
        <v>0.13433</v>
      </c>
      <c r="P77" s="5">
        <f>FG3M[[#This Row],[3+]]-FG3M[[#This Row],[4+]]</f>
        <v>7.8899999999999994E-3</v>
      </c>
      <c r="Q77" s="5">
        <f>FG3M[[#This Row],[4+]]-FG3M[[#This Row],[5+]]</f>
        <v>9.0000000000000006E-5</v>
      </c>
      <c r="R77" s="5">
        <f>FG3M[[#This Row],[5+]]-FG3M[[#This Row],[6+]]</f>
        <v>0</v>
      </c>
    </row>
    <row r="78" spans="1:18" x14ac:dyDescent="0.25">
      <c r="A78" s="10">
        <v>22400625</v>
      </c>
      <c r="B78" t="s">
        <v>77</v>
      </c>
      <c r="C78" t="s">
        <v>75</v>
      </c>
      <c r="D78" s="11">
        <v>0.83333333333333337</v>
      </c>
      <c r="E78" s="6" t="str">
        <f>HYPERLINK("https://www.nba.com/stats/player/1631119/boxscores-traditional", "Jaylin Williams")</f>
        <v>Jaylin Williams</v>
      </c>
      <c r="F78">
        <v>1.4</v>
      </c>
      <c r="G78" s="4">
        <v>0.49</v>
      </c>
      <c r="H78" s="3">
        <v>0.79388999999999998</v>
      </c>
      <c r="I78" s="3">
        <v>0.11123</v>
      </c>
      <c r="J78" s="3">
        <v>5.4000000000000001E-4</v>
      </c>
      <c r="K78" s="3">
        <v>0</v>
      </c>
      <c r="L78" s="3">
        <v>0</v>
      </c>
      <c r="M78" s="3">
        <v>0</v>
      </c>
      <c r="N78" s="5">
        <f>FG3M[[#This Row],[1+]]-FG3M[[#This Row],[2+]]</f>
        <v>0.68266000000000004</v>
      </c>
      <c r="O78" s="5">
        <f>FG3M[[#This Row],[2+]]-FG3M[[#This Row],[3+]]</f>
        <v>0.11069</v>
      </c>
      <c r="P78" s="5">
        <f>FG3M[[#This Row],[3+]]-FG3M[[#This Row],[4+]]</f>
        <v>5.4000000000000001E-4</v>
      </c>
      <c r="Q78" s="5">
        <f>FG3M[[#This Row],[4+]]-FG3M[[#This Row],[5+]]</f>
        <v>0</v>
      </c>
      <c r="R78" s="5">
        <f>FG3M[[#This Row],[5+]]-FG3M[[#This Row],[6+]]</f>
        <v>0</v>
      </c>
    </row>
    <row r="79" spans="1:18" x14ac:dyDescent="0.25">
      <c r="A79" s="10">
        <v>22400625</v>
      </c>
      <c r="B79" t="s">
        <v>75</v>
      </c>
      <c r="C79" t="s">
        <v>77</v>
      </c>
      <c r="D79" s="11">
        <v>0.83333333333333337</v>
      </c>
      <c r="E79" s="6" t="str">
        <f>HYPERLINK("https://www.nba.com/stats/player/1629023/boxscores-traditional", "P.J. Washington")</f>
        <v>P.J. Washington</v>
      </c>
      <c r="F79">
        <v>1</v>
      </c>
      <c r="G79" s="4">
        <v>0.63200000000000001</v>
      </c>
      <c r="H79" s="3">
        <v>0.5</v>
      </c>
      <c r="I79" s="3">
        <v>5.7049999999999997E-2</v>
      </c>
      <c r="J79" s="3">
        <v>7.9000000000000001E-4</v>
      </c>
      <c r="K79" s="3">
        <v>0</v>
      </c>
      <c r="L79" s="3">
        <v>0</v>
      </c>
      <c r="M79" s="3">
        <v>0</v>
      </c>
      <c r="N79" s="5">
        <f>FG3M[[#This Row],[1+]]-FG3M[[#This Row],[2+]]</f>
        <v>0.44295000000000001</v>
      </c>
      <c r="O79" s="5">
        <f>FG3M[[#This Row],[2+]]-FG3M[[#This Row],[3+]]</f>
        <v>5.6259999999999998E-2</v>
      </c>
      <c r="P79" s="5">
        <f>FG3M[[#This Row],[3+]]-FG3M[[#This Row],[4+]]</f>
        <v>7.9000000000000001E-4</v>
      </c>
      <c r="Q79" s="5">
        <f>FG3M[[#This Row],[4+]]-FG3M[[#This Row],[5+]]</f>
        <v>0</v>
      </c>
      <c r="R79" s="5">
        <f>FG3M[[#This Row],[5+]]-FG3M[[#This Row],[6+]]</f>
        <v>0</v>
      </c>
    </row>
    <row r="80" spans="1:18" x14ac:dyDescent="0.25">
      <c r="A80" s="10">
        <v>22400625</v>
      </c>
      <c r="B80" t="s">
        <v>75</v>
      </c>
      <c r="C80" t="s">
        <v>77</v>
      </c>
      <c r="D80" s="11">
        <v>0.83333333333333337</v>
      </c>
      <c r="E80" s="6" t="str">
        <f>HYPERLINK("https://www.nba.com/stats/player/1629656/boxscores-traditional", "Quentin Grimes")</f>
        <v>Quentin Grimes</v>
      </c>
      <c r="F80">
        <v>1.2</v>
      </c>
      <c r="G80" s="4">
        <v>0.4</v>
      </c>
      <c r="H80" s="3">
        <v>0.69145999999999996</v>
      </c>
      <c r="I80" s="3">
        <v>2.2749999999999999E-2</v>
      </c>
      <c r="J80" s="3">
        <v>0</v>
      </c>
      <c r="K80" s="3">
        <v>0</v>
      </c>
      <c r="L80" s="3">
        <v>0</v>
      </c>
      <c r="M80" s="3">
        <v>0</v>
      </c>
      <c r="N80" s="5">
        <f>FG3M[[#This Row],[1+]]-FG3M[[#This Row],[2+]]</f>
        <v>0.66870999999999992</v>
      </c>
      <c r="O80" s="5">
        <f>FG3M[[#This Row],[2+]]-FG3M[[#This Row],[3+]]</f>
        <v>2.2749999999999999E-2</v>
      </c>
      <c r="P80" s="5">
        <f>FG3M[[#This Row],[3+]]-FG3M[[#This Row],[4+]]</f>
        <v>0</v>
      </c>
      <c r="Q80" s="5">
        <f>FG3M[[#This Row],[4+]]-FG3M[[#This Row],[5+]]</f>
        <v>0</v>
      </c>
      <c r="R80" s="5">
        <f>FG3M[[#This Row],[5+]]-FG3M[[#This Row],[6+]]</f>
        <v>0</v>
      </c>
    </row>
    <row r="81" spans="1:18" x14ac:dyDescent="0.25">
      <c r="A81" s="10">
        <v>22400625</v>
      </c>
      <c r="B81" t="s">
        <v>77</v>
      </c>
      <c r="C81" t="s">
        <v>75</v>
      </c>
      <c r="D81" s="11">
        <v>0.83333333333333337</v>
      </c>
      <c r="E81" s="6" t="str">
        <f>HYPERLINK("https://www.nba.com/stats/player/1631114/boxscores-traditional", "Jalen Williams")</f>
        <v>Jalen Williams</v>
      </c>
      <c r="F81">
        <v>1.2</v>
      </c>
      <c r="G81" s="4">
        <v>0.4</v>
      </c>
      <c r="H81" s="3">
        <v>0.69145999999999996</v>
      </c>
      <c r="I81" s="3">
        <v>2.2749999999999999E-2</v>
      </c>
      <c r="J81" s="3">
        <v>0</v>
      </c>
      <c r="K81" s="3">
        <v>0</v>
      </c>
      <c r="L81" s="3">
        <v>0</v>
      </c>
      <c r="M81" s="3">
        <v>0</v>
      </c>
      <c r="N81" s="5">
        <f>FG3M[[#This Row],[1+]]-FG3M[[#This Row],[2+]]</f>
        <v>0.66870999999999992</v>
      </c>
      <c r="O81" s="5">
        <f>FG3M[[#This Row],[2+]]-FG3M[[#This Row],[3+]]</f>
        <v>2.2749999999999999E-2</v>
      </c>
      <c r="P81" s="5">
        <f>FG3M[[#This Row],[3+]]-FG3M[[#This Row],[4+]]</f>
        <v>0</v>
      </c>
      <c r="Q81" s="5">
        <f>FG3M[[#This Row],[4+]]-FG3M[[#This Row],[5+]]</f>
        <v>0</v>
      </c>
      <c r="R81" s="5">
        <f>FG3M[[#This Row],[5+]]-FG3M[[#This Row],[6+]]</f>
        <v>0</v>
      </c>
    </row>
    <row r="82" spans="1:18" x14ac:dyDescent="0.25">
      <c r="A82" s="10">
        <v>22400626</v>
      </c>
      <c r="B82" t="s">
        <v>78</v>
      </c>
      <c r="C82" t="s">
        <v>88</v>
      </c>
      <c r="D82" s="11">
        <v>0.875</v>
      </c>
      <c r="E82" s="6" t="str">
        <f>HYPERLINK("https://www.nba.com/stats/player/1631165/boxscores-traditional", "Keon Ellis")</f>
        <v>Keon Ellis</v>
      </c>
      <c r="F82">
        <v>3.2</v>
      </c>
      <c r="G82" s="10">
        <v>1.9390000000000001</v>
      </c>
      <c r="H82" s="3">
        <v>0.87075999999999998</v>
      </c>
      <c r="I82" s="3">
        <v>0.73236999999999997</v>
      </c>
      <c r="J82" s="3">
        <v>0.53983000000000003</v>
      </c>
      <c r="K82" s="3">
        <v>0.34089999999999998</v>
      </c>
      <c r="L82" s="3">
        <v>0.17619000000000001</v>
      </c>
      <c r="M82" s="3">
        <v>7.4929999999999997E-2</v>
      </c>
      <c r="N82" s="5">
        <f>FG3M[[#This Row],[1+]]-FG3M[[#This Row],[2+]]</f>
        <v>0.13839000000000001</v>
      </c>
      <c r="O82" s="5">
        <f>FG3M[[#This Row],[2+]]-FG3M[[#This Row],[3+]]</f>
        <v>0.19253999999999993</v>
      </c>
      <c r="P82" s="5">
        <f>FG3M[[#This Row],[3+]]-FG3M[[#This Row],[4+]]</f>
        <v>0.19893000000000005</v>
      </c>
      <c r="Q82" s="5">
        <f>FG3M[[#This Row],[4+]]-FG3M[[#This Row],[5+]]</f>
        <v>0.16470999999999997</v>
      </c>
      <c r="R82" s="5">
        <f>FG3M[[#This Row],[5+]]-FG3M[[#This Row],[6+]]</f>
        <v>0.10126000000000002</v>
      </c>
    </row>
    <row r="83" spans="1:18" x14ac:dyDescent="0.25">
      <c r="A83" s="10">
        <v>22400626</v>
      </c>
      <c r="B83" t="s">
        <v>88</v>
      </c>
      <c r="C83" t="s">
        <v>78</v>
      </c>
      <c r="D83" s="11">
        <v>0.875</v>
      </c>
      <c r="E83" s="6" t="str">
        <f>HYPERLINK("https://www.nba.com/stats/player/1629008/boxscores-traditional", "Michael Porter Jr.")</f>
        <v>Michael Porter Jr.</v>
      </c>
      <c r="F83">
        <v>2.6</v>
      </c>
      <c r="G83" s="10">
        <v>1.3559999999999999</v>
      </c>
      <c r="H83" s="3">
        <v>0.88100000000000001</v>
      </c>
      <c r="I83" s="3">
        <v>0.67003000000000001</v>
      </c>
      <c r="J83" s="3">
        <v>0.38590999999999998</v>
      </c>
      <c r="K83" s="3">
        <v>0.15151000000000001</v>
      </c>
      <c r="L83" s="3">
        <v>3.8359999999999998E-2</v>
      </c>
      <c r="M83" s="3">
        <v>6.0400000000000002E-3</v>
      </c>
      <c r="N83" s="5">
        <f>FG3M[[#This Row],[1+]]-FG3M[[#This Row],[2+]]</f>
        <v>0.21096999999999999</v>
      </c>
      <c r="O83" s="5">
        <f>FG3M[[#This Row],[2+]]-FG3M[[#This Row],[3+]]</f>
        <v>0.28412000000000004</v>
      </c>
      <c r="P83" s="5">
        <f>FG3M[[#This Row],[3+]]-FG3M[[#This Row],[4+]]</f>
        <v>0.23439999999999997</v>
      </c>
      <c r="Q83" s="5">
        <f>FG3M[[#This Row],[4+]]-FG3M[[#This Row],[5+]]</f>
        <v>0.11315</v>
      </c>
      <c r="R83" s="5">
        <f>FG3M[[#This Row],[5+]]-FG3M[[#This Row],[6+]]</f>
        <v>3.2320000000000002E-2</v>
      </c>
    </row>
    <row r="84" spans="1:18" x14ac:dyDescent="0.25">
      <c r="A84" s="10">
        <v>22400626</v>
      </c>
      <c r="B84" t="s">
        <v>88</v>
      </c>
      <c r="C84" t="s">
        <v>78</v>
      </c>
      <c r="D84" s="11">
        <v>0.875</v>
      </c>
      <c r="E84" s="6" t="str">
        <f>HYPERLINK("https://www.nba.com/stats/player/1631124/boxscores-traditional", "Julian Strawther")</f>
        <v>Julian Strawther</v>
      </c>
      <c r="F84">
        <v>2.6</v>
      </c>
      <c r="G84" s="10">
        <v>1.625</v>
      </c>
      <c r="H84" s="3">
        <v>0.83645999999999998</v>
      </c>
      <c r="I84" s="3">
        <v>0.64431000000000005</v>
      </c>
      <c r="J84" s="3">
        <v>0.40128999999999998</v>
      </c>
      <c r="K84" s="3">
        <v>0.19489000000000001</v>
      </c>
      <c r="L84" s="3">
        <v>6.9440000000000002E-2</v>
      </c>
      <c r="M84" s="3">
        <v>1.831E-2</v>
      </c>
      <c r="N84" s="5">
        <f>FG3M[[#This Row],[1+]]-FG3M[[#This Row],[2+]]</f>
        <v>0.19214999999999993</v>
      </c>
      <c r="O84" s="5">
        <f>FG3M[[#This Row],[2+]]-FG3M[[#This Row],[3+]]</f>
        <v>0.24302000000000007</v>
      </c>
      <c r="P84" s="5">
        <f>FG3M[[#This Row],[3+]]-FG3M[[#This Row],[4+]]</f>
        <v>0.20639999999999997</v>
      </c>
      <c r="Q84" s="5">
        <f>FG3M[[#This Row],[4+]]-FG3M[[#This Row],[5+]]</f>
        <v>0.12545000000000001</v>
      </c>
      <c r="R84" s="5">
        <f>FG3M[[#This Row],[5+]]-FG3M[[#This Row],[6+]]</f>
        <v>5.1130000000000002E-2</v>
      </c>
    </row>
    <row r="85" spans="1:18" x14ac:dyDescent="0.25">
      <c r="A85" s="10">
        <v>22400626</v>
      </c>
      <c r="B85" t="s">
        <v>78</v>
      </c>
      <c r="C85" t="s">
        <v>88</v>
      </c>
      <c r="D85" s="11">
        <v>0.875</v>
      </c>
      <c r="E85" s="6" t="str">
        <f>HYPERLINK("https://www.nba.com/stats/player/1628370/boxscores-traditional", "Malik Monk")</f>
        <v>Malik Monk</v>
      </c>
      <c r="F85">
        <v>2.2000000000000002</v>
      </c>
      <c r="G85" s="10">
        <v>0.748</v>
      </c>
      <c r="H85" s="3">
        <v>0.94520000000000004</v>
      </c>
      <c r="I85" s="3">
        <v>0.60641999999999996</v>
      </c>
      <c r="J85" s="3">
        <v>0.14230999999999999</v>
      </c>
      <c r="K85" s="3">
        <v>7.9799999999999992E-3</v>
      </c>
      <c r="L85" s="3">
        <v>9.0000000000000006E-5</v>
      </c>
      <c r="M85" s="3">
        <v>0</v>
      </c>
      <c r="N85" s="5">
        <f>FG3M[[#This Row],[1+]]-FG3M[[#This Row],[2+]]</f>
        <v>0.33878000000000008</v>
      </c>
      <c r="O85" s="5">
        <f>FG3M[[#This Row],[2+]]-FG3M[[#This Row],[3+]]</f>
        <v>0.46410999999999997</v>
      </c>
      <c r="P85" s="5">
        <f>FG3M[[#This Row],[3+]]-FG3M[[#This Row],[4+]]</f>
        <v>0.13433</v>
      </c>
      <c r="Q85" s="5">
        <f>FG3M[[#This Row],[4+]]-FG3M[[#This Row],[5+]]</f>
        <v>7.8899999999999994E-3</v>
      </c>
      <c r="R85" s="5">
        <f>FG3M[[#This Row],[5+]]-FG3M[[#This Row],[6+]]</f>
        <v>9.0000000000000006E-5</v>
      </c>
    </row>
    <row r="86" spans="1:18" x14ac:dyDescent="0.25">
      <c r="A86" s="10">
        <v>22400626</v>
      </c>
      <c r="B86" t="s">
        <v>88</v>
      </c>
      <c r="C86" t="s">
        <v>78</v>
      </c>
      <c r="D86" s="11">
        <v>0.875</v>
      </c>
      <c r="E86" s="6" t="str">
        <f>HYPERLINK("https://www.nba.com/stats/player/1627750/boxscores-traditional", "Jamal Murray")</f>
        <v>Jamal Murray</v>
      </c>
      <c r="F86">
        <v>2.4</v>
      </c>
      <c r="G86" s="10">
        <v>1.855</v>
      </c>
      <c r="H86" s="3">
        <v>0.77337</v>
      </c>
      <c r="I86" s="3">
        <v>0.58706000000000003</v>
      </c>
      <c r="J86" s="3">
        <v>0.37447999999999998</v>
      </c>
      <c r="K86" s="3">
        <v>0.19489000000000001</v>
      </c>
      <c r="L86" s="3">
        <v>8.0759999999999998E-2</v>
      </c>
      <c r="M86" s="3">
        <v>2.6190000000000001E-2</v>
      </c>
      <c r="N86" s="5">
        <f>FG3M[[#This Row],[1+]]-FG3M[[#This Row],[2+]]</f>
        <v>0.18630999999999998</v>
      </c>
      <c r="O86" s="5">
        <f>FG3M[[#This Row],[2+]]-FG3M[[#This Row],[3+]]</f>
        <v>0.21258000000000005</v>
      </c>
      <c r="P86" s="5">
        <f>FG3M[[#This Row],[3+]]-FG3M[[#This Row],[4+]]</f>
        <v>0.17958999999999997</v>
      </c>
      <c r="Q86" s="5">
        <f>FG3M[[#This Row],[4+]]-FG3M[[#This Row],[5+]]</f>
        <v>0.11413000000000001</v>
      </c>
      <c r="R86" s="5">
        <f>FG3M[[#This Row],[5+]]-FG3M[[#This Row],[6+]]</f>
        <v>5.4569999999999994E-2</v>
      </c>
    </row>
    <row r="87" spans="1:18" x14ac:dyDescent="0.25">
      <c r="A87" s="10">
        <v>22400626</v>
      </c>
      <c r="B87" t="s">
        <v>78</v>
      </c>
      <c r="C87" t="s">
        <v>88</v>
      </c>
      <c r="D87" s="11">
        <v>0.875</v>
      </c>
      <c r="E87" s="6" t="str">
        <f>HYPERLINK("https://www.nba.com/stats/player/1631099/boxscores-traditional", "Keegan Murray")</f>
        <v>Keegan Murray</v>
      </c>
      <c r="F87">
        <v>2</v>
      </c>
      <c r="G87" s="4">
        <v>1.2650000000000001</v>
      </c>
      <c r="H87" s="3">
        <v>0.78524000000000005</v>
      </c>
      <c r="I87" s="3">
        <v>0.5</v>
      </c>
      <c r="J87" s="3">
        <v>0.21476000000000001</v>
      </c>
      <c r="K87" s="3">
        <v>5.7049999999999997E-2</v>
      </c>
      <c r="L87" s="3">
        <v>8.8900000000000003E-3</v>
      </c>
      <c r="M87" s="3">
        <v>7.9000000000000001E-4</v>
      </c>
      <c r="N87" s="5">
        <f>FG3M[[#This Row],[1+]]-FG3M[[#This Row],[2+]]</f>
        <v>0.28524000000000005</v>
      </c>
      <c r="O87" s="5">
        <f>FG3M[[#This Row],[2+]]-FG3M[[#This Row],[3+]]</f>
        <v>0.28523999999999999</v>
      </c>
      <c r="P87" s="5">
        <f>FG3M[[#This Row],[3+]]-FG3M[[#This Row],[4+]]</f>
        <v>0.15771000000000002</v>
      </c>
      <c r="Q87" s="5">
        <f>FG3M[[#This Row],[4+]]-FG3M[[#This Row],[5+]]</f>
        <v>4.8159999999999994E-2</v>
      </c>
      <c r="R87" s="5">
        <f>FG3M[[#This Row],[5+]]-FG3M[[#This Row],[6+]]</f>
        <v>8.0999999999999996E-3</v>
      </c>
    </row>
    <row r="88" spans="1:18" x14ac:dyDescent="0.25">
      <c r="A88" s="10">
        <v>22400626</v>
      </c>
      <c r="B88" t="s">
        <v>88</v>
      </c>
      <c r="C88" t="s">
        <v>78</v>
      </c>
      <c r="D88" s="11">
        <v>0.875</v>
      </c>
      <c r="E88" s="6" t="str">
        <f>HYPERLINK("https://www.nba.com/stats/player/201566/boxscores-traditional", "Russell Westbrook")</f>
        <v>Russell Westbrook</v>
      </c>
      <c r="F88">
        <v>1.8</v>
      </c>
      <c r="G88" s="4">
        <v>0.98</v>
      </c>
      <c r="H88" s="3">
        <v>0.79388999999999998</v>
      </c>
      <c r="I88" s="3">
        <v>0.42074</v>
      </c>
      <c r="J88" s="3">
        <v>0.11123</v>
      </c>
      <c r="K88" s="3">
        <v>1.255E-2</v>
      </c>
      <c r="L88" s="3">
        <v>5.4000000000000001E-4</v>
      </c>
      <c r="M88" s="3">
        <v>0</v>
      </c>
      <c r="N88" s="5">
        <f>FG3M[[#This Row],[1+]]-FG3M[[#This Row],[2+]]</f>
        <v>0.37314999999999998</v>
      </c>
      <c r="O88" s="5">
        <f>FG3M[[#This Row],[2+]]-FG3M[[#This Row],[3+]]</f>
        <v>0.30951000000000001</v>
      </c>
      <c r="P88" s="5">
        <f>FG3M[[#This Row],[3+]]-FG3M[[#This Row],[4+]]</f>
        <v>9.867999999999999E-2</v>
      </c>
      <c r="Q88" s="5">
        <f>FG3M[[#This Row],[4+]]-FG3M[[#This Row],[5+]]</f>
        <v>1.201E-2</v>
      </c>
      <c r="R88" s="5">
        <f>FG3M[[#This Row],[5+]]-FG3M[[#This Row],[6+]]</f>
        <v>5.4000000000000001E-4</v>
      </c>
    </row>
    <row r="89" spans="1:18" x14ac:dyDescent="0.25">
      <c r="A89" s="10">
        <v>22400626</v>
      </c>
      <c r="B89" t="s">
        <v>78</v>
      </c>
      <c r="C89" t="s">
        <v>88</v>
      </c>
      <c r="D89" s="11">
        <v>0.875</v>
      </c>
      <c r="E89" s="6" t="str">
        <f>HYPERLINK("https://www.nba.com/stats/player/1628368/boxscores-traditional", "De'Aaron Fox")</f>
        <v>De'Aaron Fox</v>
      </c>
      <c r="F89">
        <v>1.6</v>
      </c>
      <c r="G89" s="4">
        <v>1.4969999999999999</v>
      </c>
      <c r="H89" s="3">
        <v>0.65542</v>
      </c>
      <c r="I89" s="3">
        <v>0.39357999999999999</v>
      </c>
      <c r="J89" s="3">
        <v>0.17360999999999999</v>
      </c>
      <c r="K89" s="3">
        <v>5.4800000000000001E-2</v>
      </c>
      <c r="L89" s="3">
        <v>1.1599999999999999E-2</v>
      </c>
      <c r="M89" s="3">
        <v>1.64E-3</v>
      </c>
      <c r="N89" s="5">
        <f>FG3M[[#This Row],[1+]]-FG3M[[#This Row],[2+]]</f>
        <v>0.26184000000000002</v>
      </c>
      <c r="O89" s="5">
        <f>FG3M[[#This Row],[2+]]-FG3M[[#This Row],[3+]]</f>
        <v>0.21997</v>
      </c>
      <c r="P89" s="5">
        <f>FG3M[[#This Row],[3+]]-FG3M[[#This Row],[4+]]</f>
        <v>0.11880999999999999</v>
      </c>
      <c r="Q89" s="5">
        <f>FG3M[[#This Row],[4+]]-FG3M[[#This Row],[5+]]</f>
        <v>4.3200000000000002E-2</v>
      </c>
      <c r="R89" s="5">
        <f>FG3M[[#This Row],[5+]]-FG3M[[#This Row],[6+]]</f>
        <v>9.9600000000000001E-3</v>
      </c>
    </row>
    <row r="90" spans="1:18" x14ac:dyDescent="0.25">
      <c r="A90" s="10">
        <v>22400626</v>
      </c>
      <c r="B90" t="s">
        <v>78</v>
      </c>
      <c r="C90" t="s">
        <v>88</v>
      </c>
      <c r="D90" s="11">
        <v>0.875</v>
      </c>
      <c r="E90" s="6" t="str">
        <f>HYPERLINK("https://www.nba.com/stats/player/201942/boxscores-traditional", "DeMar DeRozan")</f>
        <v>DeMar DeRozan</v>
      </c>
      <c r="F90">
        <v>1.6</v>
      </c>
      <c r="G90" s="4">
        <v>1.02</v>
      </c>
      <c r="H90" s="3">
        <v>0.72240000000000004</v>
      </c>
      <c r="I90" s="3">
        <v>0.34827000000000002</v>
      </c>
      <c r="J90" s="3">
        <v>8.5339999999999999E-2</v>
      </c>
      <c r="K90" s="3">
        <v>9.3900000000000008E-3</v>
      </c>
      <c r="L90" s="3">
        <v>4.2999999999999999E-4</v>
      </c>
      <c r="M90" s="3">
        <v>0</v>
      </c>
      <c r="N90" s="5">
        <f>FG3M[[#This Row],[1+]]-FG3M[[#This Row],[2+]]</f>
        <v>0.37413000000000002</v>
      </c>
      <c r="O90" s="5">
        <f>FG3M[[#This Row],[2+]]-FG3M[[#This Row],[3+]]</f>
        <v>0.26293</v>
      </c>
      <c r="P90" s="5">
        <f>FG3M[[#This Row],[3+]]-FG3M[[#This Row],[4+]]</f>
        <v>7.5950000000000004E-2</v>
      </c>
      <c r="Q90" s="5">
        <f>FG3M[[#This Row],[4+]]-FG3M[[#This Row],[5+]]</f>
        <v>8.9600000000000009E-3</v>
      </c>
      <c r="R90" s="5">
        <f>FG3M[[#This Row],[5+]]-FG3M[[#This Row],[6+]]</f>
        <v>4.2999999999999999E-4</v>
      </c>
    </row>
    <row r="91" spans="1:18" x14ac:dyDescent="0.25">
      <c r="A91" s="10">
        <v>22400626</v>
      </c>
      <c r="B91" t="s">
        <v>78</v>
      </c>
      <c r="C91" t="s">
        <v>88</v>
      </c>
      <c r="D91" s="11">
        <v>0.875</v>
      </c>
      <c r="E91" s="6" t="str">
        <f>HYPERLINK("https://www.nba.com/stats/player/1628989/boxscores-traditional", "Kevin Huerter")</f>
        <v>Kevin Huerter</v>
      </c>
      <c r="F91">
        <v>1.4</v>
      </c>
      <c r="G91" s="4">
        <v>1.3559999999999999</v>
      </c>
      <c r="H91" s="3">
        <v>0.61409000000000002</v>
      </c>
      <c r="I91" s="3">
        <v>0.32996999999999999</v>
      </c>
      <c r="J91" s="3">
        <v>0.11899999999999999</v>
      </c>
      <c r="K91" s="3">
        <v>2.743E-2</v>
      </c>
      <c r="L91" s="3">
        <v>4.0200000000000001E-3</v>
      </c>
      <c r="M91" s="3">
        <v>3.5E-4</v>
      </c>
      <c r="N91" s="5">
        <f>FG3M[[#This Row],[1+]]-FG3M[[#This Row],[2+]]</f>
        <v>0.28412000000000004</v>
      </c>
      <c r="O91" s="5">
        <f>FG3M[[#This Row],[2+]]-FG3M[[#This Row],[3+]]</f>
        <v>0.21096999999999999</v>
      </c>
      <c r="P91" s="5">
        <f>FG3M[[#This Row],[3+]]-FG3M[[#This Row],[4+]]</f>
        <v>9.1569999999999999E-2</v>
      </c>
      <c r="Q91" s="5">
        <f>FG3M[[#This Row],[4+]]-FG3M[[#This Row],[5+]]</f>
        <v>2.341E-2</v>
      </c>
      <c r="R91" s="5">
        <f>FG3M[[#This Row],[5+]]-FG3M[[#This Row],[6+]]</f>
        <v>3.6700000000000001E-3</v>
      </c>
    </row>
    <row r="92" spans="1:18" x14ac:dyDescent="0.25">
      <c r="A92" s="10">
        <v>22400626</v>
      </c>
      <c r="B92" t="s">
        <v>78</v>
      </c>
      <c r="C92" t="s">
        <v>88</v>
      </c>
      <c r="D92" s="11">
        <v>0.875</v>
      </c>
      <c r="E92" s="6" t="str">
        <f>HYPERLINK("https://www.nba.com/stats/player/1627734/boxscores-traditional", "Domantas Sabonis")</f>
        <v>Domantas Sabonis</v>
      </c>
      <c r="F92">
        <v>1.6</v>
      </c>
      <c r="G92" s="4">
        <v>0.49</v>
      </c>
      <c r="H92" s="3">
        <v>0.88876999999999995</v>
      </c>
      <c r="I92" s="3">
        <v>0.20610999999999999</v>
      </c>
      <c r="J92" s="3">
        <v>2.1199999999999999E-3</v>
      </c>
      <c r="K92" s="3">
        <v>0</v>
      </c>
      <c r="L92" s="3">
        <v>0</v>
      </c>
      <c r="M92" s="3">
        <v>0</v>
      </c>
      <c r="N92" s="5">
        <f>FG3M[[#This Row],[1+]]-FG3M[[#This Row],[2+]]</f>
        <v>0.68265999999999993</v>
      </c>
      <c r="O92" s="5">
        <f>FG3M[[#This Row],[2+]]-FG3M[[#This Row],[3+]]</f>
        <v>0.20398999999999998</v>
      </c>
      <c r="P92" s="5">
        <f>FG3M[[#This Row],[3+]]-FG3M[[#This Row],[4+]]</f>
        <v>2.1199999999999999E-3</v>
      </c>
      <c r="Q92" s="5">
        <f>FG3M[[#This Row],[4+]]-FG3M[[#This Row],[5+]]</f>
        <v>0</v>
      </c>
      <c r="R92" s="5">
        <f>FG3M[[#This Row],[5+]]-FG3M[[#This Row],[6+]]</f>
        <v>0</v>
      </c>
    </row>
    <row r="93" spans="1:18" x14ac:dyDescent="0.25">
      <c r="A93" s="10">
        <v>22400626</v>
      </c>
      <c r="B93" t="s">
        <v>88</v>
      </c>
      <c r="C93" t="s">
        <v>78</v>
      </c>
      <c r="D93" s="11">
        <v>0.875</v>
      </c>
      <c r="E93" s="6" t="str">
        <f>HYPERLINK("https://www.nba.com/stats/player/203932/boxscores-traditional", "Aaron Gordon")</f>
        <v>Aaron Gordon</v>
      </c>
      <c r="F93">
        <v>1</v>
      </c>
      <c r="G93" s="4">
        <v>1.095</v>
      </c>
      <c r="H93" s="3">
        <v>0.5</v>
      </c>
      <c r="I93" s="3">
        <v>0.18140999999999999</v>
      </c>
      <c r="J93" s="3">
        <v>3.3619999999999997E-2</v>
      </c>
      <c r="K93" s="3">
        <v>3.0699999999999998E-3</v>
      </c>
      <c r="L93" s="3">
        <v>1.2999999999999999E-4</v>
      </c>
      <c r="M93" s="3">
        <v>0</v>
      </c>
      <c r="N93" s="5">
        <f>FG3M[[#This Row],[1+]]-FG3M[[#This Row],[2+]]</f>
        <v>0.31859000000000004</v>
      </c>
      <c r="O93" s="5">
        <f>FG3M[[#This Row],[2+]]-FG3M[[#This Row],[3+]]</f>
        <v>0.14778999999999998</v>
      </c>
      <c r="P93" s="5">
        <f>FG3M[[#This Row],[3+]]-FG3M[[#This Row],[4+]]</f>
        <v>3.0549999999999997E-2</v>
      </c>
      <c r="Q93" s="5">
        <f>FG3M[[#This Row],[4+]]-FG3M[[#This Row],[5+]]</f>
        <v>2.9399999999999999E-3</v>
      </c>
      <c r="R93" s="5">
        <f>FG3M[[#This Row],[5+]]-FG3M[[#This Row],[6+]]</f>
        <v>1.2999999999999999E-4</v>
      </c>
    </row>
    <row r="94" spans="1:18" x14ac:dyDescent="0.25">
      <c r="A94" s="10">
        <v>22400626</v>
      </c>
      <c r="B94" t="s">
        <v>88</v>
      </c>
      <c r="C94" t="s">
        <v>78</v>
      </c>
      <c r="D94" s="11">
        <v>0.875</v>
      </c>
      <c r="E94" s="6" t="str">
        <f>HYPERLINK("https://www.nba.com/stats/player/203967/boxscores-traditional", "Dario Šaric")</f>
        <v>Dario Šaric</v>
      </c>
      <c r="F94">
        <v>1</v>
      </c>
      <c r="G94" s="4">
        <v>0.89400000000000002</v>
      </c>
      <c r="H94" s="3">
        <v>0.5</v>
      </c>
      <c r="I94" s="3">
        <v>0.13136</v>
      </c>
      <c r="J94" s="3">
        <v>1.255E-2</v>
      </c>
      <c r="K94" s="3">
        <v>3.8999999999999999E-4</v>
      </c>
      <c r="L94" s="3">
        <v>0</v>
      </c>
      <c r="M94" s="3">
        <v>0</v>
      </c>
      <c r="N94" s="5">
        <f>FG3M[[#This Row],[1+]]-FG3M[[#This Row],[2+]]</f>
        <v>0.36863999999999997</v>
      </c>
      <c r="O94" s="5">
        <f>FG3M[[#This Row],[2+]]-FG3M[[#This Row],[3+]]</f>
        <v>0.11881</v>
      </c>
      <c r="P94" s="5">
        <f>FG3M[[#This Row],[3+]]-FG3M[[#This Row],[4+]]</f>
        <v>1.2160000000000001E-2</v>
      </c>
      <c r="Q94" s="5">
        <f>FG3M[[#This Row],[4+]]-FG3M[[#This Row],[5+]]</f>
        <v>3.8999999999999999E-4</v>
      </c>
      <c r="R94" s="5">
        <f>FG3M[[#This Row],[5+]]-FG3M[[#This Row],[6+]]</f>
        <v>0</v>
      </c>
    </row>
    <row r="95" spans="1:18" x14ac:dyDescent="0.25">
      <c r="A95" s="10">
        <v>22400626</v>
      </c>
      <c r="B95" t="s">
        <v>88</v>
      </c>
      <c r="C95" t="s">
        <v>78</v>
      </c>
      <c r="D95" s="11">
        <v>0.875</v>
      </c>
      <c r="E95" s="6" t="str">
        <f>HYPERLINK("https://www.nba.com/stats/player/1631212/boxscores-traditional", "Peyton Watson")</f>
        <v>Peyton Watson</v>
      </c>
      <c r="F95">
        <v>1</v>
      </c>
      <c r="G95" s="4">
        <v>0.63200000000000001</v>
      </c>
      <c r="H95" s="3">
        <v>0.5</v>
      </c>
      <c r="I95" s="3">
        <v>5.7049999999999997E-2</v>
      </c>
      <c r="J95" s="3">
        <v>7.9000000000000001E-4</v>
      </c>
      <c r="K95" s="3">
        <v>0</v>
      </c>
      <c r="L95" s="3">
        <v>0</v>
      </c>
      <c r="M95" s="3">
        <v>0</v>
      </c>
      <c r="N95" s="5">
        <f>FG3M[[#This Row],[1+]]-FG3M[[#This Row],[2+]]</f>
        <v>0.44295000000000001</v>
      </c>
      <c r="O95" s="5">
        <f>FG3M[[#This Row],[2+]]-FG3M[[#This Row],[3+]]</f>
        <v>5.6259999999999998E-2</v>
      </c>
      <c r="P95" s="5">
        <f>FG3M[[#This Row],[3+]]-FG3M[[#This Row],[4+]]</f>
        <v>7.9000000000000001E-4</v>
      </c>
      <c r="Q95" s="5">
        <f>FG3M[[#This Row],[4+]]-FG3M[[#This Row],[5+]]</f>
        <v>0</v>
      </c>
      <c r="R95" s="5">
        <f>FG3M[[#This Row],[5+]]-FG3M[[#This Row],[6+]]</f>
        <v>0</v>
      </c>
    </row>
    <row r="96" spans="1:18" x14ac:dyDescent="0.25">
      <c r="A96" s="10">
        <v>22400629</v>
      </c>
      <c r="B96" t="s">
        <v>80</v>
      </c>
      <c r="C96" t="s">
        <v>90</v>
      </c>
      <c r="D96" s="11">
        <v>0.91666666666666663</v>
      </c>
      <c r="E96" s="6" t="str">
        <f>HYPERLINK("https://www.nba.com/stats/player/204001/boxscores-traditional", "Kristaps Porzingis")</f>
        <v>Kristaps Porzingis</v>
      </c>
      <c r="F96">
        <v>3.4</v>
      </c>
      <c r="G96" s="4">
        <v>0.49</v>
      </c>
      <c r="H96" s="3">
        <v>1</v>
      </c>
      <c r="I96" s="3">
        <v>0.99787999999999999</v>
      </c>
      <c r="J96" s="3">
        <v>0.79388999999999998</v>
      </c>
      <c r="K96" s="3">
        <v>0.11123</v>
      </c>
      <c r="L96" s="3">
        <v>5.4000000000000001E-4</v>
      </c>
      <c r="M96" s="3">
        <v>0</v>
      </c>
      <c r="N96" s="5">
        <f>FG3M[[#This Row],[1+]]-FG3M[[#This Row],[2+]]</f>
        <v>2.1200000000000108E-3</v>
      </c>
      <c r="O96" s="5">
        <f>FG3M[[#This Row],[2+]]-FG3M[[#This Row],[3+]]</f>
        <v>0.20399</v>
      </c>
      <c r="P96" s="5">
        <f>FG3M[[#This Row],[3+]]-FG3M[[#This Row],[4+]]</f>
        <v>0.68266000000000004</v>
      </c>
      <c r="Q96" s="5">
        <f>FG3M[[#This Row],[4+]]-FG3M[[#This Row],[5+]]</f>
        <v>0.11069</v>
      </c>
      <c r="R96" s="5">
        <f>FG3M[[#This Row],[5+]]-FG3M[[#This Row],[6+]]</f>
        <v>5.4000000000000001E-4</v>
      </c>
    </row>
    <row r="97" spans="1:18" x14ac:dyDescent="0.25">
      <c r="A97" s="10">
        <v>22400629</v>
      </c>
      <c r="B97" t="s">
        <v>80</v>
      </c>
      <c r="C97" t="s">
        <v>90</v>
      </c>
      <c r="D97" s="11">
        <v>0.91666666666666663</v>
      </c>
      <c r="E97" s="6" t="str">
        <f>HYPERLINK("https://www.nba.com/stats/player/1628369/boxscores-traditional", "Jayson Tatum")</f>
        <v>Jayson Tatum</v>
      </c>
      <c r="F97">
        <v>3.2</v>
      </c>
      <c r="G97" s="4">
        <v>0.748</v>
      </c>
      <c r="H97" s="3">
        <v>0.99836000000000003</v>
      </c>
      <c r="I97" s="3">
        <v>0.94520000000000004</v>
      </c>
      <c r="J97" s="3">
        <v>0.60641999999999996</v>
      </c>
      <c r="K97" s="3">
        <v>0.14230999999999999</v>
      </c>
      <c r="L97" s="3">
        <v>7.9799999999999992E-3</v>
      </c>
      <c r="M97" s="3">
        <v>9.0000000000000006E-5</v>
      </c>
      <c r="N97" s="5">
        <f>FG3M[[#This Row],[1+]]-FG3M[[#This Row],[2+]]</f>
        <v>5.3159999999999985E-2</v>
      </c>
      <c r="O97" s="5">
        <f>FG3M[[#This Row],[2+]]-FG3M[[#This Row],[3+]]</f>
        <v>0.33878000000000008</v>
      </c>
      <c r="P97" s="5">
        <f>FG3M[[#This Row],[3+]]-FG3M[[#This Row],[4+]]</f>
        <v>0.46410999999999997</v>
      </c>
      <c r="Q97" s="5">
        <f>FG3M[[#This Row],[4+]]-FG3M[[#This Row],[5+]]</f>
        <v>0.13433</v>
      </c>
      <c r="R97" s="5">
        <f>FG3M[[#This Row],[5+]]-FG3M[[#This Row],[6+]]</f>
        <v>7.8899999999999994E-3</v>
      </c>
    </row>
    <row r="98" spans="1:18" x14ac:dyDescent="0.25">
      <c r="A98" s="10">
        <v>22400628</v>
      </c>
      <c r="B98" t="s">
        <v>79</v>
      </c>
      <c r="C98" t="s">
        <v>89</v>
      </c>
      <c r="D98" s="11">
        <v>0.91666666666666663</v>
      </c>
      <c r="E98" s="6" t="str">
        <f>HYPERLINK("https://www.nba.com/stats/player/201939/boxscores-traditional", "Stephen Curry")</f>
        <v>Stephen Curry</v>
      </c>
      <c r="F98">
        <v>4</v>
      </c>
      <c r="G98" s="4">
        <v>1.897</v>
      </c>
      <c r="H98" s="3">
        <v>0.94294999999999995</v>
      </c>
      <c r="I98" s="3">
        <v>0.85314000000000001</v>
      </c>
      <c r="J98" s="3">
        <v>0.70194000000000001</v>
      </c>
      <c r="K98" s="3">
        <v>0.5</v>
      </c>
      <c r="L98" s="3">
        <v>0.29805999999999999</v>
      </c>
      <c r="M98" s="3">
        <v>0.14685999999999999</v>
      </c>
      <c r="N98" s="5">
        <f>FG3M[[#This Row],[1+]]-FG3M[[#This Row],[2+]]</f>
        <v>8.9809999999999945E-2</v>
      </c>
      <c r="O98" s="5">
        <f>FG3M[[#This Row],[2+]]-FG3M[[#This Row],[3+]]</f>
        <v>0.1512</v>
      </c>
      <c r="P98" s="5">
        <f>FG3M[[#This Row],[3+]]-FG3M[[#This Row],[4+]]</f>
        <v>0.20194000000000001</v>
      </c>
      <c r="Q98" s="5">
        <f>FG3M[[#This Row],[4+]]-FG3M[[#This Row],[5+]]</f>
        <v>0.20194000000000001</v>
      </c>
      <c r="R98" s="5">
        <f>FG3M[[#This Row],[5+]]-FG3M[[#This Row],[6+]]</f>
        <v>0.1512</v>
      </c>
    </row>
    <row r="99" spans="1:18" x14ac:dyDescent="0.25">
      <c r="A99" s="10">
        <v>22400629</v>
      </c>
      <c r="B99" t="s">
        <v>90</v>
      </c>
      <c r="C99" t="s">
        <v>80</v>
      </c>
      <c r="D99" s="11">
        <v>0.91666666666666663</v>
      </c>
      <c r="E99" s="6" t="str">
        <f>HYPERLINK("https://www.nba.com/stats/player/2544/boxscores-traditional", "LeBron James")</f>
        <v>LeBron James</v>
      </c>
      <c r="F99">
        <v>2.6</v>
      </c>
      <c r="G99" s="4">
        <v>0.8</v>
      </c>
      <c r="H99" s="3">
        <v>0.97724999999999995</v>
      </c>
      <c r="I99" s="3">
        <v>0.77337</v>
      </c>
      <c r="J99" s="3">
        <v>0.30853999999999998</v>
      </c>
      <c r="K99" s="3">
        <v>4.0059999999999998E-2</v>
      </c>
      <c r="L99" s="3">
        <v>1.3500000000000001E-3</v>
      </c>
      <c r="M99" s="3">
        <v>0</v>
      </c>
      <c r="N99" s="5">
        <f>FG3M[[#This Row],[1+]]-FG3M[[#This Row],[2+]]</f>
        <v>0.20387999999999995</v>
      </c>
      <c r="O99" s="5">
        <f>FG3M[[#This Row],[2+]]-FG3M[[#This Row],[3+]]</f>
        <v>0.46483000000000002</v>
      </c>
      <c r="P99" s="5">
        <f>FG3M[[#This Row],[3+]]-FG3M[[#This Row],[4+]]</f>
        <v>0.26848</v>
      </c>
      <c r="Q99" s="5">
        <f>FG3M[[#This Row],[4+]]-FG3M[[#This Row],[5+]]</f>
        <v>3.8710000000000001E-2</v>
      </c>
      <c r="R99" s="5">
        <f>FG3M[[#This Row],[5+]]-FG3M[[#This Row],[6+]]</f>
        <v>1.3500000000000001E-3</v>
      </c>
    </row>
    <row r="100" spans="1:18" x14ac:dyDescent="0.25">
      <c r="A100" s="10">
        <v>22400628</v>
      </c>
      <c r="B100" t="s">
        <v>89</v>
      </c>
      <c r="C100" t="s">
        <v>79</v>
      </c>
      <c r="D100" s="11">
        <v>0.91666666666666663</v>
      </c>
      <c r="E100" s="6" t="str">
        <f>HYPERLINK("https://www.nba.com/stats/player/1628366/boxscores-traditional", "Lonzo Ball")</f>
        <v>Lonzo Ball</v>
      </c>
      <c r="F100">
        <v>3</v>
      </c>
      <c r="G100" s="4">
        <v>1.4139999999999999</v>
      </c>
      <c r="H100" s="3">
        <v>0.92073000000000005</v>
      </c>
      <c r="I100" s="3">
        <v>0.76114999999999999</v>
      </c>
      <c r="J100" s="3">
        <v>0.5</v>
      </c>
      <c r="K100" s="3">
        <v>0.23885000000000001</v>
      </c>
      <c r="L100" s="3">
        <v>7.9269999999999993E-2</v>
      </c>
      <c r="M100" s="3">
        <v>1.7000000000000001E-2</v>
      </c>
      <c r="N100" s="5">
        <f>FG3M[[#This Row],[1+]]-FG3M[[#This Row],[2+]]</f>
        <v>0.15958000000000006</v>
      </c>
      <c r="O100" s="5">
        <f>FG3M[[#This Row],[2+]]-FG3M[[#This Row],[3+]]</f>
        <v>0.26114999999999999</v>
      </c>
      <c r="P100" s="5">
        <f>FG3M[[#This Row],[3+]]-FG3M[[#This Row],[4+]]</f>
        <v>0.26114999999999999</v>
      </c>
      <c r="Q100" s="5">
        <f>FG3M[[#This Row],[4+]]-FG3M[[#This Row],[5+]]</f>
        <v>0.15958</v>
      </c>
      <c r="R100" s="5">
        <f>FG3M[[#This Row],[5+]]-FG3M[[#This Row],[6+]]</f>
        <v>6.2269999999999992E-2</v>
      </c>
    </row>
    <row r="101" spans="1:18" x14ac:dyDescent="0.25">
      <c r="A101" s="10">
        <v>22400628</v>
      </c>
      <c r="B101" t="s">
        <v>79</v>
      </c>
      <c r="C101" t="s">
        <v>89</v>
      </c>
      <c r="D101" s="11">
        <v>0.91666666666666663</v>
      </c>
      <c r="E101" s="6" t="str">
        <f>HYPERLINK("https://www.nba.com/stats/player/203952/boxscores-traditional", "Andrew Wiggins")</f>
        <v>Andrew Wiggins</v>
      </c>
      <c r="F101">
        <v>3</v>
      </c>
      <c r="G101" s="4">
        <v>1.7890000000000001</v>
      </c>
      <c r="H101" s="3">
        <v>0.86863999999999997</v>
      </c>
      <c r="I101" s="3">
        <v>0.71226</v>
      </c>
      <c r="J101" s="3">
        <v>0.5</v>
      </c>
      <c r="K101" s="3">
        <v>0.28774</v>
      </c>
      <c r="L101" s="3">
        <v>0.13136</v>
      </c>
      <c r="M101" s="3">
        <v>4.648E-2</v>
      </c>
      <c r="N101" s="5">
        <f>FG3M[[#This Row],[1+]]-FG3M[[#This Row],[2+]]</f>
        <v>0.15637999999999996</v>
      </c>
      <c r="O101" s="5">
        <f>FG3M[[#This Row],[2+]]-FG3M[[#This Row],[3+]]</f>
        <v>0.21226</v>
      </c>
      <c r="P101" s="5">
        <f>FG3M[[#This Row],[3+]]-FG3M[[#This Row],[4+]]</f>
        <v>0.21226</v>
      </c>
      <c r="Q101" s="5">
        <f>FG3M[[#This Row],[4+]]-FG3M[[#This Row],[5+]]</f>
        <v>0.15637999999999999</v>
      </c>
      <c r="R101" s="5">
        <f>FG3M[[#This Row],[5+]]-FG3M[[#This Row],[6+]]</f>
        <v>8.4880000000000011E-2</v>
      </c>
    </row>
    <row r="102" spans="1:18" x14ac:dyDescent="0.25">
      <c r="A102" s="10">
        <v>22400628</v>
      </c>
      <c r="B102" t="s">
        <v>89</v>
      </c>
      <c r="C102" t="s">
        <v>79</v>
      </c>
      <c r="D102" s="11">
        <v>0.91666666666666663</v>
      </c>
      <c r="E102" s="6" t="str">
        <f>HYPERLINK("https://www.nba.com/stats/player/203897/boxscores-traditional", "Zach LaVine")</f>
        <v>Zach LaVine</v>
      </c>
      <c r="F102">
        <v>2.8</v>
      </c>
      <c r="G102" s="4">
        <v>1.47</v>
      </c>
      <c r="H102" s="3">
        <v>0.88876999999999995</v>
      </c>
      <c r="I102" s="3">
        <v>0.70540000000000003</v>
      </c>
      <c r="J102" s="3">
        <v>0.44433</v>
      </c>
      <c r="K102" s="3">
        <v>0.20610999999999999</v>
      </c>
      <c r="L102" s="3">
        <v>6.6809999999999994E-2</v>
      </c>
      <c r="M102" s="3">
        <v>1.4630000000000001E-2</v>
      </c>
      <c r="N102" s="5">
        <f>FG3M[[#This Row],[1+]]-FG3M[[#This Row],[2+]]</f>
        <v>0.18336999999999992</v>
      </c>
      <c r="O102" s="5">
        <f>FG3M[[#This Row],[2+]]-FG3M[[#This Row],[3+]]</f>
        <v>0.26107000000000002</v>
      </c>
      <c r="P102" s="5">
        <f>FG3M[[#This Row],[3+]]-FG3M[[#This Row],[4+]]</f>
        <v>0.23822000000000002</v>
      </c>
      <c r="Q102" s="5">
        <f>FG3M[[#This Row],[4+]]-FG3M[[#This Row],[5+]]</f>
        <v>0.13929999999999998</v>
      </c>
      <c r="R102" s="5">
        <f>FG3M[[#This Row],[5+]]-FG3M[[#This Row],[6+]]</f>
        <v>5.217999999999999E-2</v>
      </c>
    </row>
    <row r="103" spans="1:18" x14ac:dyDescent="0.25">
      <c r="A103" s="10">
        <v>22400629</v>
      </c>
      <c r="B103" t="s">
        <v>80</v>
      </c>
      <c r="C103" t="s">
        <v>90</v>
      </c>
      <c r="D103" s="11">
        <v>0.91666666666666663</v>
      </c>
      <c r="E103" s="6" t="str">
        <f>HYPERLINK("https://www.nba.com/stats/player/1628401/boxscores-traditional", "Derrick White")</f>
        <v>Derrick White</v>
      </c>
      <c r="F103">
        <v>2.8</v>
      </c>
      <c r="G103" s="4">
        <v>1.47</v>
      </c>
      <c r="H103" s="3">
        <v>0.88876999999999995</v>
      </c>
      <c r="I103" s="3">
        <v>0.70540000000000003</v>
      </c>
      <c r="J103" s="3">
        <v>0.44433</v>
      </c>
      <c r="K103" s="3">
        <v>0.20610999999999999</v>
      </c>
      <c r="L103" s="3">
        <v>6.6809999999999994E-2</v>
      </c>
      <c r="M103" s="3">
        <v>1.4630000000000001E-2</v>
      </c>
      <c r="N103" s="5">
        <f>FG3M[[#This Row],[1+]]-FG3M[[#This Row],[2+]]</f>
        <v>0.18336999999999992</v>
      </c>
      <c r="O103" s="5">
        <f>FG3M[[#This Row],[2+]]-FG3M[[#This Row],[3+]]</f>
        <v>0.26107000000000002</v>
      </c>
      <c r="P103" s="5">
        <f>FG3M[[#This Row],[3+]]-FG3M[[#This Row],[4+]]</f>
        <v>0.23822000000000002</v>
      </c>
      <c r="Q103" s="5">
        <f>FG3M[[#This Row],[4+]]-FG3M[[#This Row],[5+]]</f>
        <v>0.13929999999999998</v>
      </c>
      <c r="R103" s="5">
        <f>FG3M[[#This Row],[5+]]-FG3M[[#This Row],[6+]]</f>
        <v>5.217999999999999E-2</v>
      </c>
    </row>
    <row r="104" spans="1:18" x14ac:dyDescent="0.25">
      <c r="A104" s="10">
        <v>22400628</v>
      </c>
      <c r="B104" t="s">
        <v>79</v>
      </c>
      <c r="C104" t="s">
        <v>89</v>
      </c>
      <c r="D104" s="11">
        <v>0.91666666666666663</v>
      </c>
      <c r="E104" s="6" t="str">
        <f>HYPERLINK("https://www.nba.com/stats/player/1627741/boxscores-traditional", "Buddy Hield")</f>
        <v>Buddy Hield</v>
      </c>
      <c r="F104">
        <v>2.4</v>
      </c>
      <c r="G104" s="4">
        <v>1.4969999999999999</v>
      </c>
      <c r="H104" s="3">
        <v>0.82638999999999996</v>
      </c>
      <c r="I104" s="3">
        <v>0.60641999999999996</v>
      </c>
      <c r="J104" s="3">
        <v>0.34458</v>
      </c>
      <c r="K104" s="3">
        <v>0.14230999999999999</v>
      </c>
      <c r="L104" s="3">
        <v>4.0930000000000001E-2</v>
      </c>
      <c r="M104" s="3">
        <v>8.2000000000000007E-3</v>
      </c>
      <c r="N104" s="5">
        <f>FG3M[[#This Row],[1+]]-FG3M[[#This Row],[2+]]</f>
        <v>0.21997</v>
      </c>
      <c r="O104" s="5">
        <f>FG3M[[#This Row],[2+]]-FG3M[[#This Row],[3+]]</f>
        <v>0.26183999999999996</v>
      </c>
      <c r="P104" s="5">
        <f>FG3M[[#This Row],[3+]]-FG3M[[#This Row],[4+]]</f>
        <v>0.20227000000000001</v>
      </c>
      <c r="Q104" s="5">
        <f>FG3M[[#This Row],[4+]]-FG3M[[#This Row],[5+]]</f>
        <v>0.10138</v>
      </c>
      <c r="R104" s="5">
        <f>FG3M[[#This Row],[5+]]-FG3M[[#This Row],[6+]]</f>
        <v>3.2730000000000002E-2</v>
      </c>
    </row>
    <row r="105" spans="1:18" x14ac:dyDescent="0.25">
      <c r="A105" s="10">
        <v>22400629</v>
      </c>
      <c r="B105" t="s">
        <v>90</v>
      </c>
      <c r="C105" t="s">
        <v>80</v>
      </c>
      <c r="D105" s="11">
        <v>0.91666666666666663</v>
      </c>
      <c r="E105" s="6" t="str">
        <f>HYPERLINK("https://www.nba.com/stats/player/1630559/boxscores-traditional", "Austin Reaves")</f>
        <v>Austin Reaves</v>
      </c>
      <c r="F105">
        <v>2.2000000000000002</v>
      </c>
      <c r="G105" s="4">
        <v>0.98</v>
      </c>
      <c r="H105" s="3">
        <v>0.88876999999999995</v>
      </c>
      <c r="I105" s="3">
        <v>0.57926</v>
      </c>
      <c r="J105" s="3">
        <v>0.20610999999999999</v>
      </c>
      <c r="K105" s="3">
        <v>3.288E-2</v>
      </c>
      <c r="L105" s="3">
        <v>2.1199999999999999E-3</v>
      </c>
      <c r="M105" s="3">
        <v>5.0000000000000002E-5</v>
      </c>
      <c r="N105" s="5">
        <f>FG3M[[#This Row],[1+]]-FG3M[[#This Row],[2+]]</f>
        <v>0.30950999999999995</v>
      </c>
      <c r="O105" s="5">
        <f>FG3M[[#This Row],[2+]]-FG3M[[#This Row],[3+]]</f>
        <v>0.37314999999999998</v>
      </c>
      <c r="P105" s="5">
        <f>FG3M[[#This Row],[3+]]-FG3M[[#This Row],[4+]]</f>
        <v>0.17323</v>
      </c>
      <c r="Q105" s="5">
        <f>FG3M[[#This Row],[4+]]-FG3M[[#This Row],[5+]]</f>
        <v>3.0759999999999999E-2</v>
      </c>
      <c r="R105" s="5">
        <f>FG3M[[#This Row],[5+]]-FG3M[[#This Row],[6+]]</f>
        <v>2.0699999999999998E-3</v>
      </c>
    </row>
    <row r="106" spans="1:18" x14ac:dyDescent="0.25">
      <c r="A106" s="10">
        <v>22400628</v>
      </c>
      <c r="B106" t="s">
        <v>79</v>
      </c>
      <c r="C106" t="s">
        <v>89</v>
      </c>
      <c r="D106" s="11">
        <v>0.91666666666666663</v>
      </c>
      <c r="E106" s="6" t="str">
        <f>HYPERLINK("https://www.nba.com/stats/player/1630541/boxscores-traditional", "Moses Moody")</f>
        <v>Moses Moody</v>
      </c>
      <c r="F106">
        <v>2.2000000000000002</v>
      </c>
      <c r="G106" s="4">
        <v>1.1659999999999999</v>
      </c>
      <c r="H106" s="3">
        <v>0.84848999999999997</v>
      </c>
      <c r="I106" s="3">
        <v>0.56749000000000005</v>
      </c>
      <c r="J106" s="3">
        <v>0.24510000000000001</v>
      </c>
      <c r="K106" s="3">
        <v>6.1780000000000002E-2</v>
      </c>
      <c r="L106" s="3">
        <v>8.2000000000000007E-3</v>
      </c>
      <c r="M106" s="3">
        <v>5.5999999999999995E-4</v>
      </c>
      <c r="N106" s="5">
        <f>FG3M[[#This Row],[1+]]-FG3M[[#This Row],[2+]]</f>
        <v>0.28099999999999992</v>
      </c>
      <c r="O106" s="5">
        <f>FG3M[[#This Row],[2+]]-FG3M[[#This Row],[3+]]</f>
        <v>0.32239000000000007</v>
      </c>
      <c r="P106" s="5">
        <f>FG3M[[#This Row],[3+]]-FG3M[[#This Row],[4+]]</f>
        <v>0.18332000000000001</v>
      </c>
      <c r="Q106" s="5">
        <f>FG3M[[#This Row],[4+]]-FG3M[[#This Row],[5+]]</f>
        <v>5.3580000000000003E-2</v>
      </c>
      <c r="R106" s="5">
        <f>FG3M[[#This Row],[5+]]-FG3M[[#This Row],[6+]]</f>
        <v>7.640000000000001E-3</v>
      </c>
    </row>
    <row r="107" spans="1:18" x14ac:dyDescent="0.25">
      <c r="A107" s="10">
        <v>22400628</v>
      </c>
      <c r="B107" t="s">
        <v>79</v>
      </c>
      <c r="C107" t="s">
        <v>89</v>
      </c>
      <c r="D107" s="11">
        <v>0.91666666666666663</v>
      </c>
      <c r="E107" s="6" t="str">
        <f>HYPERLINK("https://www.nba.com/stats/player/1629001/boxscores-traditional", "De'Anthony Melton")</f>
        <v>De'Anthony Melton</v>
      </c>
      <c r="F107">
        <v>2.2000000000000002</v>
      </c>
      <c r="G107" s="4">
        <v>1.6</v>
      </c>
      <c r="H107" s="3">
        <v>0.77337</v>
      </c>
      <c r="I107" s="3">
        <v>0.55171999999999999</v>
      </c>
      <c r="J107" s="3">
        <v>0.30853999999999998</v>
      </c>
      <c r="K107" s="3">
        <v>0.13136</v>
      </c>
      <c r="L107" s="3">
        <v>4.0059999999999998E-2</v>
      </c>
      <c r="M107" s="3">
        <v>8.8900000000000003E-3</v>
      </c>
      <c r="N107" s="5">
        <f>FG3M[[#This Row],[1+]]-FG3M[[#This Row],[2+]]</f>
        <v>0.22165000000000001</v>
      </c>
      <c r="O107" s="5">
        <f>FG3M[[#This Row],[2+]]-FG3M[[#This Row],[3+]]</f>
        <v>0.24318000000000001</v>
      </c>
      <c r="P107" s="5">
        <f>FG3M[[#This Row],[3+]]-FG3M[[#This Row],[4+]]</f>
        <v>0.17717999999999998</v>
      </c>
      <c r="Q107" s="5">
        <f>FG3M[[#This Row],[4+]]-FG3M[[#This Row],[5+]]</f>
        <v>9.1300000000000006E-2</v>
      </c>
      <c r="R107" s="5">
        <f>FG3M[[#This Row],[5+]]-FG3M[[#This Row],[6+]]</f>
        <v>3.1169999999999996E-2</v>
      </c>
    </row>
    <row r="108" spans="1:18" x14ac:dyDescent="0.25">
      <c r="A108" s="10">
        <v>22400629</v>
      </c>
      <c r="B108" t="s">
        <v>80</v>
      </c>
      <c r="C108" t="s">
        <v>90</v>
      </c>
      <c r="D108" s="11">
        <v>0.91666666666666663</v>
      </c>
      <c r="E108" s="6" t="str">
        <f>HYPERLINK("https://www.nba.com/stats/player/1630202/boxscores-traditional", "Payton Pritchard")</f>
        <v>Payton Pritchard</v>
      </c>
      <c r="F108">
        <v>2.2000000000000002</v>
      </c>
      <c r="G108" s="4">
        <v>1.6</v>
      </c>
      <c r="H108" s="3">
        <v>0.77337</v>
      </c>
      <c r="I108" s="3">
        <v>0.55171999999999999</v>
      </c>
      <c r="J108" s="3">
        <v>0.30853999999999998</v>
      </c>
      <c r="K108" s="3">
        <v>0.13136</v>
      </c>
      <c r="L108" s="3">
        <v>4.0059999999999998E-2</v>
      </c>
      <c r="M108" s="3">
        <v>8.8900000000000003E-3</v>
      </c>
      <c r="N108" s="5">
        <f>FG3M[[#This Row],[1+]]-FG3M[[#This Row],[2+]]</f>
        <v>0.22165000000000001</v>
      </c>
      <c r="O108" s="5">
        <f>FG3M[[#This Row],[2+]]-FG3M[[#This Row],[3+]]</f>
        <v>0.24318000000000001</v>
      </c>
      <c r="P108" s="5">
        <f>FG3M[[#This Row],[3+]]-FG3M[[#This Row],[4+]]</f>
        <v>0.17717999999999998</v>
      </c>
      <c r="Q108" s="5">
        <f>FG3M[[#This Row],[4+]]-FG3M[[#This Row],[5+]]</f>
        <v>9.1300000000000006E-2</v>
      </c>
      <c r="R108" s="5">
        <f>FG3M[[#This Row],[5+]]-FG3M[[#This Row],[6+]]</f>
        <v>3.1169999999999996E-2</v>
      </c>
    </row>
    <row r="109" spans="1:18" x14ac:dyDescent="0.25">
      <c r="A109" s="10">
        <v>22400629</v>
      </c>
      <c r="B109" t="s">
        <v>80</v>
      </c>
      <c r="C109" t="s">
        <v>90</v>
      </c>
      <c r="D109" s="11">
        <v>0.91666666666666663</v>
      </c>
      <c r="E109" s="6" t="str">
        <f>HYPERLINK("https://www.nba.com/stats/player/1630573/boxscores-traditional", "Sam Hauser")</f>
        <v>Sam Hauser</v>
      </c>
      <c r="F109">
        <v>2.2000000000000002</v>
      </c>
      <c r="G109" s="4">
        <v>1.72</v>
      </c>
      <c r="H109" s="3">
        <v>0.75804000000000005</v>
      </c>
      <c r="I109" s="3">
        <v>0.54776000000000002</v>
      </c>
      <c r="J109" s="3">
        <v>0.31918000000000002</v>
      </c>
      <c r="K109" s="3">
        <v>0.14685999999999999</v>
      </c>
      <c r="L109" s="3">
        <v>5.1549999999999999E-2</v>
      </c>
      <c r="M109" s="3">
        <v>1.355E-2</v>
      </c>
      <c r="N109" s="5">
        <f>FG3M[[#This Row],[1+]]-FG3M[[#This Row],[2+]]</f>
        <v>0.21028000000000002</v>
      </c>
      <c r="O109" s="5">
        <f>FG3M[[#This Row],[2+]]-FG3M[[#This Row],[3+]]</f>
        <v>0.22858000000000001</v>
      </c>
      <c r="P109" s="5">
        <f>FG3M[[#This Row],[3+]]-FG3M[[#This Row],[4+]]</f>
        <v>0.17232000000000003</v>
      </c>
      <c r="Q109" s="5">
        <f>FG3M[[#This Row],[4+]]-FG3M[[#This Row],[5+]]</f>
        <v>9.5309999999999992E-2</v>
      </c>
      <c r="R109" s="5">
        <f>FG3M[[#This Row],[5+]]-FG3M[[#This Row],[6+]]</f>
        <v>3.7999999999999999E-2</v>
      </c>
    </row>
    <row r="110" spans="1:18" x14ac:dyDescent="0.25">
      <c r="A110" s="10">
        <v>22400628</v>
      </c>
      <c r="B110" t="s">
        <v>89</v>
      </c>
      <c r="C110" t="s">
        <v>79</v>
      </c>
      <c r="D110" s="11">
        <v>0.91666666666666663</v>
      </c>
      <c r="E110" s="6" t="str">
        <f>HYPERLINK("https://www.nba.com/stats/player/1629632/boxscores-traditional", "Coby White")</f>
        <v>Coby White</v>
      </c>
      <c r="F110">
        <v>2</v>
      </c>
      <c r="G110" s="4">
        <v>1.2650000000000001</v>
      </c>
      <c r="H110" s="3">
        <v>0.78524000000000005</v>
      </c>
      <c r="I110" s="3">
        <v>0.5</v>
      </c>
      <c r="J110" s="3">
        <v>0.21476000000000001</v>
      </c>
      <c r="K110" s="3">
        <v>5.7049999999999997E-2</v>
      </c>
      <c r="L110" s="3">
        <v>8.8900000000000003E-3</v>
      </c>
      <c r="M110" s="3">
        <v>7.9000000000000001E-4</v>
      </c>
      <c r="N110" s="5">
        <f>FG3M[[#This Row],[1+]]-FG3M[[#This Row],[2+]]</f>
        <v>0.28524000000000005</v>
      </c>
      <c r="O110" s="5">
        <f>FG3M[[#This Row],[2+]]-FG3M[[#This Row],[3+]]</f>
        <v>0.28523999999999999</v>
      </c>
      <c r="P110" s="5">
        <f>FG3M[[#This Row],[3+]]-FG3M[[#This Row],[4+]]</f>
        <v>0.15771000000000002</v>
      </c>
      <c r="Q110" s="5">
        <f>FG3M[[#This Row],[4+]]-FG3M[[#This Row],[5+]]</f>
        <v>4.8159999999999994E-2</v>
      </c>
      <c r="R110" s="5">
        <f>FG3M[[#This Row],[5+]]-FG3M[[#This Row],[6+]]</f>
        <v>8.0999999999999996E-3</v>
      </c>
    </row>
    <row r="111" spans="1:18" x14ac:dyDescent="0.25">
      <c r="A111" s="10">
        <v>22400629</v>
      </c>
      <c r="B111" t="s">
        <v>90</v>
      </c>
      <c r="C111" t="s">
        <v>80</v>
      </c>
      <c r="D111" s="11">
        <v>0.91666666666666663</v>
      </c>
      <c r="E111" s="6" t="str">
        <f>HYPERLINK("https://www.nba.com/stats/player/1631108/boxscores-traditional", "Max Christie")</f>
        <v>Max Christie</v>
      </c>
      <c r="F111">
        <v>2</v>
      </c>
      <c r="G111" s="4">
        <v>0.63200000000000001</v>
      </c>
      <c r="H111" s="3">
        <v>0.94294999999999995</v>
      </c>
      <c r="I111" s="3">
        <v>0.5</v>
      </c>
      <c r="J111" s="3">
        <v>5.7049999999999997E-2</v>
      </c>
      <c r="K111" s="3">
        <v>7.9000000000000001E-4</v>
      </c>
      <c r="L111" s="3">
        <v>0</v>
      </c>
      <c r="M111" s="3">
        <v>0</v>
      </c>
      <c r="N111" s="5">
        <f>FG3M[[#This Row],[1+]]-FG3M[[#This Row],[2+]]</f>
        <v>0.44294999999999995</v>
      </c>
      <c r="O111" s="5">
        <f>FG3M[[#This Row],[2+]]-FG3M[[#This Row],[3+]]</f>
        <v>0.44295000000000001</v>
      </c>
      <c r="P111" s="5">
        <f>FG3M[[#This Row],[3+]]-FG3M[[#This Row],[4+]]</f>
        <v>5.6259999999999998E-2</v>
      </c>
      <c r="Q111" s="5">
        <f>FG3M[[#This Row],[4+]]-FG3M[[#This Row],[5+]]</f>
        <v>7.9000000000000001E-4</v>
      </c>
      <c r="R111" s="5">
        <f>FG3M[[#This Row],[5+]]-FG3M[[#This Row],[6+]]</f>
        <v>0</v>
      </c>
    </row>
    <row r="112" spans="1:18" x14ac:dyDescent="0.25">
      <c r="A112" s="10">
        <v>22400629</v>
      </c>
      <c r="B112" t="s">
        <v>90</v>
      </c>
      <c r="C112" t="s">
        <v>80</v>
      </c>
      <c r="D112" s="11">
        <v>0.91666666666666663</v>
      </c>
      <c r="E112" s="6" t="str">
        <f>HYPERLINK("https://www.nba.com/stats/player/1627827/boxscores-traditional", "Dorian Finney-Smith")</f>
        <v>Dorian Finney-Smith</v>
      </c>
      <c r="F112">
        <v>2</v>
      </c>
      <c r="G112" s="4">
        <v>1.4139999999999999</v>
      </c>
      <c r="H112" s="3">
        <v>0.76114999999999999</v>
      </c>
      <c r="I112" s="3">
        <v>0.5</v>
      </c>
      <c r="J112" s="3">
        <v>0.23885000000000001</v>
      </c>
      <c r="K112" s="3">
        <v>7.9269999999999993E-2</v>
      </c>
      <c r="L112" s="3">
        <v>1.7000000000000001E-2</v>
      </c>
      <c r="M112" s="3">
        <v>2.33E-3</v>
      </c>
      <c r="N112" s="5">
        <f>FG3M[[#This Row],[1+]]-FG3M[[#This Row],[2+]]</f>
        <v>0.26114999999999999</v>
      </c>
      <c r="O112" s="5">
        <f>FG3M[[#This Row],[2+]]-FG3M[[#This Row],[3+]]</f>
        <v>0.26114999999999999</v>
      </c>
      <c r="P112" s="5">
        <f>FG3M[[#This Row],[3+]]-FG3M[[#This Row],[4+]]</f>
        <v>0.15958</v>
      </c>
      <c r="Q112" s="5">
        <f>FG3M[[#This Row],[4+]]-FG3M[[#This Row],[5+]]</f>
        <v>6.2269999999999992E-2</v>
      </c>
      <c r="R112" s="5">
        <f>FG3M[[#This Row],[5+]]-FG3M[[#This Row],[6+]]</f>
        <v>1.4670000000000001E-2</v>
      </c>
    </row>
    <row r="113" spans="1:18" x14ac:dyDescent="0.25">
      <c r="A113" s="10">
        <v>22400628</v>
      </c>
      <c r="B113" t="s">
        <v>79</v>
      </c>
      <c r="C113" t="s">
        <v>89</v>
      </c>
      <c r="D113" s="11">
        <v>0.91666666666666663</v>
      </c>
      <c r="E113" s="6" t="str">
        <f>HYPERLINK("https://www.nba.com/stats/player/1630228/boxscores-traditional", "Jonathan Kuminga")</f>
        <v>Jonathan Kuminga</v>
      </c>
      <c r="F113">
        <v>1.6</v>
      </c>
      <c r="G113" s="4">
        <v>1.02</v>
      </c>
      <c r="H113" s="3">
        <v>0.72240000000000004</v>
      </c>
      <c r="I113" s="3">
        <v>0.34827000000000002</v>
      </c>
      <c r="J113" s="3">
        <v>8.5339999999999999E-2</v>
      </c>
      <c r="K113" s="3">
        <v>9.3900000000000008E-3</v>
      </c>
      <c r="L113" s="3">
        <v>4.2999999999999999E-4</v>
      </c>
      <c r="M113" s="3">
        <v>0</v>
      </c>
      <c r="N113" s="5">
        <f>FG3M[[#This Row],[1+]]-FG3M[[#This Row],[2+]]</f>
        <v>0.37413000000000002</v>
      </c>
      <c r="O113" s="5">
        <f>FG3M[[#This Row],[2+]]-FG3M[[#This Row],[3+]]</f>
        <v>0.26293</v>
      </c>
      <c r="P113" s="5">
        <f>FG3M[[#This Row],[3+]]-FG3M[[#This Row],[4+]]</f>
        <v>7.5950000000000004E-2</v>
      </c>
      <c r="Q113" s="5">
        <f>FG3M[[#This Row],[4+]]-FG3M[[#This Row],[5+]]</f>
        <v>8.9600000000000009E-3</v>
      </c>
      <c r="R113" s="5">
        <f>FG3M[[#This Row],[5+]]-FG3M[[#This Row],[6+]]</f>
        <v>4.2999999999999999E-4</v>
      </c>
    </row>
    <row r="114" spans="1:18" x14ac:dyDescent="0.25">
      <c r="A114" s="10">
        <v>22400629</v>
      </c>
      <c r="B114" t="s">
        <v>80</v>
      </c>
      <c r="C114" t="s">
        <v>90</v>
      </c>
      <c r="D114" s="11">
        <v>0.91666666666666663</v>
      </c>
      <c r="E114" s="6" t="str">
        <f>HYPERLINK("https://www.nba.com/stats/player/201143/boxscores-traditional", "Al Horford")</f>
        <v>Al Horford</v>
      </c>
      <c r="F114">
        <v>1.6</v>
      </c>
      <c r="G114" s="4">
        <v>1.02</v>
      </c>
      <c r="H114" s="3">
        <v>0.72240000000000004</v>
      </c>
      <c r="I114" s="3">
        <v>0.34827000000000002</v>
      </c>
      <c r="J114" s="3">
        <v>8.5339999999999999E-2</v>
      </c>
      <c r="K114" s="3">
        <v>9.3900000000000008E-3</v>
      </c>
      <c r="L114" s="3">
        <v>4.2999999999999999E-4</v>
      </c>
      <c r="M114" s="3">
        <v>0</v>
      </c>
      <c r="N114" s="5">
        <f>FG3M[[#This Row],[1+]]-FG3M[[#This Row],[2+]]</f>
        <v>0.37413000000000002</v>
      </c>
      <c r="O114" s="5">
        <f>FG3M[[#This Row],[2+]]-FG3M[[#This Row],[3+]]</f>
        <v>0.26293</v>
      </c>
      <c r="P114" s="5">
        <f>FG3M[[#This Row],[3+]]-FG3M[[#This Row],[4+]]</f>
        <v>7.5950000000000004E-2</v>
      </c>
      <c r="Q114" s="5">
        <f>FG3M[[#This Row],[4+]]-FG3M[[#This Row],[5+]]</f>
        <v>8.9600000000000009E-3</v>
      </c>
      <c r="R114" s="5">
        <f>FG3M[[#This Row],[5+]]-FG3M[[#This Row],[6+]]</f>
        <v>4.2999999999999999E-4</v>
      </c>
    </row>
    <row r="115" spans="1:18" x14ac:dyDescent="0.25">
      <c r="A115" s="10">
        <v>22400629</v>
      </c>
      <c r="B115" t="s">
        <v>80</v>
      </c>
      <c r="C115" t="s">
        <v>90</v>
      </c>
      <c r="D115" s="11">
        <v>0.91666666666666663</v>
      </c>
      <c r="E115" s="6" t="str">
        <f>HYPERLINK("https://www.nba.com/stats/player/201950/boxscores-traditional", "Jrue Holiday")</f>
        <v>Jrue Holiday</v>
      </c>
      <c r="F115">
        <v>1.6</v>
      </c>
      <c r="G115" s="4">
        <v>1.02</v>
      </c>
      <c r="H115" s="3">
        <v>0.72240000000000004</v>
      </c>
      <c r="I115" s="3">
        <v>0.34827000000000002</v>
      </c>
      <c r="J115" s="3">
        <v>8.5339999999999999E-2</v>
      </c>
      <c r="K115" s="3">
        <v>9.3900000000000008E-3</v>
      </c>
      <c r="L115" s="3">
        <v>4.2999999999999999E-4</v>
      </c>
      <c r="M115" s="3">
        <v>0</v>
      </c>
      <c r="N115" s="5">
        <f>FG3M[[#This Row],[1+]]-FG3M[[#This Row],[2+]]</f>
        <v>0.37413000000000002</v>
      </c>
      <c r="O115" s="5">
        <f>FG3M[[#This Row],[2+]]-FG3M[[#This Row],[3+]]</f>
        <v>0.26293</v>
      </c>
      <c r="P115" s="5">
        <f>FG3M[[#This Row],[3+]]-FG3M[[#This Row],[4+]]</f>
        <v>7.5950000000000004E-2</v>
      </c>
      <c r="Q115" s="5">
        <f>FG3M[[#This Row],[4+]]-FG3M[[#This Row],[5+]]</f>
        <v>8.9600000000000009E-3</v>
      </c>
      <c r="R115" s="5">
        <f>FG3M[[#This Row],[5+]]-FG3M[[#This Row],[6+]]</f>
        <v>4.2999999999999999E-4</v>
      </c>
    </row>
    <row r="116" spans="1:18" x14ac:dyDescent="0.25">
      <c r="A116" s="10">
        <v>22400628</v>
      </c>
      <c r="B116" t="s">
        <v>89</v>
      </c>
      <c r="C116" t="s">
        <v>79</v>
      </c>
      <c r="D116" s="11">
        <v>0.91666666666666663</v>
      </c>
      <c r="E116" s="6" t="str">
        <f>HYPERLINK("https://www.nba.com/stats/player/1630172/boxscores-traditional", "Patrick Williams")</f>
        <v>Patrick Williams</v>
      </c>
      <c r="F116">
        <v>1.8</v>
      </c>
      <c r="G116" s="4">
        <v>0.4</v>
      </c>
      <c r="H116" s="3">
        <v>0.97724999999999995</v>
      </c>
      <c r="I116" s="3">
        <v>0.30853999999999998</v>
      </c>
      <c r="J116" s="3">
        <v>1.3500000000000001E-3</v>
      </c>
      <c r="K116" s="3">
        <v>0</v>
      </c>
      <c r="L116" s="3">
        <v>0</v>
      </c>
      <c r="M116" s="3">
        <v>0</v>
      </c>
      <c r="N116" s="5">
        <f>FG3M[[#This Row],[1+]]-FG3M[[#This Row],[2+]]</f>
        <v>0.66870999999999992</v>
      </c>
      <c r="O116" s="5">
        <f>FG3M[[#This Row],[2+]]-FG3M[[#This Row],[3+]]</f>
        <v>0.30718999999999996</v>
      </c>
      <c r="P116" s="5">
        <f>FG3M[[#This Row],[3+]]-FG3M[[#This Row],[4+]]</f>
        <v>1.3500000000000001E-3</v>
      </c>
      <c r="Q116" s="5">
        <f>FG3M[[#This Row],[4+]]-FG3M[[#This Row],[5+]]</f>
        <v>0</v>
      </c>
      <c r="R116" s="5">
        <f>FG3M[[#This Row],[5+]]-FG3M[[#This Row],[6+]]</f>
        <v>0</v>
      </c>
    </row>
    <row r="117" spans="1:18" x14ac:dyDescent="0.25">
      <c r="A117" s="10">
        <v>22400628</v>
      </c>
      <c r="B117" t="s">
        <v>79</v>
      </c>
      <c r="C117" t="s">
        <v>89</v>
      </c>
      <c r="D117" s="11">
        <v>0.91666666666666663</v>
      </c>
      <c r="E117" s="6" t="str">
        <f>HYPERLINK("https://www.nba.com/stats/player/1641764/boxscores-traditional", "Brandin Podziemski")</f>
        <v>Brandin Podziemski</v>
      </c>
      <c r="F117">
        <v>1.8</v>
      </c>
      <c r="G117" s="4">
        <v>0.4</v>
      </c>
      <c r="H117" s="3">
        <v>0.97724999999999995</v>
      </c>
      <c r="I117" s="3">
        <v>0.30853999999999998</v>
      </c>
      <c r="J117" s="3">
        <v>1.3500000000000001E-3</v>
      </c>
      <c r="K117" s="3">
        <v>0</v>
      </c>
      <c r="L117" s="3">
        <v>0</v>
      </c>
      <c r="M117" s="3">
        <v>0</v>
      </c>
      <c r="N117" s="5">
        <f>FG3M[[#This Row],[1+]]-FG3M[[#This Row],[2+]]</f>
        <v>0.66870999999999992</v>
      </c>
      <c r="O117" s="5">
        <f>FG3M[[#This Row],[2+]]-FG3M[[#This Row],[3+]]</f>
        <v>0.30718999999999996</v>
      </c>
      <c r="P117" s="5">
        <f>FG3M[[#This Row],[3+]]-FG3M[[#This Row],[4+]]</f>
        <v>1.3500000000000001E-3</v>
      </c>
      <c r="Q117" s="5">
        <f>FG3M[[#This Row],[4+]]-FG3M[[#This Row],[5+]]</f>
        <v>0</v>
      </c>
      <c r="R117" s="5">
        <f>FG3M[[#This Row],[5+]]-FG3M[[#This Row],[6+]]</f>
        <v>0</v>
      </c>
    </row>
    <row r="118" spans="1:18" x14ac:dyDescent="0.25">
      <c r="A118" s="10">
        <v>22400628</v>
      </c>
      <c r="B118" t="s">
        <v>79</v>
      </c>
      <c r="C118" t="s">
        <v>89</v>
      </c>
      <c r="D118" s="11">
        <v>0.91666666666666663</v>
      </c>
      <c r="E118" s="6" t="str">
        <f>HYPERLINK("https://www.nba.com/stats/player/1630611/boxscores-traditional", "Gui Santos")</f>
        <v>Gui Santos</v>
      </c>
      <c r="F118">
        <v>1.2</v>
      </c>
      <c r="G118" s="4">
        <v>1.47</v>
      </c>
      <c r="H118" s="3">
        <v>0.55567</v>
      </c>
      <c r="I118" s="3">
        <v>0.29459999999999997</v>
      </c>
      <c r="J118" s="3">
        <v>0.11123</v>
      </c>
      <c r="K118" s="3">
        <v>2.8719999999999999E-2</v>
      </c>
      <c r="L118" s="3">
        <v>4.7999999999999996E-3</v>
      </c>
      <c r="M118" s="3">
        <v>5.4000000000000001E-4</v>
      </c>
      <c r="N118" s="5">
        <f>FG3M[[#This Row],[1+]]-FG3M[[#This Row],[2+]]</f>
        <v>0.26107000000000002</v>
      </c>
      <c r="O118" s="5">
        <f>FG3M[[#This Row],[2+]]-FG3M[[#This Row],[3+]]</f>
        <v>0.18336999999999998</v>
      </c>
      <c r="P118" s="5">
        <f>FG3M[[#This Row],[3+]]-FG3M[[#This Row],[4+]]</f>
        <v>8.251E-2</v>
      </c>
      <c r="Q118" s="5">
        <f>FG3M[[#This Row],[4+]]-FG3M[[#This Row],[5+]]</f>
        <v>2.392E-2</v>
      </c>
      <c r="R118" s="5">
        <f>FG3M[[#This Row],[5+]]-FG3M[[#This Row],[6+]]</f>
        <v>4.2599999999999999E-3</v>
      </c>
    </row>
    <row r="119" spans="1:18" x14ac:dyDescent="0.25">
      <c r="A119" s="10">
        <v>22400629</v>
      </c>
      <c r="B119" t="s">
        <v>90</v>
      </c>
      <c r="C119" t="s">
        <v>80</v>
      </c>
      <c r="D119" s="11">
        <v>0.91666666666666663</v>
      </c>
      <c r="E119" s="6" t="str">
        <f>HYPERLINK("https://www.nba.com/stats/player/1629060/boxscores-traditional", "Rui Hachimura")</f>
        <v>Rui Hachimura</v>
      </c>
      <c r="F119">
        <v>1.4</v>
      </c>
      <c r="G119" s="4">
        <v>1.02</v>
      </c>
      <c r="H119" s="3">
        <v>0.65173000000000003</v>
      </c>
      <c r="I119" s="3">
        <v>0.27760000000000001</v>
      </c>
      <c r="J119" s="3">
        <v>5.8209999999999998E-2</v>
      </c>
      <c r="K119" s="3">
        <v>5.3899999999999998E-3</v>
      </c>
      <c r="L119" s="3">
        <v>2.1000000000000001E-4</v>
      </c>
      <c r="M119" s="3">
        <v>0</v>
      </c>
      <c r="N119" s="5">
        <f>FG3M[[#This Row],[1+]]-FG3M[[#This Row],[2+]]</f>
        <v>0.37413000000000002</v>
      </c>
      <c r="O119" s="5">
        <f>FG3M[[#This Row],[2+]]-FG3M[[#This Row],[3+]]</f>
        <v>0.21939000000000003</v>
      </c>
      <c r="P119" s="5">
        <f>FG3M[[#This Row],[3+]]-FG3M[[#This Row],[4+]]</f>
        <v>5.2819999999999999E-2</v>
      </c>
      <c r="Q119" s="5">
        <f>FG3M[[#This Row],[4+]]-FG3M[[#This Row],[5+]]</f>
        <v>5.1799999999999997E-3</v>
      </c>
      <c r="R119" s="5">
        <f>FG3M[[#This Row],[5+]]-FG3M[[#This Row],[6+]]</f>
        <v>2.1000000000000001E-4</v>
      </c>
    </row>
    <row r="120" spans="1:18" x14ac:dyDescent="0.25">
      <c r="A120" s="10">
        <v>22400628</v>
      </c>
      <c r="B120" t="s">
        <v>79</v>
      </c>
      <c r="C120" t="s">
        <v>89</v>
      </c>
      <c r="D120" s="11">
        <v>0.91666666666666663</v>
      </c>
      <c r="E120" s="6" t="str">
        <f>HYPERLINK("https://www.nba.com/stats/player/203110/boxscores-traditional", "Draymond Green")</f>
        <v>Draymond Green</v>
      </c>
      <c r="F120">
        <v>1.2</v>
      </c>
      <c r="G120" s="4">
        <v>1.1659999999999999</v>
      </c>
      <c r="H120" s="3">
        <v>0.56749000000000005</v>
      </c>
      <c r="I120" s="3">
        <v>0.24510000000000001</v>
      </c>
      <c r="J120" s="3">
        <v>6.1780000000000002E-2</v>
      </c>
      <c r="K120" s="3">
        <v>8.2000000000000007E-3</v>
      </c>
      <c r="L120" s="3">
        <v>5.5999999999999995E-4</v>
      </c>
      <c r="M120" s="3">
        <v>0</v>
      </c>
      <c r="N120" s="5">
        <f>FG3M[[#This Row],[1+]]-FG3M[[#This Row],[2+]]</f>
        <v>0.32239000000000007</v>
      </c>
      <c r="O120" s="5">
        <f>FG3M[[#This Row],[2+]]-FG3M[[#This Row],[3+]]</f>
        <v>0.18332000000000001</v>
      </c>
      <c r="P120" s="5">
        <f>FG3M[[#This Row],[3+]]-FG3M[[#This Row],[4+]]</f>
        <v>5.3580000000000003E-2</v>
      </c>
      <c r="Q120" s="5">
        <f>FG3M[[#This Row],[4+]]-FG3M[[#This Row],[5+]]</f>
        <v>7.640000000000001E-3</v>
      </c>
      <c r="R120" s="5">
        <f>FG3M[[#This Row],[5+]]-FG3M[[#This Row],[6+]]</f>
        <v>5.5999999999999995E-4</v>
      </c>
    </row>
    <row r="121" spans="1:18" x14ac:dyDescent="0.25">
      <c r="A121" s="10">
        <v>22400628</v>
      </c>
      <c r="B121" t="s">
        <v>79</v>
      </c>
      <c r="C121" t="s">
        <v>89</v>
      </c>
      <c r="D121" s="11">
        <v>0.91666666666666663</v>
      </c>
      <c r="E121" s="6" t="str">
        <f>HYPERLINK("https://www.nba.com/stats/player/203471/boxscores-traditional", "Dennis Schröder")</f>
        <v>Dennis Schröder</v>
      </c>
      <c r="F121">
        <v>1.6</v>
      </c>
      <c r="G121" s="4">
        <v>0.49</v>
      </c>
      <c r="H121" s="3">
        <v>0.88876999999999995</v>
      </c>
      <c r="I121" s="3">
        <v>0.20610999999999999</v>
      </c>
      <c r="J121" s="3">
        <v>2.1199999999999999E-3</v>
      </c>
      <c r="K121" s="3">
        <v>0</v>
      </c>
      <c r="L121" s="3">
        <v>0</v>
      </c>
      <c r="M121" s="3">
        <v>0</v>
      </c>
      <c r="N121" s="5">
        <f>FG3M[[#This Row],[1+]]-FG3M[[#This Row],[2+]]</f>
        <v>0.68265999999999993</v>
      </c>
      <c r="O121" s="5">
        <f>FG3M[[#This Row],[2+]]-FG3M[[#This Row],[3+]]</f>
        <v>0.20398999999999998</v>
      </c>
      <c r="P121" s="5">
        <f>FG3M[[#This Row],[3+]]-FG3M[[#This Row],[4+]]</f>
        <v>2.1199999999999999E-3</v>
      </c>
      <c r="Q121" s="5">
        <f>FG3M[[#This Row],[4+]]-FG3M[[#This Row],[5+]]</f>
        <v>0</v>
      </c>
      <c r="R121" s="5">
        <f>FG3M[[#This Row],[5+]]-FG3M[[#This Row],[6+]]</f>
        <v>0</v>
      </c>
    </row>
    <row r="122" spans="1:18" x14ac:dyDescent="0.25">
      <c r="A122" s="10">
        <v>22400628</v>
      </c>
      <c r="B122" t="s">
        <v>79</v>
      </c>
      <c r="C122" t="s">
        <v>89</v>
      </c>
      <c r="D122" s="11">
        <v>0.91666666666666663</v>
      </c>
      <c r="E122" s="6" t="str">
        <f>HYPERLINK("https://www.nba.com/stats/player/1630322/boxscores-traditional", "Lindy Waters III")</f>
        <v>Lindy Waters III</v>
      </c>
      <c r="F122">
        <v>1.2</v>
      </c>
      <c r="G122" s="4">
        <v>0.748</v>
      </c>
      <c r="H122" s="3">
        <v>0.60641999999999996</v>
      </c>
      <c r="I122" s="3">
        <v>0.14230999999999999</v>
      </c>
      <c r="J122" s="3">
        <v>7.9799999999999992E-3</v>
      </c>
      <c r="K122" s="3">
        <v>9.0000000000000006E-5</v>
      </c>
      <c r="L122" s="3">
        <v>0</v>
      </c>
      <c r="M122" s="3">
        <v>0</v>
      </c>
      <c r="N122" s="5">
        <f>FG3M[[#This Row],[1+]]-FG3M[[#This Row],[2+]]</f>
        <v>0.46410999999999997</v>
      </c>
      <c r="O122" s="5">
        <f>FG3M[[#This Row],[2+]]-FG3M[[#This Row],[3+]]</f>
        <v>0.13433</v>
      </c>
      <c r="P122" s="5">
        <f>FG3M[[#This Row],[3+]]-FG3M[[#This Row],[4+]]</f>
        <v>7.8899999999999994E-3</v>
      </c>
      <c r="Q122" s="5">
        <f>FG3M[[#This Row],[4+]]-FG3M[[#This Row],[5+]]</f>
        <v>9.0000000000000006E-5</v>
      </c>
      <c r="R122" s="5">
        <f>FG3M[[#This Row],[5+]]-FG3M[[#This Row],[6+]]</f>
        <v>0</v>
      </c>
    </row>
    <row r="123" spans="1:18" x14ac:dyDescent="0.25">
      <c r="A123" s="10">
        <v>22400629</v>
      </c>
      <c r="B123" t="s">
        <v>80</v>
      </c>
      <c r="C123" t="s">
        <v>90</v>
      </c>
      <c r="D123" s="11">
        <v>0.91666666666666663</v>
      </c>
      <c r="E123" s="6" t="str">
        <f>HYPERLINK("https://www.nba.com/stats/player/1627759/boxscores-traditional", "Jaylen Brown")</f>
        <v>Jaylen Brown</v>
      </c>
      <c r="F123">
        <v>1.4</v>
      </c>
      <c r="G123" s="4">
        <v>0.49</v>
      </c>
      <c r="H123" s="3">
        <v>0.79388999999999998</v>
      </c>
      <c r="I123" s="3">
        <v>0.11123</v>
      </c>
      <c r="J123" s="3">
        <v>5.4000000000000001E-4</v>
      </c>
      <c r="K123" s="3">
        <v>0</v>
      </c>
      <c r="L123" s="3">
        <v>0</v>
      </c>
      <c r="M123" s="3">
        <v>0</v>
      </c>
      <c r="N123" s="5">
        <f>FG3M[[#This Row],[1+]]-FG3M[[#This Row],[2+]]</f>
        <v>0.68266000000000004</v>
      </c>
      <c r="O123" s="5">
        <f>FG3M[[#This Row],[2+]]-FG3M[[#This Row],[3+]]</f>
        <v>0.11069</v>
      </c>
      <c r="P123" s="5">
        <f>FG3M[[#This Row],[3+]]-FG3M[[#This Row],[4+]]</f>
        <v>5.4000000000000001E-4</v>
      </c>
      <c r="Q123" s="5">
        <f>FG3M[[#This Row],[4+]]-FG3M[[#This Row],[5+]]</f>
        <v>0</v>
      </c>
      <c r="R123" s="5">
        <f>FG3M[[#This Row],[5+]]-FG3M[[#This Row],[6+]]</f>
        <v>0</v>
      </c>
    </row>
    <row r="124" spans="1:18" x14ac:dyDescent="0.25">
      <c r="A124" s="10">
        <v>22400628</v>
      </c>
      <c r="B124" t="s">
        <v>89</v>
      </c>
      <c r="C124" t="s">
        <v>79</v>
      </c>
      <c r="D124" s="11">
        <v>0.91666666666666663</v>
      </c>
      <c r="E124" s="6" t="str">
        <f>HYPERLINK("https://www.nba.com/stats/player/202696/boxscores-traditional", "Nikola Vucevic")</f>
        <v>Nikola Vucevic</v>
      </c>
      <c r="F124">
        <v>1</v>
      </c>
      <c r="G124" s="4">
        <v>0.63200000000000001</v>
      </c>
      <c r="H124" s="3">
        <v>0.5</v>
      </c>
      <c r="I124" s="3">
        <v>5.7049999999999997E-2</v>
      </c>
      <c r="J124" s="3">
        <v>7.9000000000000001E-4</v>
      </c>
      <c r="K124" s="3">
        <v>0</v>
      </c>
      <c r="L124" s="3">
        <v>0</v>
      </c>
      <c r="M124" s="3">
        <v>0</v>
      </c>
      <c r="N124" s="5">
        <f>FG3M[[#This Row],[1+]]-FG3M[[#This Row],[2+]]</f>
        <v>0.44295000000000001</v>
      </c>
      <c r="O124" s="5">
        <f>FG3M[[#This Row],[2+]]-FG3M[[#This Row],[3+]]</f>
        <v>5.6259999999999998E-2</v>
      </c>
      <c r="P124" s="5">
        <f>FG3M[[#This Row],[3+]]-FG3M[[#This Row],[4+]]</f>
        <v>7.9000000000000001E-4</v>
      </c>
      <c r="Q124" s="5">
        <f>FG3M[[#This Row],[4+]]-FG3M[[#This Row],[5+]]</f>
        <v>0</v>
      </c>
      <c r="R124" s="5">
        <f>FG3M[[#This Row],[5+]]-FG3M[[#This Row],[6+]]</f>
        <v>0</v>
      </c>
    </row>
    <row r="125" spans="1:18" x14ac:dyDescent="0.25">
      <c r="A125" s="10">
        <v>22400629</v>
      </c>
      <c r="B125" t="s">
        <v>90</v>
      </c>
      <c r="C125" t="s">
        <v>80</v>
      </c>
      <c r="D125" s="11">
        <v>0.91666666666666663</v>
      </c>
      <c r="E125" s="6" t="str">
        <f>HYPERLINK("https://www.nba.com/stats/player/1629216/boxscores-traditional", "Gabe Vincent")</f>
        <v>Gabe Vincent</v>
      </c>
      <c r="F125">
        <v>1</v>
      </c>
      <c r="G125" s="4">
        <v>0.63200000000000001</v>
      </c>
      <c r="H125" s="3">
        <v>0.5</v>
      </c>
      <c r="I125" s="3">
        <v>5.7049999999999997E-2</v>
      </c>
      <c r="J125" s="3">
        <v>7.9000000000000001E-4</v>
      </c>
      <c r="K125" s="3">
        <v>0</v>
      </c>
      <c r="L125" s="3">
        <v>0</v>
      </c>
      <c r="M125" s="3">
        <v>0</v>
      </c>
      <c r="N125" s="5">
        <f>FG3M[[#This Row],[1+]]-FG3M[[#This Row],[2+]]</f>
        <v>0.44295000000000001</v>
      </c>
      <c r="O125" s="5">
        <f>FG3M[[#This Row],[2+]]-FG3M[[#This Row],[3+]]</f>
        <v>5.6259999999999998E-2</v>
      </c>
      <c r="P125" s="5">
        <f>FG3M[[#This Row],[3+]]-FG3M[[#This Row],[4+]]</f>
        <v>7.9000000000000001E-4</v>
      </c>
      <c r="Q125" s="5">
        <f>FG3M[[#This Row],[4+]]-FG3M[[#This Row],[5+]]</f>
        <v>0</v>
      </c>
      <c r="R125" s="5">
        <f>FG3M[[#This Row],[5+]]-FG3M[[#This Row],[6+]]</f>
        <v>0</v>
      </c>
    </row>
    <row r="126" spans="1:18" x14ac:dyDescent="0.25">
      <c r="A126" s="10">
        <v>22400983</v>
      </c>
      <c r="B126" t="s">
        <v>91</v>
      </c>
      <c r="C126" t="s">
        <v>81</v>
      </c>
      <c r="D126" s="11">
        <v>0.9375</v>
      </c>
      <c r="E126" s="6" t="str">
        <f>HYPERLINK("https://www.nba.com/stats/player/1629673/boxscores-traditional", "Jordan Poole")</f>
        <v>Jordan Poole</v>
      </c>
      <c r="F126">
        <v>4.4000000000000004</v>
      </c>
      <c r="G126" s="4">
        <v>1.855</v>
      </c>
      <c r="H126" s="3">
        <v>0.96638000000000002</v>
      </c>
      <c r="I126" s="3">
        <v>0.90146999999999999</v>
      </c>
      <c r="J126" s="3">
        <v>0.77337</v>
      </c>
      <c r="K126" s="3">
        <v>0.58706000000000003</v>
      </c>
      <c r="L126" s="3">
        <v>0.37447999999999998</v>
      </c>
      <c r="M126" s="3">
        <v>0.19489000000000001</v>
      </c>
      <c r="N126" s="5">
        <f>FG3M[[#This Row],[1+]]-FG3M[[#This Row],[2+]]</f>
        <v>6.4910000000000023E-2</v>
      </c>
      <c r="O126" s="5">
        <f>FG3M[[#This Row],[2+]]-FG3M[[#This Row],[3+]]</f>
        <v>0.12809999999999999</v>
      </c>
      <c r="P126" s="5">
        <f>FG3M[[#This Row],[3+]]-FG3M[[#This Row],[4+]]</f>
        <v>0.18630999999999998</v>
      </c>
      <c r="Q126" s="5">
        <f>FG3M[[#This Row],[4+]]-FG3M[[#This Row],[5+]]</f>
        <v>0.21258000000000005</v>
      </c>
      <c r="R126" s="5">
        <f>FG3M[[#This Row],[5+]]-FG3M[[#This Row],[6+]]</f>
        <v>0.17958999999999997</v>
      </c>
    </row>
    <row r="127" spans="1:18" x14ac:dyDescent="0.25">
      <c r="A127" s="10">
        <v>22400983</v>
      </c>
      <c r="B127" t="s">
        <v>81</v>
      </c>
      <c r="C127" t="s">
        <v>91</v>
      </c>
      <c r="D127" s="11">
        <v>0.9375</v>
      </c>
      <c r="E127" s="6" t="str">
        <f>HYPERLINK("https://www.nba.com/stats/player/1626181/boxscores-traditional", "Norman Powell")</f>
        <v>Norman Powell</v>
      </c>
      <c r="F127">
        <v>3.2</v>
      </c>
      <c r="G127" s="4">
        <v>0.98</v>
      </c>
      <c r="H127" s="3">
        <v>0.98745000000000005</v>
      </c>
      <c r="I127" s="3">
        <v>0.88876999999999995</v>
      </c>
      <c r="J127" s="3">
        <v>0.57926</v>
      </c>
      <c r="K127" s="3">
        <v>0.20610999999999999</v>
      </c>
      <c r="L127" s="3">
        <v>3.288E-2</v>
      </c>
      <c r="M127" s="3">
        <v>2.1199999999999999E-3</v>
      </c>
      <c r="N127" s="5">
        <f>FG3M[[#This Row],[1+]]-FG3M[[#This Row],[2+]]</f>
        <v>9.8680000000000101E-2</v>
      </c>
      <c r="O127" s="5">
        <f>FG3M[[#This Row],[2+]]-FG3M[[#This Row],[3+]]</f>
        <v>0.30950999999999995</v>
      </c>
      <c r="P127" s="5">
        <f>FG3M[[#This Row],[3+]]-FG3M[[#This Row],[4+]]</f>
        <v>0.37314999999999998</v>
      </c>
      <c r="Q127" s="5">
        <f>FG3M[[#This Row],[4+]]-FG3M[[#This Row],[5+]]</f>
        <v>0.17323</v>
      </c>
      <c r="R127" s="5">
        <f>FG3M[[#This Row],[5+]]-FG3M[[#This Row],[6+]]</f>
        <v>3.0759999999999999E-2</v>
      </c>
    </row>
    <row r="128" spans="1:18" x14ac:dyDescent="0.25">
      <c r="A128" s="10">
        <v>22400983</v>
      </c>
      <c r="B128" t="s">
        <v>81</v>
      </c>
      <c r="C128" t="s">
        <v>91</v>
      </c>
      <c r="D128" s="11">
        <v>0.9375</v>
      </c>
      <c r="E128" s="6" t="str">
        <f>HYPERLINK("https://www.nba.com/stats/player/201935/boxscores-traditional", "James Harden")</f>
        <v>James Harden</v>
      </c>
      <c r="F128">
        <v>3.4</v>
      </c>
      <c r="G128" s="4">
        <v>1.625</v>
      </c>
      <c r="H128" s="3">
        <v>0.93056000000000005</v>
      </c>
      <c r="I128" s="3">
        <v>0.80510999999999999</v>
      </c>
      <c r="J128" s="3">
        <v>0.59870999999999996</v>
      </c>
      <c r="K128" s="3">
        <v>0.35569000000000001</v>
      </c>
      <c r="L128" s="3">
        <v>0.16353999999999999</v>
      </c>
      <c r="M128" s="3">
        <v>5.4800000000000001E-2</v>
      </c>
      <c r="N128" s="5">
        <f>FG3M[[#This Row],[1+]]-FG3M[[#This Row],[2+]]</f>
        <v>0.12545000000000006</v>
      </c>
      <c r="O128" s="5">
        <f>FG3M[[#This Row],[2+]]-FG3M[[#This Row],[3+]]</f>
        <v>0.20640000000000003</v>
      </c>
      <c r="P128" s="5">
        <f>FG3M[[#This Row],[3+]]-FG3M[[#This Row],[4+]]</f>
        <v>0.24301999999999996</v>
      </c>
      <c r="Q128" s="5">
        <f>FG3M[[#This Row],[4+]]-FG3M[[#This Row],[5+]]</f>
        <v>0.19215000000000002</v>
      </c>
      <c r="R128" s="5">
        <f>FG3M[[#This Row],[5+]]-FG3M[[#This Row],[6+]]</f>
        <v>0.10873999999999999</v>
      </c>
    </row>
    <row r="129" spans="1:18" x14ac:dyDescent="0.25">
      <c r="A129" s="10">
        <v>22400983</v>
      </c>
      <c r="B129" t="s">
        <v>91</v>
      </c>
      <c r="C129" t="s">
        <v>81</v>
      </c>
      <c r="D129" s="11">
        <v>0.9375</v>
      </c>
      <c r="E129" s="6" t="str">
        <f>HYPERLINK("https://www.nba.com/stats/player/1642273/boxscores-traditional", "Kyshawn George")</f>
        <v>Kyshawn George</v>
      </c>
      <c r="F129">
        <v>2.6</v>
      </c>
      <c r="G129" s="4">
        <v>1.744</v>
      </c>
      <c r="H129" s="3">
        <v>0.82121</v>
      </c>
      <c r="I129" s="3">
        <v>0.63307000000000002</v>
      </c>
      <c r="J129" s="3">
        <v>0.40905000000000002</v>
      </c>
      <c r="K129" s="3">
        <v>0.21185999999999999</v>
      </c>
      <c r="L129" s="3">
        <v>8.3790000000000003E-2</v>
      </c>
      <c r="M129" s="3">
        <v>2.5590000000000002E-2</v>
      </c>
      <c r="N129" s="5">
        <f>FG3M[[#This Row],[1+]]-FG3M[[#This Row],[2+]]</f>
        <v>0.18813999999999997</v>
      </c>
      <c r="O129" s="5">
        <f>FG3M[[#This Row],[2+]]-FG3M[[#This Row],[3+]]</f>
        <v>0.22402</v>
      </c>
      <c r="P129" s="5">
        <f>FG3M[[#This Row],[3+]]-FG3M[[#This Row],[4+]]</f>
        <v>0.19719000000000003</v>
      </c>
      <c r="Q129" s="5">
        <f>FG3M[[#This Row],[4+]]-FG3M[[#This Row],[5+]]</f>
        <v>0.12806999999999999</v>
      </c>
      <c r="R129" s="5">
        <f>FG3M[[#This Row],[5+]]-FG3M[[#This Row],[6+]]</f>
        <v>5.8200000000000002E-2</v>
      </c>
    </row>
    <row r="130" spans="1:18" x14ac:dyDescent="0.25">
      <c r="A130" s="10">
        <v>22400983</v>
      </c>
      <c r="B130" t="s">
        <v>91</v>
      </c>
      <c r="C130" t="s">
        <v>81</v>
      </c>
      <c r="D130" s="11">
        <v>0.9375</v>
      </c>
      <c r="E130" s="6" t="str">
        <f>HYPERLINK("https://www.nba.com/stats/player/1642267/boxscores-traditional", "Carlton Carrington")</f>
        <v>Carlton Carrington</v>
      </c>
      <c r="F130">
        <v>1.6</v>
      </c>
      <c r="G130" s="4">
        <v>1.3559999999999999</v>
      </c>
      <c r="H130" s="3">
        <v>0.67003000000000001</v>
      </c>
      <c r="I130" s="3">
        <v>0.38590999999999998</v>
      </c>
      <c r="J130" s="3">
        <v>0.15151000000000001</v>
      </c>
      <c r="K130" s="3">
        <v>3.8359999999999998E-2</v>
      </c>
      <c r="L130" s="3">
        <v>6.0400000000000002E-3</v>
      </c>
      <c r="M130" s="3">
        <v>5.9999999999999995E-4</v>
      </c>
      <c r="N130" s="5">
        <f>FG3M[[#This Row],[1+]]-FG3M[[#This Row],[2+]]</f>
        <v>0.28412000000000004</v>
      </c>
      <c r="O130" s="5">
        <f>FG3M[[#This Row],[2+]]-FG3M[[#This Row],[3+]]</f>
        <v>0.23439999999999997</v>
      </c>
      <c r="P130" s="5">
        <f>FG3M[[#This Row],[3+]]-FG3M[[#This Row],[4+]]</f>
        <v>0.11315</v>
      </c>
      <c r="Q130" s="5">
        <f>FG3M[[#This Row],[4+]]-FG3M[[#This Row],[5+]]</f>
        <v>3.2320000000000002E-2</v>
      </c>
      <c r="R130" s="5">
        <f>FG3M[[#This Row],[5+]]-FG3M[[#This Row],[6+]]</f>
        <v>5.4400000000000004E-3</v>
      </c>
    </row>
    <row r="131" spans="1:18" x14ac:dyDescent="0.25">
      <c r="A131" s="10">
        <v>22400983</v>
      </c>
      <c r="B131" t="s">
        <v>91</v>
      </c>
      <c r="C131" t="s">
        <v>81</v>
      </c>
      <c r="D131" s="11">
        <v>0.9375</v>
      </c>
      <c r="E131" s="6" t="str">
        <f>HYPERLINK("https://www.nba.com/stats/player/1642259/boxscores-traditional", "Alexandre Sarr")</f>
        <v>Alexandre Sarr</v>
      </c>
      <c r="F131">
        <v>1.6</v>
      </c>
      <c r="G131" s="4">
        <v>1.2</v>
      </c>
      <c r="H131" s="3">
        <v>0.69145999999999996</v>
      </c>
      <c r="I131" s="3">
        <v>0.37069999999999997</v>
      </c>
      <c r="J131" s="3">
        <v>0.121</v>
      </c>
      <c r="K131" s="3">
        <v>2.2749999999999999E-2</v>
      </c>
      <c r="L131" s="3">
        <v>2.33E-3</v>
      </c>
      <c r="M131" s="3">
        <v>1.2E-4</v>
      </c>
      <c r="N131" s="5">
        <f>FG3M[[#This Row],[1+]]-FG3M[[#This Row],[2+]]</f>
        <v>0.32075999999999999</v>
      </c>
      <c r="O131" s="5">
        <f>FG3M[[#This Row],[2+]]-FG3M[[#This Row],[3+]]</f>
        <v>0.24969999999999998</v>
      </c>
      <c r="P131" s="5">
        <f>FG3M[[#This Row],[3+]]-FG3M[[#This Row],[4+]]</f>
        <v>9.8250000000000004E-2</v>
      </c>
      <c r="Q131" s="5">
        <f>FG3M[[#This Row],[4+]]-FG3M[[#This Row],[5+]]</f>
        <v>2.0420000000000001E-2</v>
      </c>
      <c r="R131" s="5">
        <f>FG3M[[#This Row],[5+]]-FG3M[[#This Row],[6+]]</f>
        <v>2.2100000000000002E-3</v>
      </c>
    </row>
    <row r="132" spans="1:18" x14ac:dyDescent="0.25">
      <c r="A132" s="10">
        <v>22400983</v>
      </c>
      <c r="B132" t="s">
        <v>91</v>
      </c>
      <c r="C132" t="s">
        <v>81</v>
      </c>
      <c r="D132" s="11">
        <v>0.9375</v>
      </c>
      <c r="E132" s="6" t="str">
        <f>HYPERLINK("https://www.nba.com/stats/player/1628398/boxscores-traditional", "Kyle Kuzma")</f>
        <v>Kyle Kuzma</v>
      </c>
      <c r="F132">
        <v>1.6</v>
      </c>
      <c r="G132" s="4">
        <v>1.2</v>
      </c>
      <c r="H132" s="3">
        <v>0.69145999999999996</v>
      </c>
      <c r="I132" s="3">
        <v>0.37069999999999997</v>
      </c>
      <c r="J132" s="3">
        <v>0.121</v>
      </c>
      <c r="K132" s="3">
        <v>2.2749999999999999E-2</v>
      </c>
      <c r="L132" s="3">
        <v>2.33E-3</v>
      </c>
      <c r="M132" s="3">
        <v>1.2E-4</v>
      </c>
      <c r="N132" s="5">
        <f>FG3M[[#This Row],[1+]]-FG3M[[#This Row],[2+]]</f>
        <v>0.32075999999999999</v>
      </c>
      <c r="O132" s="5">
        <f>FG3M[[#This Row],[2+]]-FG3M[[#This Row],[3+]]</f>
        <v>0.24969999999999998</v>
      </c>
      <c r="P132" s="5">
        <f>FG3M[[#This Row],[3+]]-FG3M[[#This Row],[4+]]</f>
        <v>9.8250000000000004E-2</v>
      </c>
      <c r="Q132" s="5">
        <f>FG3M[[#This Row],[4+]]-FG3M[[#This Row],[5+]]</f>
        <v>2.0420000000000001E-2</v>
      </c>
      <c r="R132" s="5">
        <f>FG3M[[#This Row],[5+]]-FG3M[[#This Row],[6+]]</f>
        <v>2.2100000000000002E-3</v>
      </c>
    </row>
    <row r="133" spans="1:18" x14ac:dyDescent="0.25">
      <c r="A133" s="10">
        <v>22400983</v>
      </c>
      <c r="B133" t="s">
        <v>91</v>
      </c>
      <c r="C133" t="s">
        <v>81</v>
      </c>
      <c r="D133" s="11">
        <v>0.9375</v>
      </c>
      <c r="E133" s="6" t="str">
        <f>HYPERLINK("https://www.nba.com/stats/player/1630557/boxscores-traditional", "Corey Kispert")</f>
        <v>Corey Kispert</v>
      </c>
      <c r="F133">
        <v>1.4</v>
      </c>
      <c r="G133" s="4">
        <v>1.2</v>
      </c>
      <c r="H133" s="3">
        <v>0.62929999999999997</v>
      </c>
      <c r="I133" s="3">
        <v>0.30853999999999998</v>
      </c>
      <c r="J133" s="3">
        <v>9.1759999999999994E-2</v>
      </c>
      <c r="K133" s="3">
        <v>1.4999999999999999E-2</v>
      </c>
      <c r="L133" s="3">
        <v>1.3500000000000001E-3</v>
      </c>
      <c r="M133" s="3">
        <v>6.0000000000000002E-5</v>
      </c>
      <c r="N133" s="5">
        <f>FG3M[[#This Row],[1+]]-FG3M[[#This Row],[2+]]</f>
        <v>0.32075999999999999</v>
      </c>
      <c r="O133" s="5">
        <f>FG3M[[#This Row],[2+]]-FG3M[[#This Row],[3+]]</f>
        <v>0.21677999999999997</v>
      </c>
      <c r="P133" s="5">
        <f>FG3M[[#This Row],[3+]]-FG3M[[#This Row],[4+]]</f>
        <v>7.6759999999999995E-2</v>
      </c>
      <c r="Q133" s="5">
        <f>FG3M[[#This Row],[4+]]-FG3M[[#This Row],[5+]]</f>
        <v>1.3649999999999999E-2</v>
      </c>
      <c r="R133" s="5">
        <f>FG3M[[#This Row],[5+]]-FG3M[[#This Row],[6+]]</f>
        <v>1.2900000000000001E-3</v>
      </c>
    </row>
    <row r="134" spans="1:18" x14ac:dyDescent="0.25">
      <c r="A134" s="10">
        <v>22400983</v>
      </c>
      <c r="B134" t="s">
        <v>81</v>
      </c>
      <c r="C134" t="s">
        <v>91</v>
      </c>
      <c r="D134" s="11">
        <v>0.9375</v>
      </c>
      <c r="E134" s="6" t="str">
        <f>HYPERLINK("https://www.nba.com/stats/player/1627884/boxscores-traditional", "Derrick Jones Jr.")</f>
        <v>Derrick Jones Jr.</v>
      </c>
      <c r="F134">
        <v>1.2</v>
      </c>
      <c r="G134" s="4">
        <v>1.47</v>
      </c>
      <c r="H134" s="3">
        <v>0.55567</v>
      </c>
      <c r="I134" s="3">
        <v>0.29459999999999997</v>
      </c>
      <c r="J134" s="3">
        <v>0.11123</v>
      </c>
      <c r="K134" s="3">
        <v>2.8719999999999999E-2</v>
      </c>
      <c r="L134" s="3">
        <v>4.7999999999999996E-3</v>
      </c>
      <c r="M134" s="3">
        <v>5.4000000000000001E-4</v>
      </c>
      <c r="N134" s="5">
        <f>FG3M[[#This Row],[1+]]-FG3M[[#This Row],[2+]]</f>
        <v>0.26107000000000002</v>
      </c>
      <c r="O134" s="5">
        <f>FG3M[[#This Row],[2+]]-FG3M[[#This Row],[3+]]</f>
        <v>0.18336999999999998</v>
      </c>
      <c r="P134" s="5">
        <f>FG3M[[#This Row],[3+]]-FG3M[[#This Row],[4+]]</f>
        <v>8.251E-2</v>
      </c>
      <c r="Q134" s="5">
        <f>FG3M[[#This Row],[4+]]-FG3M[[#This Row],[5+]]</f>
        <v>2.392E-2</v>
      </c>
      <c r="R134" s="5">
        <f>FG3M[[#This Row],[5+]]-FG3M[[#This Row],[6+]]</f>
        <v>4.2599999999999999E-3</v>
      </c>
    </row>
    <row r="135" spans="1:18" x14ac:dyDescent="0.25">
      <c r="A135" s="10">
        <v>22400983</v>
      </c>
      <c r="B135" t="s">
        <v>81</v>
      </c>
      <c r="C135" t="s">
        <v>91</v>
      </c>
      <c r="D135" s="11">
        <v>0.9375</v>
      </c>
      <c r="E135" s="6" t="str">
        <f>HYPERLINK("https://www.nba.com/stats/player/202695/boxscores-traditional", "Kawhi Leonard")</f>
        <v>Kawhi Leonard</v>
      </c>
      <c r="F135">
        <v>1.2</v>
      </c>
      <c r="G135" s="4">
        <v>1.1659999999999999</v>
      </c>
      <c r="H135" s="3">
        <v>0.56749000000000005</v>
      </c>
      <c r="I135" s="3">
        <v>0.24510000000000001</v>
      </c>
      <c r="J135" s="3">
        <v>6.1780000000000002E-2</v>
      </c>
      <c r="K135" s="3">
        <v>8.2000000000000007E-3</v>
      </c>
      <c r="L135" s="3">
        <v>5.5999999999999995E-4</v>
      </c>
      <c r="M135" s="3">
        <v>0</v>
      </c>
      <c r="N135" s="5">
        <f>FG3M[[#This Row],[1+]]-FG3M[[#This Row],[2+]]</f>
        <v>0.32239000000000007</v>
      </c>
      <c r="O135" s="5">
        <f>FG3M[[#This Row],[2+]]-FG3M[[#This Row],[3+]]</f>
        <v>0.18332000000000001</v>
      </c>
      <c r="P135" s="5">
        <f>FG3M[[#This Row],[3+]]-FG3M[[#This Row],[4+]]</f>
        <v>5.3580000000000003E-2</v>
      </c>
      <c r="Q135" s="5">
        <f>FG3M[[#This Row],[4+]]-FG3M[[#This Row],[5+]]</f>
        <v>7.640000000000001E-3</v>
      </c>
      <c r="R135" s="5">
        <f>FG3M[[#This Row],[5+]]-FG3M[[#This Row],[6+]]</f>
        <v>5.5999999999999995E-4</v>
      </c>
    </row>
    <row r="136" spans="1:18" x14ac:dyDescent="0.25">
      <c r="A136" s="10">
        <v>22400983</v>
      </c>
      <c r="B136" t="s">
        <v>81</v>
      </c>
      <c r="C136" t="s">
        <v>91</v>
      </c>
      <c r="D136" s="11">
        <v>0.9375</v>
      </c>
      <c r="E136" s="6" t="str">
        <f>HYPERLINK("https://www.nba.com/stats/player/1629611/boxscores-traditional", "Terance Mann")</f>
        <v>Terance Mann</v>
      </c>
      <c r="F136">
        <v>1</v>
      </c>
      <c r="G136" s="4">
        <v>0.89400000000000002</v>
      </c>
      <c r="H136" s="3">
        <v>0.5</v>
      </c>
      <c r="I136" s="3">
        <v>0.13136</v>
      </c>
      <c r="J136" s="3">
        <v>1.255E-2</v>
      </c>
      <c r="K136" s="3">
        <v>3.8999999999999999E-4</v>
      </c>
      <c r="L136" s="3">
        <v>0</v>
      </c>
      <c r="M136" s="3">
        <v>0</v>
      </c>
      <c r="N136" s="5">
        <f>FG3M[[#This Row],[1+]]-FG3M[[#This Row],[2+]]</f>
        <v>0.36863999999999997</v>
      </c>
      <c r="O136" s="5">
        <f>FG3M[[#This Row],[2+]]-FG3M[[#This Row],[3+]]</f>
        <v>0.11881</v>
      </c>
      <c r="P136" s="5">
        <f>FG3M[[#This Row],[3+]]-FG3M[[#This Row],[4+]]</f>
        <v>1.2160000000000001E-2</v>
      </c>
      <c r="Q136" s="5">
        <f>FG3M[[#This Row],[4+]]-FG3M[[#This Row],[5+]]</f>
        <v>3.8999999999999999E-4</v>
      </c>
      <c r="R136" s="5">
        <f>FG3M[[#This Row],[5+]]-FG3M[[#This Row],[6+]]</f>
        <v>0</v>
      </c>
    </row>
    <row r="137" spans="1:18" x14ac:dyDescent="0.25">
      <c r="A137" s="10"/>
      <c r="B137" s="12"/>
      <c r="C137" s="12"/>
      <c r="D137" s="11"/>
      <c r="E137" s="6"/>
      <c r="G137" s="4"/>
      <c r="H137" s="3"/>
      <c r="I137" s="3"/>
      <c r="J137" s="3"/>
      <c r="K137" s="3"/>
      <c r="L137" s="3"/>
      <c r="M137" s="3"/>
    </row>
    <row r="138" spans="1:18" x14ac:dyDescent="0.25">
      <c r="A138" s="10"/>
      <c r="B138" s="12"/>
      <c r="C138" s="12"/>
      <c r="D138" s="11"/>
      <c r="E138" s="6"/>
      <c r="G138" s="4"/>
      <c r="H138" s="3"/>
      <c r="I138" s="3"/>
      <c r="J138" s="3"/>
      <c r="K138" s="3"/>
      <c r="L138" s="3"/>
      <c r="M138" s="3"/>
    </row>
    <row r="139" spans="1:18" x14ac:dyDescent="0.25">
      <c r="A139" s="10"/>
      <c r="B139" s="12"/>
      <c r="C139" s="12"/>
      <c r="D139" s="11"/>
      <c r="E139" s="6"/>
      <c r="G139" s="4"/>
      <c r="H139" s="3"/>
      <c r="I139" s="3"/>
      <c r="J139" s="3"/>
      <c r="K139" s="3"/>
      <c r="L139" s="3"/>
      <c r="M139" s="3"/>
    </row>
    <row r="140" spans="1:18" x14ac:dyDescent="0.25">
      <c r="A140" s="10"/>
      <c r="B140" s="12"/>
      <c r="C140" s="12"/>
      <c r="D140" s="11"/>
      <c r="E140" s="6"/>
      <c r="G140" s="4"/>
      <c r="H140" s="3"/>
      <c r="I140" s="3"/>
      <c r="J140" s="3"/>
      <c r="K140" s="3"/>
      <c r="L140" s="3"/>
      <c r="M140" s="3"/>
    </row>
    <row r="141" spans="1:18" x14ac:dyDescent="0.25">
      <c r="A141" s="10"/>
      <c r="B141" s="12"/>
      <c r="C141" s="12"/>
      <c r="D141" s="11"/>
      <c r="E141" s="6"/>
      <c r="G141" s="4"/>
      <c r="H141" s="3"/>
      <c r="I141" s="3"/>
      <c r="J141" s="3"/>
      <c r="K141" s="3"/>
      <c r="L141" s="3"/>
      <c r="M141" s="3"/>
    </row>
  </sheetData>
  <conditionalFormatting sqref="H2:M14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777F0-FB95-4642-910E-7336D7A3AFA9}">
  <dimension ref="A1:CL169"/>
  <sheetViews>
    <sheetView workbookViewId="0">
      <pane xSplit="7" ySplit="1" topLeftCell="BD20" activePane="bottomRight" state="frozen"/>
      <selection pane="topRight" activeCell="H1" sqref="H1"/>
      <selection pane="bottomLeft" activeCell="A2" sqref="A2"/>
      <selection pane="bottomRight" activeCell="AX99" sqref="AX99:CL169"/>
    </sheetView>
  </sheetViews>
  <sheetFormatPr defaultColWidth="11.42578125" defaultRowHeight="15" x14ac:dyDescent="0.25"/>
  <cols>
    <col min="1" max="1" width="10.7109375" hidden="1" customWidth="1"/>
    <col min="2" max="3" width="11.85546875" bestFit="1" customWidth="1"/>
    <col min="4" max="4" width="11.28515625" bestFit="1" customWidth="1"/>
    <col min="5" max="5" width="25" style="8" bestFit="1" customWidth="1"/>
    <col min="6" max="6" width="6.5703125" bestFit="1" customWidth="1"/>
    <col min="7" max="7" width="7" style="12" bestFit="1" customWidth="1"/>
    <col min="8" max="21" width="8.140625" bestFit="1" customWidth="1"/>
    <col min="22" max="61" width="7.140625" bestFit="1" customWidth="1"/>
    <col min="62" max="74" width="6.140625" bestFit="1" customWidth="1"/>
    <col min="75" max="78" width="7.140625" bestFit="1" customWidth="1"/>
    <col min="79" max="90" width="6.140625" bestFit="1" customWidth="1"/>
  </cols>
  <sheetData>
    <row r="1" spans="1:90" x14ac:dyDescent="0.25">
      <c r="A1" t="s">
        <v>73</v>
      </c>
      <c r="B1" t="s">
        <v>25</v>
      </c>
      <c r="C1" t="s">
        <v>26</v>
      </c>
      <c r="D1" t="s">
        <v>72</v>
      </c>
      <c r="E1" s="8" t="s">
        <v>27</v>
      </c>
      <c r="F1" t="s">
        <v>38</v>
      </c>
      <c r="G1" s="12" t="s">
        <v>71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  <c r="AN1" t="s">
        <v>48</v>
      </c>
      <c r="AO1" t="s">
        <v>49</v>
      </c>
      <c r="AP1" t="s">
        <v>50</v>
      </c>
      <c r="AQ1" t="s">
        <v>51</v>
      </c>
      <c r="AR1" t="s">
        <v>52</v>
      </c>
      <c r="AS1" t="s">
        <v>53</v>
      </c>
      <c r="AT1" t="s">
        <v>54</v>
      </c>
      <c r="AU1" t="s">
        <v>55</v>
      </c>
      <c r="AV1" t="s">
        <v>56</v>
      </c>
      <c r="AW1" t="s">
        <v>57</v>
      </c>
      <c r="AX1" s="1" t="s">
        <v>3</v>
      </c>
      <c r="AY1" s="1" t="s">
        <v>4</v>
      </c>
      <c r="AZ1" s="1" t="s">
        <v>5</v>
      </c>
      <c r="BA1" s="1" t="s">
        <v>6</v>
      </c>
      <c r="BB1" s="1" t="s">
        <v>7</v>
      </c>
      <c r="BC1" s="1" t="s">
        <v>8</v>
      </c>
      <c r="BD1" s="1" t="s">
        <v>9</v>
      </c>
      <c r="BE1" s="1" t="s">
        <v>10</v>
      </c>
      <c r="BF1" s="1" t="s">
        <v>11</v>
      </c>
      <c r="BG1" s="1" t="s">
        <v>12</v>
      </c>
      <c r="BH1" s="1" t="s">
        <v>13</v>
      </c>
      <c r="BI1" s="1" t="s">
        <v>14</v>
      </c>
      <c r="BJ1" s="1" t="s">
        <v>15</v>
      </c>
      <c r="BK1" s="1" t="s">
        <v>16</v>
      </c>
      <c r="BL1" s="1" t="s">
        <v>17</v>
      </c>
      <c r="BM1" s="1" t="s">
        <v>18</v>
      </c>
      <c r="BN1" s="1" t="s">
        <v>19</v>
      </c>
      <c r="BO1" s="1" t="s">
        <v>20</v>
      </c>
      <c r="BP1" s="1" t="s">
        <v>21</v>
      </c>
      <c r="BQ1" s="1" t="s">
        <v>22</v>
      </c>
      <c r="BR1" s="1" t="s">
        <v>23</v>
      </c>
      <c r="BS1" s="1" t="s">
        <v>24</v>
      </c>
      <c r="BT1" s="1" t="s">
        <v>39</v>
      </c>
      <c r="BU1" s="1" t="s">
        <v>40</v>
      </c>
      <c r="BV1" s="1" t="s">
        <v>41</v>
      </c>
      <c r="BW1" s="1" t="s">
        <v>42</v>
      </c>
      <c r="BX1" s="1" t="s">
        <v>43</v>
      </c>
      <c r="BY1" s="1" t="s">
        <v>44</v>
      </c>
      <c r="BZ1" s="1" t="s">
        <v>45</v>
      </c>
      <c r="CA1" s="1" t="s">
        <v>46</v>
      </c>
      <c r="CB1" s="1" t="s">
        <v>47</v>
      </c>
      <c r="CC1" s="1" t="s">
        <v>48</v>
      </c>
      <c r="CD1" s="1" t="s">
        <v>49</v>
      </c>
      <c r="CE1" s="1" t="s">
        <v>50</v>
      </c>
      <c r="CF1" s="1" t="s">
        <v>51</v>
      </c>
      <c r="CG1" s="1" t="s">
        <v>52</v>
      </c>
      <c r="CH1" s="1" t="s">
        <v>53</v>
      </c>
      <c r="CI1" s="1" t="s">
        <v>54</v>
      </c>
      <c r="CJ1" s="1" t="s">
        <v>55</v>
      </c>
      <c r="CK1" s="1" t="s">
        <v>56</v>
      </c>
      <c r="CL1" s="2" t="s">
        <v>57</v>
      </c>
    </row>
    <row r="2" spans="1:90" hidden="1" x14ac:dyDescent="0.25">
      <c r="A2" s="10">
        <v>22400621</v>
      </c>
      <c r="B2" t="s">
        <v>82</v>
      </c>
      <c r="C2" t="s">
        <v>83</v>
      </c>
      <c r="D2" s="11">
        <v>0.58333333333333337</v>
      </c>
      <c r="E2" s="9" t="str">
        <f>HYPERLINK("https://www.nba.com/stats/player/1627783/boxscores-traditional", "Pascal Siakam")</f>
        <v>Pascal Siakam</v>
      </c>
      <c r="F2">
        <v>26.2</v>
      </c>
      <c r="G2" s="10">
        <v>4.1669999999999998</v>
      </c>
      <c r="H2" s="3">
        <v>1</v>
      </c>
      <c r="I2" s="3">
        <v>1</v>
      </c>
      <c r="J2" s="3">
        <v>0.99995000000000001</v>
      </c>
      <c r="K2" s="3">
        <v>0.99987000000000004</v>
      </c>
      <c r="L2" s="3">
        <v>0.99968000000000001</v>
      </c>
      <c r="M2" s="3">
        <v>0.99924000000000002</v>
      </c>
      <c r="N2" s="3">
        <v>0.99831000000000003</v>
      </c>
      <c r="O2" s="3">
        <v>0.99643000000000004</v>
      </c>
      <c r="P2" s="3">
        <v>0.99285999999999996</v>
      </c>
      <c r="Q2" s="3">
        <v>0.98645000000000005</v>
      </c>
      <c r="R2" s="3">
        <v>0.97558</v>
      </c>
      <c r="S2" s="3">
        <v>0.95818000000000003</v>
      </c>
      <c r="T2" s="3">
        <v>0.93189</v>
      </c>
      <c r="U2" s="3">
        <v>0.89434999999999998</v>
      </c>
      <c r="V2" s="3">
        <v>0.84375</v>
      </c>
      <c r="W2" s="3">
        <v>0.77934999999999999</v>
      </c>
      <c r="X2" s="3">
        <v>0.70194000000000001</v>
      </c>
      <c r="Y2" s="3">
        <v>0.61409000000000002</v>
      </c>
      <c r="Z2" s="3">
        <v>0.51993999999999996</v>
      </c>
      <c r="AA2" s="3">
        <v>0.42465000000000003</v>
      </c>
      <c r="AB2" s="3">
        <v>0.33360000000000001</v>
      </c>
      <c r="AC2" s="3">
        <v>0.25142999999999999</v>
      </c>
      <c r="AD2" s="3">
        <v>0.18140999999999999</v>
      </c>
      <c r="AE2" s="3">
        <v>0.12506999999999999</v>
      </c>
      <c r="AF2" s="3">
        <v>8.226E-2</v>
      </c>
      <c r="AG2" s="3">
        <v>5.1549999999999999E-2</v>
      </c>
      <c r="AH2" s="3">
        <v>3.074E-2</v>
      </c>
      <c r="AI2" s="3">
        <v>1.7430000000000001E-2</v>
      </c>
      <c r="AJ2" s="3">
        <v>9.3900000000000008E-3</v>
      </c>
      <c r="AK2" s="3">
        <v>4.7999999999999996E-3</v>
      </c>
      <c r="AL2" s="3">
        <v>2.33E-3</v>
      </c>
      <c r="AM2" s="3">
        <v>1.07E-3</v>
      </c>
      <c r="AN2" s="3">
        <v>4.6999999999999999E-4</v>
      </c>
      <c r="AO2" s="3">
        <v>1.9000000000000001E-4</v>
      </c>
      <c r="AP2" s="3">
        <v>8.0000000000000007E-5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5">
        <f>P_A[[#This Row],[8+]]-P_A[[#This Row],[9+]]</f>
        <v>0</v>
      </c>
      <c r="AY2" s="5">
        <f>P_A[[#This Row],[9+]]-P_A[[#This Row],[10+]]</f>
        <v>4.9999999999994493E-5</v>
      </c>
      <c r="AZ2" s="5">
        <f>P_A[[#This Row],[10+]]-P_A[[#This Row],[11+]]</f>
        <v>7.9999999999968985E-5</v>
      </c>
      <c r="BA2" s="5">
        <f>P_A[[#This Row],[11+]]-P_A[[#This Row],[12+]]</f>
        <v>1.9000000000002348E-4</v>
      </c>
      <c r="BB2" s="5">
        <f>P_A[[#This Row],[12+]]-P_A[[#This Row],[13+]]</f>
        <v>4.3999999999999595E-4</v>
      </c>
      <c r="BC2" s="5">
        <f>P_A[[#This Row],[13+]]-P_A[[#This Row],[14+]]</f>
        <v>9.2999999999998639E-4</v>
      </c>
      <c r="BD2" s="5">
        <f>P_A[[#This Row],[14+]]-P_A[[#This Row],[15+]]</f>
        <v>1.8799999999999928E-3</v>
      </c>
      <c r="BE2" s="5">
        <f>P_A[[#This Row],[15+]]-P_A[[#This Row],[16+]]</f>
        <v>3.5700000000000731E-3</v>
      </c>
      <c r="BF2" s="5">
        <f>P_A[[#This Row],[16+]]-P_A[[#This Row],[17+]]</f>
        <v>6.4099999999999158E-3</v>
      </c>
      <c r="BG2" s="5">
        <f>P_A[[#This Row],[17+]]-P_A[[#This Row],[18+]]</f>
        <v>1.0870000000000046E-2</v>
      </c>
      <c r="BH2" s="5">
        <f>P_A[[#This Row],[18+]]-P_A[[#This Row],[19+]]</f>
        <v>1.7399999999999971E-2</v>
      </c>
      <c r="BI2" s="5">
        <f>P_A[[#This Row],[19+]]-P_A[[#This Row],[20+]]</f>
        <v>2.6290000000000036E-2</v>
      </c>
      <c r="BJ2" s="5">
        <f>P_A[[#This Row],[20+]]-P_A[[#This Row],[21+]]</f>
        <v>3.7540000000000018E-2</v>
      </c>
      <c r="BK2" s="5">
        <f>P_A[[#This Row],[21+]]-P_A[[#This Row],[22+]]</f>
        <v>5.0599999999999978E-2</v>
      </c>
      <c r="BL2" s="5">
        <f>P_A[[#This Row],[22+]]-P_A[[#This Row],[23+]]</f>
        <v>6.4400000000000013E-2</v>
      </c>
      <c r="BM2" s="5">
        <f>P_A[[#This Row],[23+]]-P_A[[#This Row],[24+]]</f>
        <v>7.7409999999999979E-2</v>
      </c>
      <c r="BN2" s="5">
        <f>P_A[[#This Row],[24+]]-P_A[[#This Row],[25+]]</f>
        <v>8.7849999999999984E-2</v>
      </c>
      <c r="BO2" s="5">
        <f>P_A[[#This Row],[25+]]-P_A[[#This Row],[26+]]</f>
        <v>9.4150000000000067E-2</v>
      </c>
      <c r="BP2" s="5">
        <f>P_A[[#This Row],[26+]]-P_A[[#This Row],[27+]]</f>
        <v>9.528999999999993E-2</v>
      </c>
      <c r="BQ2" s="5">
        <f>P_A[[#This Row],[27+]]-P_A[[#This Row],[28+]]</f>
        <v>9.105000000000002E-2</v>
      </c>
      <c r="BR2" s="5">
        <f>P_A[[#This Row],[28+]]-P_A[[#This Row],[29+]]</f>
        <v>8.2170000000000021E-2</v>
      </c>
      <c r="BS2" s="5">
        <f>P_A[[#This Row],[29+]]-P_A[[#This Row],[30+]]</f>
        <v>7.0019999999999999E-2</v>
      </c>
      <c r="BT2" s="5">
        <f>P_A[[#This Row],[30+]]-P_A[[#This Row],[31+]]</f>
        <v>5.6340000000000001E-2</v>
      </c>
      <c r="BU2" s="5">
        <f>P_A[[#This Row],[31+]]-P_A[[#This Row],[32+]]</f>
        <v>4.2809999999999987E-2</v>
      </c>
      <c r="BV2" s="5">
        <f>P_A[[#This Row],[32+]]-P_A[[#This Row],[33+]]</f>
        <v>3.0710000000000001E-2</v>
      </c>
      <c r="BW2" s="5">
        <f>P_A[[#This Row],[33+]]-P_A[[#This Row],[34+]]</f>
        <v>2.0809999999999999E-2</v>
      </c>
      <c r="BX2" s="5">
        <f>P_A[[#This Row],[34+]]-P_A[[#This Row],[35+]]</f>
        <v>1.3309999999999999E-2</v>
      </c>
      <c r="BY2" s="5">
        <f>P_A[[#This Row],[35+]]-P_A[[#This Row],[36+]]</f>
        <v>8.0400000000000003E-3</v>
      </c>
      <c r="BZ2" s="5">
        <f>P_A[[#This Row],[36+]]-P_A[[#This Row],[37+]]</f>
        <v>4.5900000000000012E-3</v>
      </c>
      <c r="CA2" s="5">
        <f>P_A[[#This Row],[37+]]-P_A[[#This Row],[38+]]</f>
        <v>2.4699999999999995E-3</v>
      </c>
      <c r="CB2" s="5">
        <f>P_A[[#This Row],[38+]]-P_A[[#This Row],[39+]]</f>
        <v>1.2600000000000001E-3</v>
      </c>
      <c r="CC2" s="5">
        <f>P_A[[#This Row],[39+]]-P_A[[#This Row],[40+]]</f>
        <v>6.0000000000000006E-4</v>
      </c>
      <c r="CD2" s="5">
        <f>P_A[[#This Row],[40+]]-P_A[[#This Row],[41+]]</f>
        <v>2.7999999999999998E-4</v>
      </c>
      <c r="CE2" s="5">
        <f>P_A[[#This Row],[41+]]-P_A[[#This Row],[42+]]</f>
        <v>1.1E-4</v>
      </c>
      <c r="CF2" s="5">
        <f>P_A[[#This Row],[42+]]-P_A[[#This Row],[43+]]</f>
        <v>8.0000000000000007E-5</v>
      </c>
      <c r="CG2" s="5">
        <f>P_A[[#This Row],[43+]]-P_A[[#This Row],[44+]]</f>
        <v>0</v>
      </c>
      <c r="CH2" s="5">
        <f>P_A[[#This Row],[44+]]-P_A[[#This Row],[45+]]</f>
        <v>0</v>
      </c>
      <c r="CI2" s="5">
        <f>P_A[[#This Row],[45+]]-P_A[[#This Row],[46+]]</f>
        <v>0</v>
      </c>
      <c r="CJ2" s="5">
        <f>P_A[[#This Row],[46+]]-P_A[[#This Row],[47+]]</f>
        <v>0</v>
      </c>
      <c r="CK2" s="5">
        <f>P_A[[#This Row],[47+]]-P_A[[#This Row],[48+]]</f>
        <v>0</v>
      </c>
      <c r="CL2" s="5">
        <f>P_A[[#This Row],[48+]]-P_A[[#This Row],[49+]]</f>
        <v>0</v>
      </c>
    </row>
    <row r="3" spans="1:90" hidden="1" x14ac:dyDescent="0.25">
      <c r="A3" s="10">
        <v>22400621</v>
      </c>
      <c r="B3" t="s">
        <v>82</v>
      </c>
      <c r="C3" t="s">
        <v>83</v>
      </c>
      <c r="D3" s="11">
        <v>0.58333333333333337</v>
      </c>
      <c r="E3" s="9" t="str">
        <f>HYPERLINK("https://www.nba.com/stats/player/1630174/boxscores-traditional", "Aaron Nesmith")</f>
        <v>Aaron Nesmith</v>
      </c>
      <c r="F3">
        <v>12.4</v>
      </c>
      <c r="G3" s="10">
        <v>1.4969999999999999</v>
      </c>
      <c r="H3" s="3">
        <v>0.99836000000000003</v>
      </c>
      <c r="I3" s="3">
        <v>0.98839999999999995</v>
      </c>
      <c r="J3" s="3">
        <v>0.94520000000000004</v>
      </c>
      <c r="K3" s="3">
        <v>0.82638999999999996</v>
      </c>
      <c r="L3" s="3">
        <v>0.60641999999999996</v>
      </c>
      <c r="M3" s="3">
        <v>0.34458</v>
      </c>
      <c r="N3" s="3">
        <v>0.14230999999999999</v>
      </c>
      <c r="O3" s="3">
        <v>4.0930000000000001E-2</v>
      </c>
      <c r="P3" s="3">
        <v>8.2000000000000007E-3</v>
      </c>
      <c r="Q3" s="3">
        <v>1.07E-3</v>
      </c>
      <c r="R3" s="3">
        <v>9.0000000000000006E-5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5">
        <f>P_A[[#This Row],[8+]]-P_A[[#This Row],[9+]]</f>
        <v>9.9600000000000799E-3</v>
      </c>
      <c r="AY3" s="5">
        <f>P_A[[#This Row],[9+]]-P_A[[#This Row],[10+]]</f>
        <v>4.3199999999999905E-2</v>
      </c>
      <c r="AZ3" s="5">
        <f>P_A[[#This Row],[10+]]-P_A[[#This Row],[11+]]</f>
        <v>0.11881000000000008</v>
      </c>
      <c r="BA3" s="5">
        <f>P_A[[#This Row],[11+]]-P_A[[#This Row],[12+]]</f>
        <v>0.21997</v>
      </c>
      <c r="BB3" s="5">
        <f>P_A[[#This Row],[12+]]-P_A[[#This Row],[13+]]</f>
        <v>0.26183999999999996</v>
      </c>
      <c r="BC3" s="5">
        <f>P_A[[#This Row],[13+]]-P_A[[#This Row],[14+]]</f>
        <v>0.20227000000000001</v>
      </c>
      <c r="BD3" s="5">
        <f>P_A[[#This Row],[14+]]-P_A[[#This Row],[15+]]</f>
        <v>0.10138</v>
      </c>
      <c r="BE3" s="5">
        <f>P_A[[#This Row],[15+]]-P_A[[#This Row],[16+]]</f>
        <v>3.2730000000000002E-2</v>
      </c>
      <c r="BF3" s="5">
        <f>P_A[[#This Row],[16+]]-P_A[[#This Row],[17+]]</f>
        <v>7.1300000000000009E-3</v>
      </c>
      <c r="BG3" s="5">
        <f>P_A[[#This Row],[17+]]-P_A[[#This Row],[18+]]</f>
        <v>9.7999999999999997E-4</v>
      </c>
      <c r="BH3" s="5">
        <f>P_A[[#This Row],[18+]]-P_A[[#This Row],[19+]]</f>
        <v>9.0000000000000006E-5</v>
      </c>
      <c r="BI3" s="5">
        <f>P_A[[#This Row],[19+]]-P_A[[#This Row],[20+]]</f>
        <v>0</v>
      </c>
      <c r="BJ3" s="5">
        <f>P_A[[#This Row],[20+]]-P_A[[#This Row],[21+]]</f>
        <v>0</v>
      </c>
      <c r="BK3" s="5">
        <f>P_A[[#This Row],[21+]]-P_A[[#This Row],[22+]]</f>
        <v>0</v>
      </c>
      <c r="BL3" s="5">
        <f>P_A[[#This Row],[22+]]-P_A[[#This Row],[23+]]</f>
        <v>0</v>
      </c>
      <c r="BM3" s="5">
        <f>P_A[[#This Row],[23+]]-P_A[[#This Row],[24+]]</f>
        <v>0</v>
      </c>
      <c r="BN3" s="5">
        <f>P_A[[#This Row],[24+]]-P_A[[#This Row],[25+]]</f>
        <v>0</v>
      </c>
      <c r="BO3" s="5">
        <f>P_A[[#This Row],[25+]]-P_A[[#This Row],[26+]]</f>
        <v>0</v>
      </c>
      <c r="BP3" s="5">
        <f>P_A[[#This Row],[26+]]-P_A[[#This Row],[27+]]</f>
        <v>0</v>
      </c>
      <c r="BQ3" s="5">
        <f>P_A[[#This Row],[27+]]-P_A[[#This Row],[28+]]</f>
        <v>0</v>
      </c>
      <c r="BR3" s="5">
        <f>P_A[[#This Row],[28+]]-P_A[[#This Row],[29+]]</f>
        <v>0</v>
      </c>
      <c r="BS3" s="5">
        <f>P_A[[#This Row],[29+]]-P_A[[#This Row],[30+]]</f>
        <v>0</v>
      </c>
      <c r="BT3" s="5">
        <f>P_A[[#This Row],[30+]]-P_A[[#This Row],[31+]]</f>
        <v>0</v>
      </c>
      <c r="BU3" s="5">
        <f>P_A[[#This Row],[31+]]-P_A[[#This Row],[32+]]</f>
        <v>0</v>
      </c>
      <c r="BV3" s="5">
        <f>P_A[[#This Row],[32+]]-P_A[[#This Row],[33+]]</f>
        <v>0</v>
      </c>
      <c r="BW3" s="5">
        <f>P_A[[#This Row],[33+]]-P_A[[#This Row],[34+]]</f>
        <v>0</v>
      </c>
      <c r="BX3" s="5">
        <f>P_A[[#This Row],[34+]]-P_A[[#This Row],[35+]]</f>
        <v>0</v>
      </c>
      <c r="BY3" s="5">
        <f>P_A[[#This Row],[35+]]-P_A[[#This Row],[36+]]</f>
        <v>0</v>
      </c>
      <c r="BZ3" s="5">
        <f>P_A[[#This Row],[36+]]-P_A[[#This Row],[37+]]</f>
        <v>0</v>
      </c>
      <c r="CA3" s="5">
        <f>P_A[[#This Row],[37+]]-P_A[[#This Row],[38+]]</f>
        <v>0</v>
      </c>
      <c r="CB3" s="5">
        <f>P_A[[#This Row],[38+]]-P_A[[#This Row],[39+]]</f>
        <v>0</v>
      </c>
      <c r="CC3" s="5">
        <f>P_A[[#This Row],[39+]]-P_A[[#This Row],[40+]]</f>
        <v>0</v>
      </c>
      <c r="CD3" s="5">
        <f>P_A[[#This Row],[40+]]-P_A[[#This Row],[41+]]</f>
        <v>0</v>
      </c>
      <c r="CE3" s="5">
        <f>P_A[[#This Row],[41+]]-P_A[[#This Row],[42+]]</f>
        <v>0</v>
      </c>
      <c r="CF3" s="5">
        <f>P_A[[#This Row],[42+]]-P_A[[#This Row],[43+]]</f>
        <v>0</v>
      </c>
      <c r="CG3" s="5">
        <f>P_A[[#This Row],[43+]]-P_A[[#This Row],[44+]]</f>
        <v>0</v>
      </c>
      <c r="CH3" s="5">
        <f>P_A[[#This Row],[44+]]-P_A[[#This Row],[45+]]</f>
        <v>0</v>
      </c>
      <c r="CI3" s="5">
        <f>P_A[[#This Row],[45+]]-P_A[[#This Row],[46+]]</f>
        <v>0</v>
      </c>
      <c r="CJ3" s="5">
        <f>P_A[[#This Row],[46+]]-P_A[[#This Row],[47+]]</f>
        <v>0</v>
      </c>
      <c r="CK3" s="5">
        <f>P_A[[#This Row],[47+]]-P_A[[#This Row],[48+]]</f>
        <v>0</v>
      </c>
      <c r="CL3" s="5">
        <f>P_A[[#This Row],[48+]]-P_A[[#This Row],[49+]]</f>
        <v>0</v>
      </c>
    </row>
    <row r="4" spans="1:90" hidden="1" x14ac:dyDescent="0.25">
      <c r="A4" s="10">
        <v>22400621</v>
      </c>
      <c r="B4" t="s">
        <v>82</v>
      </c>
      <c r="C4" t="s">
        <v>83</v>
      </c>
      <c r="D4" s="11">
        <v>0.58333333333333337</v>
      </c>
      <c r="E4" s="9" t="str">
        <f>HYPERLINK("https://www.nba.com/stats/player/1626167/boxscores-traditional", "Myles Turner")</f>
        <v>Myles Turner</v>
      </c>
      <c r="F4">
        <v>19</v>
      </c>
      <c r="G4" s="10">
        <v>5.4770000000000003</v>
      </c>
      <c r="H4" s="3">
        <v>0.97777999999999998</v>
      </c>
      <c r="I4" s="3">
        <v>0.96638000000000002</v>
      </c>
      <c r="J4" s="3">
        <v>0.94950000000000001</v>
      </c>
      <c r="K4" s="3">
        <v>0.92784999999999995</v>
      </c>
      <c r="L4" s="3">
        <v>0.89973000000000003</v>
      </c>
      <c r="M4" s="3">
        <v>0.86433000000000004</v>
      </c>
      <c r="N4" s="3">
        <v>0.81859000000000004</v>
      </c>
      <c r="O4" s="3">
        <v>0.76729999999999998</v>
      </c>
      <c r="P4" s="3">
        <v>0.70884000000000003</v>
      </c>
      <c r="Q4" s="3">
        <v>0.64431000000000005</v>
      </c>
      <c r="R4" s="3">
        <v>0.57142000000000004</v>
      </c>
      <c r="S4" s="3">
        <v>0.5</v>
      </c>
      <c r="T4" s="3">
        <v>0.42858000000000002</v>
      </c>
      <c r="U4" s="3">
        <v>0.35569000000000001</v>
      </c>
      <c r="V4" s="3">
        <v>0.29115999999999997</v>
      </c>
      <c r="W4" s="3">
        <v>0.23269999999999999</v>
      </c>
      <c r="X4" s="3">
        <v>0.18140999999999999</v>
      </c>
      <c r="Y4" s="3">
        <v>0.13567000000000001</v>
      </c>
      <c r="Z4" s="3">
        <v>0.10027</v>
      </c>
      <c r="AA4" s="3">
        <v>7.2150000000000006E-2</v>
      </c>
      <c r="AB4" s="3">
        <v>5.0500000000000003E-2</v>
      </c>
      <c r="AC4" s="3">
        <v>3.3619999999999997E-2</v>
      </c>
      <c r="AD4" s="3">
        <v>2.222E-2</v>
      </c>
      <c r="AE4" s="3">
        <v>1.426E-2</v>
      </c>
      <c r="AF4" s="3">
        <v>8.8900000000000003E-3</v>
      </c>
      <c r="AG4" s="3">
        <v>5.2300000000000003E-3</v>
      </c>
      <c r="AH4" s="3">
        <v>3.0699999999999998E-3</v>
      </c>
      <c r="AI4" s="3">
        <v>1.75E-3</v>
      </c>
      <c r="AJ4" s="3">
        <v>9.7000000000000005E-4</v>
      </c>
      <c r="AK4" s="3">
        <v>5.0000000000000001E-4</v>
      </c>
      <c r="AL4" s="3">
        <v>2.5999999999999998E-4</v>
      </c>
      <c r="AM4" s="3">
        <v>1.2999999999999999E-4</v>
      </c>
      <c r="AN4" s="3">
        <v>6.0000000000000002E-5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5">
        <f>P_A[[#This Row],[8+]]-P_A[[#This Row],[9+]]</f>
        <v>1.1399999999999966E-2</v>
      </c>
      <c r="AY4" s="5">
        <f>P_A[[#This Row],[9+]]-P_A[[#This Row],[10+]]</f>
        <v>1.6880000000000006E-2</v>
      </c>
      <c r="AZ4" s="5">
        <f>P_A[[#This Row],[10+]]-P_A[[#This Row],[11+]]</f>
        <v>2.1650000000000058E-2</v>
      </c>
      <c r="BA4" s="5">
        <f>P_A[[#This Row],[11+]]-P_A[[#This Row],[12+]]</f>
        <v>2.8119999999999923E-2</v>
      </c>
      <c r="BB4" s="5">
        <f>P_A[[#This Row],[12+]]-P_A[[#This Row],[13+]]</f>
        <v>3.5399999999999987E-2</v>
      </c>
      <c r="BC4" s="5">
        <f>P_A[[#This Row],[13+]]-P_A[[#This Row],[14+]]</f>
        <v>4.5740000000000003E-2</v>
      </c>
      <c r="BD4" s="5">
        <f>P_A[[#This Row],[14+]]-P_A[[#This Row],[15+]]</f>
        <v>5.1290000000000058E-2</v>
      </c>
      <c r="BE4" s="5">
        <f>P_A[[#This Row],[15+]]-P_A[[#This Row],[16+]]</f>
        <v>5.8459999999999956E-2</v>
      </c>
      <c r="BF4" s="5">
        <f>P_A[[#This Row],[16+]]-P_A[[#This Row],[17+]]</f>
        <v>6.4529999999999976E-2</v>
      </c>
      <c r="BG4" s="5">
        <f>P_A[[#This Row],[17+]]-P_A[[#This Row],[18+]]</f>
        <v>7.289000000000001E-2</v>
      </c>
      <c r="BH4" s="5">
        <f>P_A[[#This Row],[18+]]-P_A[[#This Row],[19+]]</f>
        <v>7.1420000000000039E-2</v>
      </c>
      <c r="BI4" s="5">
        <f>P_A[[#This Row],[19+]]-P_A[[#This Row],[20+]]</f>
        <v>7.1419999999999983E-2</v>
      </c>
      <c r="BJ4" s="5">
        <f>P_A[[#This Row],[20+]]-P_A[[#This Row],[21+]]</f>
        <v>7.289000000000001E-2</v>
      </c>
      <c r="BK4" s="5">
        <f>P_A[[#This Row],[21+]]-P_A[[#This Row],[22+]]</f>
        <v>6.4530000000000032E-2</v>
      </c>
      <c r="BL4" s="5">
        <f>P_A[[#This Row],[22+]]-P_A[[#This Row],[23+]]</f>
        <v>5.8459999999999984E-2</v>
      </c>
      <c r="BM4" s="5">
        <f>P_A[[#This Row],[23+]]-P_A[[#This Row],[24+]]</f>
        <v>5.1290000000000002E-2</v>
      </c>
      <c r="BN4" s="5">
        <f>P_A[[#This Row],[24+]]-P_A[[#This Row],[25+]]</f>
        <v>4.5739999999999975E-2</v>
      </c>
      <c r="BO4" s="5">
        <f>P_A[[#This Row],[25+]]-P_A[[#This Row],[26+]]</f>
        <v>3.5400000000000015E-2</v>
      </c>
      <c r="BP4" s="5">
        <f>P_A[[#This Row],[26+]]-P_A[[#This Row],[27+]]</f>
        <v>2.8119999999999992E-2</v>
      </c>
      <c r="BQ4" s="5">
        <f>P_A[[#This Row],[27+]]-P_A[[#This Row],[28+]]</f>
        <v>2.1650000000000003E-2</v>
      </c>
      <c r="BR4" s="5">
        <f>P_A[[#This Row],[28+]]-P_A[[#This Row],[29+]]</f>
        <v>1.6880000000000006E-2</v>
      </c>
      <c r="BS4" s="5">
        <f>P_A[[#This Row],[29+]]-P_A[[#This Row],[30+]]</f>
        <v>1.1399999999999997E-2</v>
      </c>
      <c r="BT4" s="5">
        <f>P_A[[#This Row],[30+]]-P_A[[#This Row],[31+]]</f>
        <v>7.9600000000000001E-3</v>
      </c>
      <c r="BU4" s="5">
        <f>P_A[[#This Row],[31+]]-P_A[[#This Row],[32+]]</f>
        <v>5.3699999999999998E-3</v>
      </c>
      <c r="BV4" s="5">
        <f>P_A[[#This Row],[32+]]-P_A[[#This Row],[33+]]</f>
        <v>3.6600000000000001E-3</v>
      </c>
      <c r="BW4" s="5">
        <f>P_A[[#This Row],[33+]]-P_A[[#This Row],[34+]]</f>
        <v>2.1600000000000005E-3</v>
      </c>
      <c r="BX4" s="5">
        <f>P_A[[#This Row],[34+]]-P_A[[#This Row],[35+]]</f>
        <v>1.3199999999999998E-3</v>
      </c>
      <c r="BY4" s="5">
        <f>P_A[[#This Row],[35+]]-P_A[[#This Row],[36+]]</f>
        <v>7.7999999999999999E-4</v>
      </c>
      <c r="BZ4" s="5">
        <f>P_A[[#This Row],[36+]]-P_A[[#This Row],[37+]]</f>
        <v>4.7000000000000004E-4</v>
      </c>
      <c r="CA4" s="5">
        <f>P_A[[#This Row],[37+]]-P_A[[#This Row],[38+]]</f>
        <v>2.4000000000000003E-4</v>
      </c>
      <c r="CB4" s="5">
        <f>P_A[[#This Row],[38+]]-P_A[[#This Row],[39+]]</f>
        <v>1.2999999999999999E-4</v>
      </c>
      <c r="CC4" s="5">
        <f>P_A[[#This Row],[39+]]-P_A[[#This Row],[40+]]</f>
        <v>6.9999999999999994E-5</v>
      </c>
      <c r="CD4" s="5">
        <f>P_A[[#This Row],[40+]]-P_A[[#This Row],[41+]]</f>
        <v>6.0000000000000002E-5</v>
      </c>
      <c r="CE4" s="5">
        <f>P_A[[#This Row],[41+]]-P_A[[#This Row],[42+]]</f>
        <v>0</v>
      </c>
      <c r="CF4" s="5">
        <f>P_A[[#This Row],[42+]]-P_A[[#This Row],[43+]]</f>
        <v>0</v>
      </c>
      <c r="CG4" s="5">
        <f>P_A[[#This Row],[43+]]-P_A[[#This Row],[44+]]</f>
        <v>0</v>
      </c>
      <c r="CH4" s="5">
        <f>P_A[[#This Row],[44+]]-P_A[[#This Row],[45+]]</f>
        <v>0</v>
      </c>
      <c r="CI4" s="5">
        <f>P_A[[#This Row],[45+]]-P_A[[#This Row],[46+]]</f>
        <v>0</v>
      </c>
      <c r="CJ4" s="5">
        <f>P_A[[#This Row],[46+]]-P_A[[#This Row],[47+]]</f>
        <v>0</v>
      </c>
      <c r="CK4" s="5">
        <f>P_A[[#This Row],[47+]]-P_A[[#This Row],[48+]]</f>
        <v>0</v>
      </c>
      <c r="CL4" s="5">
        <f>P_A[[#This Row],[48+]]-P_A[[#This Row],[49+]]</f>
        <v>0</v>
      </c>
    </row>
    <row r="5" spans="1:90" hidden="1" x14ac:dyDescent="0.25">
      <c r="A5" s="10">
        <v>22400621</v>
      </c>
      <c r="B5" t="s">
        <v>82</v>
      </c>
      <c r="C5" t="s">
        <v>83</v>
      </c>
      <c r="D5" s="11">
        <v>0.58333333333333337</v>
      </c>
      <c r="E5" s="9" t="str">
        <f>HYPERLINK("https://www.nba.com/stats/player/1630169/boxscores-traditional", "Tyrese Haliburton")</f>
        <v>Tyrese Haliburton</v>
      </c>
      <c r="F5">
        <v>22.8</v>
      </c>
      <c r="G5" s="10">
        <v>9.6419999999999995</v>
      </c>
      <c r="H5" s="3">
        <v>0.93698999999999999</v>
      </c>
      <c r="I5" s="3">
        <v>0.92364000000000002</v>
      </c>
      <c r="J5" s="3">
        <v>0.90824000000000005</v>
      </c>
      <c r="K5" s="3">
        <v>0.88876999999999995</v>
      </c>
      <c r="L5" s="3">
        <v>0.86863999999999997</v>
      </c>
      <c r="M5" s="3">
        <v>0.84614</v>
      </c>
      <c r="N5" s="3">
        <v>0.81859000000000004</v>
      </c>
      <c r="O5" s="3">
        <v>0.79103000000000001</v>
      </c>
      <c r="P5" s="3">
        <v>0.76114999999999999</v>
      </c>
      <c r="Q5" s="3">
        <v>0.72575000000000001</v>
      </c>
      <c r="R5" s="3">
        <v>0.69145999999999996</v>
      </c>
      <c r="S5" s="3">
        <v>0.65173000000000003</v>
      </c>
      <c r="T5" s="3">
        <v>0.61409000000000002</v>
      </c>
      <c r="U5" s="3">
        <v>0.57535000000000003</v>
      </c>
      <c r="V5" s="3">
        <v>0.53188000000000002</v>
      </c>
      <c r="W5" s="3">
        <v>0.49202000000000001</v>
      </c>
      <c r="X5" s="3">
        <v>0.45223999999999998</v>
      </c>
      <c r="Y5" s="3">
        <v>0.40905000000000002</v>
      </c>
      <c r="Z5" s="3">
        <v>0.37069999999999997</v>
      </c>
      <c r="AA5" s="3">
        <v>0.32996999999999999</v>
      </c>
      <c r="AB5" s="3">
        <v>0.29459999999999997</v>
      </c>
      <c r="AC5" s="3">
        <v>0.26108999999999999</v>
      </c>
      <c r="AD5" s="3">
        <v>0.22663</v>
      </c>
      <c r="AE5" s="3">
        <v>0.19766</v>
      </c>
      <c r="AF5" s="3">
        <v>0.17105999999999999</v>
      </c>
      <c r="AG5" s="3">
        <v>0.14457</v>
      </c>
      <c r="AH5" s="3">
        <v>0.12302</v>
      </c>
      <c r="AI5" s="3">
        <v>0.10204000000000001</v>
      </c>
      <c r="AJ5" s="3">
        <v>8.5339999999999999E-2</v>
      </c>
      <c r="AK5" s="3">
        <v>7.0779999999999996E-2</v>
      </c>
      <c r="AL5" s="3">
        <v>5.7049999999999997E-2</v>
      </c>
      <c r="AM5" s="3">
        <v>4.648E-2</v>
      </c>
      <c r="AN5" s="3">
        <v>3.7539999999999997E-2</v>
      </c>
      <c r="AO5" s="3">
        <v>2.938E-2</v>
      </c>
      <c r="AP5" s="3">
        <v>2.3300000000000001E-2</v>
      </c>
      <c r="AQ5" s="3">
        <v>1.7860000000000001E-2</v>
      </c>
      <c r="AR5" s="3">
        <v>1.3899999999999999E-2</v>
      </c>
      <c r="AS5" s="3">
        <v>1.072E-2</v>
      </c>
      <c r="AT5" s="3">
        <v>7.9799999999999992E-3</v>
      </c>
      <c r="AU5" s="3">
        <v>6.0400000000000002E-3</v>
      </c>
      <c r="AV5" s="3">
        <v>4.5300000000000002E-3</v>
      </c>
      <c r="AW5" s="3">
        <v>3.2599999999999999E-3</v>
      </c>
      <c r="AX5" s="5">
        <f>P_A[[#This Row],[8+]]-P_A[[#This Row],[9+]]</f>
        <v>1.3349999999999973E-2</v>
      </c>
      <c r="AY5" s="5">
        <f>P_A[[#This Row],[9+]]-P_A[[#This Row],[10+]]</f>
        <v>1.5399999999999969E-2</v>
      </c>
      <c r="AZ5" s="5">
        <f>P_A[[#This Row],[10+]]-P_A[[#This Row],[11+]]</f>
        <v>1.9470000000000098E-2</v>
      </c>
      <c r="BA5" s="5">
        <f>P_A[[#This Row],[11+]]-P_A[[#This Row],[12+]]</f>
        <v>2.0129999999999981E-2</v>
      </c>
      <c r="BB5" s="5">
        <f>P_A[[#This Row],[12+]]-P_A[[#This Row],[13+]]</f>
        <v>2.2499999999999964E-2</v>
      </c>
      <c r="BC5" s="5">
        <f>P_A[[#This Row],[13+]]-P_A[[#This Row],[14+]]</f>
        <v>2.7549999999999963E-2</v>
      </c>
      <c r="BD5" s="5">
        <f>P_A[[#This Row],[14+]]-P_A[[#This Row],[15+]]</f>
        <v>2.7560000000000029E-2</v>
      </c>
      <c r="BE5" s="5">
        <f>P_A[[#This Row],[15+]]-P_A[[#This Row],[16+]]</f>
        <v>2.9880000000000018E-2</v>
      </c>
      <c r="BF5" s="5">
        <f>P_A[[#This Row],[16+]]-P_A[[#This Row],[17+]]</f>
        <v>3.5399999999999987E-2</v>
      </c>
      <c r="BG5" s="5">
        <f>P_A[[#This Row],[17+]]-P_A[[#This Row],[18+]]</f>
        <v>3.4290000000000043E-2</v>
      </c>
      <c r="BH5" s="5">
        <f>P_A[[#This Row],[18+]]-P_A[[#This Row],[19+]]</f>
        <v>3.9729999999999932E-2</v>
      </c>
      <c r="BI5" s="5">
        <f>P_A[[#This Row],[19+]]-P_A[[#This Row],[20+]]</f>
        <v>3.7640000000000007E-2</v>
      </c>
      <c r="BJ5" s="5">
        <f>P_A[[#This Row],[20+]]-P_A[[#This Row],[21+]]</f>
        <v>3.8739999999999997E-2</v>
      </c>
      <c r="BK5" s="5">
        <f>P_A[[#This Row],[21+]]-P_A[[#This Row],[22+]]</f>
        <v>4.3470000000000009E-2</v>
      </c>
      <c r="BL5" s="5">
        <f>P_A[[#This Row],[22+]]-P_A[[#This Row],[23+]]</f>
        <v>3.9860000000000007E-2</v>
      </c>
      <c r="BM5" s="5">
        <f>P_A[[#This Row],[23+]]-P_A[[#This Row],[24+]]</f>
        <v>3.9780000000000038E-2</v>
      </c>
      <c r="BN5" s="5">
        <f>P_A[[#This Row],[24+]]-P_A[[#This Row],[25+]]</f>
        <v>4.3189999999999951E-2</v>
      </c>
      <c r="BO5" s="5">
        <f>P_A[[#This Row],[25+]]-P_A[[#This Row],[26+]]</f>
        <v>3.8350000000000051E-2</v>
      </c>
      <c r="BP5" s="5">
        <f>P_A[[#This Row],[26+]]-P_A[[#This Row],[27+]]</f>
        <v>4.0729999999999988E-2</v>
      </c>
      <c r="BQ5" s="5">
        <f>P_A[[#This Row],[27+]]-P_A[[#This Row],[28+]]</f>
        <v>3.5370000000000013E-2</v>
      </c>
      <c r="BR5" s="5">
        <f>P_A[[#This Row],[28+]]-P_A[[#This Row],[29+]]</f>
        <v>3.3509999999999984E-2</v>
      </c>
      <c r="BS5" s="5">
        <f>P_A[[#This Row],[29+]]-P_A[[#This Row],[30+]]</f>
        <v>3.4459999999999991E-2</v>
      </c>
      <c r="BT5" s="5">
        <f>P_A[[#This Row],[30+]]-P_A[[#This Row],[31+]]</f>
        <v>2.8969999999999996E-2</v>
      </c>
      <c r="BU5" s="5">
        <f>P_A[[#This Row],[31+]]-P_A[[#This Row],[32+]]</f>
        <v>2.6600000000000013E-2</v>
      </c>
      <c r="BV5" s="5">
        <f>P_A[[#This Row],[32+]]-P_A[[#This Row],[33+]]</f>
        <v>2.6489999999999986E-2</v>
      </c>
      <c r="BW5" s="5">
        <f>P_A[[#This Row],[33+]]-P_A[[#This Row],[34+]]</f>
        <v>2.155E-2</v>
      </c>
      <c r="BX5" s="5">
        <f>P_A[[#This Row],[34+]]-P_A[[#This Row],[35+]]</f>
        <v>2.0979999999999999E-2</v>
      </c>
      <c r="BY5" s="5">
        <f>P_A[[#This Row],[35+]]-P_A[[#This Row],[36+]]</f>
        <v>1.6700000000000007E-2</v>
      </c>
      <c r="BZ5" s="5">
        <f>P_A[[#This Row],[36+]]-P_A[[#This Row],[37+]]</f>
        <v>1.4560000000000003E-2</v>
      </c>
      <c r="CA5" s="5">
        <f>P_A[[#This Row],[37+]]-P_A[[#This Row],[38+]]</f>
        <v>1.3729999999999999E-2</v>
      </c>
      <c r="CB5" s="5">
        <f>P_A[[#This Row],[38+]]-P_A[[#This Row],[39+]]</f>
        <v>1.0569999999999996E-2</v>
      </c>
      <c r="CC5" s="5">
        <f>P_A[[#This Row],[39+]]-P_A[[#This Row],[40+]]</f>
        <v>8.9400000000000035E-3</v>
      </c>
      <c r="CD5" s="5">
        <f>P_A[[#This Row],[40+]]-P_A[[#This Row],[41+]]</f>
        <v>8.1599999999999971E-3</v>
      </c>
      <c r="CE5" s="5">
        <f>P_A[[#This Row],[41+]]-P_A[[#This Row],[42+]]</f>
        <v>6.0799999999999986E-3</v>
      </c>
      <c r="CF5" s="5">
        <f>P_A[[#This Row],[42+]]-P_A[[#This Row],[43+]]</f>
        <v>5.4400000000000004E-3</v>
      </c>
      <c r="CG5" s="5">
        <f>P_A[[#This Row],[43+]]-P_A[[#This Row],[44+]]</f>
        <v>3.9600000000000017E-3</v>
      </c>
      <c r="CH5" s="5">
        <f>P_A[[#This Row],[44+]]-P_A[[#This Row],[45+]]</f>
        <v>3.1799999999999988E-3</v>
      </c>
      <c r="CI5" s="5">
        <f>P_A[[#This Row],[45+]]-P_A[[#This Row],[46+]]</f>
        <v>2.7400000000000011E-3</v>
      </c>
      <c r="CJ5" s="5">
        <f>P_A[[#This Row],[46+]]-P_A[[#This Row],[47+]]</f>
        <v>1.939999999999999E-3</v>
      </c>
      <c r="CK5" s="5">
        <f>P_A[[#This Row],[47+]]-P_A[[#This Row],[48+]]</f>
        <v>1.5100000000000001E-3</v>
      </c>
      <c r="CL5" s="5">
        <f>P_A[[#This Row],[48+]]-P_A[[#This Row],[49+]]</f>
        <v>1.2700000000000003E-3</v>
      </c>
    </row>
    <row r="6" spans="1:90" hidden="1" x14ac:dyDescent="0.25">
      <c r="A6" s="10">
        <v>22400621</v>
      </c>
      <c r="B6" t="s">
        <v>82</v>
      </c>
      <c r="C6" t="s">
        <v>83</v>
      </c>
      <c r="D6" s="11">
        <v>0.58333333333333337</v>
      </c>
      <c r="E6" s="9" t="str">
        <f>HYPERLINK("https://www.nba.com/stats/player/1631097/boxscores-traditional", "Bennedict Mathurin")</f>
        <v>Bennedict Mathurin</v>
      </c>
      <c r="F6">
        <v>16</v>
      </c>
      <c r="G6" s="10">
        <v>5.2919999999999998</v>
      </c>
      <c r="H6" s="3">
        <v>0.93447999999999998</v>
      </c>
      <c r="I6" s="3">
        <v>0.90658000000000005</v>
      </c>
      <c r="J6" s="3">
        <v>0.87075999999999998</v>
      </c>
      <c r="K6" s="3">
        <v>0.82638999999999996</v>
      </c>
      <c r="L6" s="3">
        <v>0.77637</v>
      </c>
      <c r="M6" s="3">
        <v>0.71565999999999996</v>
      </c>
      <c r="N6" s="3">
        <v>0.64802999999999999</v>
      </c>
      <c r="O6" s="3">
        <v>0.57535000000000003</v>
      </c>
      <c r="P6" s="3">
        <v>0.5</v>
      </c>
      <c r="Q6" s="3">
        <v>0.42465000000000003</v>
      </c>
      <c r="R6" s="3">
        <v>0.35197000000000001</v>
      </c>
      <c r="S6" s="3">
        <v>0.28433999999999998</v>
      </c>
      <c r="T6" s="3">
        <v>0.22363</v>
      </c>
      <c r="U6" s="3">
        <v>0.17360999999999999</v>
      </c>
      <c r="V6" s="3">
        <v>0.12923999999999999</v>
      </c>
      <c r="W6" s="3">
        <v>9.3420000000000003E-2</v>
      </c>
      <c r="X6" s="3">
        <v>6.5519999999999995E-2</v>
      </c>
      <c r="Y6" s="3">
        <v>4.4569999999999999E-2</v>
      </c>
      <c r="Z6" s="3">
        <v>2.938E-2</v>
      </c>
      <c r="AA6" s="3">
        <v>1.8759999999999999E-2</v>
      </c>
      <c r="AB6" s="3">
        <v>1.1599999999999999E-2</v>
      </c>
      <c r="AC6" s="3">
        <v>6.9499999999999996E-3</v>
      </c>
      <c r="AD6" s="3">
        <v>4.0200000000000001E-3</v>
      </c>
      <c r="AE6" s="3">
        <v>2.33E-3</v>
      </c>
      <c r="AF6" s="3">
        <v>1.2600000000000001E-3</v>
      </c>
      <c r="AG6" s="3">
        <v>6.6E-4</v>
      </c>
      <c r="AH6" s="3">
        <v>3.4000000000000002E-4</v>
      </c>
      <c r="AI6" s="3">
        <v>1.7000000000000001E-4</v>
      </c>
      <c r="AJ6" s="3">
        <v>8.0000000000000007E-5</v>
      </c>
      <c r="AK6" s="3">
        <v>4.0000000000000003E-5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5">
        <f>P_A[[#This Row],[8+]]-P_A[[#This Row],[9+]]</f>
        <v>2.7899999999999925E-2</v>
      </c>
      <c r="AY6" s="5">
        <f>P_A[[#This Row],[9+]]-P_A[[#This Row],[10+]]</f>
        <v>3.5820000000000074E-2</v>
      </c>
      <c r="AZ6" s="5">
        <f>P_A[[#This Row],[10+]]-P_A[[#This Row],[11+]]</f>
        <v>4.4370000000000021E-2</v>
      </c>
      <c r="BA6" s="5">
        <f>P_A[[#This Row],[11+]]-P_A[[#This Row],[12+]]</f>
        <v>5.0019999999999953E-2</v>
      </c>
      <c r="BB6" s="5">
        <f>P_A[[#This Row],[12+]]-P_A[[#This Row],[13+]]</f>
        <v>6.0710000000000042E-2</v>
      </c>
      <c r="BC6" s="5">
        <f>P_A[[#This Row],[13+]]-P_A[[#This Row],[14+]]</f>
        <v>6.7629999999999968E-2</v>
      </c>
      <c r="BD6" s="5">
        <f>P_A[[#This Row],[14+]]-P_A[[#This Row],[15+]]</f>
        <v>7.2679999999999967E-2</v>
      </c>
      <c r="BE6" s="5">
        <f>P_A[[#This Row],[15+]]-P_A[[#This Row],[16+]]</f>
        <v>7.5350000000000028E-2</v>
      </c>
      <c r="BF6" s="5">
        <f>P_A[[#This Row],[16+]]-P_A[[#This Row],[17+]]</f>
        <v>7.5349999999999973E-2</v>
      </c>
      <c r="BG6" s="5">
        <f>P_A[[#This Row],[17+]]-P_A[[#This Row],[18+]]</f>
        <v>7.2680000000000022E-2</v>
      </c>
      <c r="BH6" s="5">
        <f>P_A[[#This Row],[18+]]-P_A[[#This Row],[19+]]</f>
        <v>6.7630000000000023E-2</v>
      </c>
      <c r="BI6" s="5">
        <f>P_A[[#This Row],[19+]]-P_A[[#This Row],[20+]]</f>
        <v>6.0709999999999986E-2</v>
      </c>
      <c r="BJ6" s="5">
        <f>P_A[[#This Row],[20+]]-P_A[[#This Row],[21+]]</f>
        <v>5.0020000000000009E-2</v>
      </c>
      <c r="BK6" s="5">
        <f>P_A[[#This Row],[21+]]-P_A[[#This Row],[22+]]</f>
        <v>4.4369999999999993E-2</v>
      </c>
      <c r="BL6" s="5">
        <f>P_A[[#This Row],[22+]]-P_A[[#This Row],[23+]]</f>
        <v>3.5819999999999991E-2</v>
      </c>
      <c r="BM6" s="5">
        <f>P_A[[#This Row],[23+]]-P_A[[#This Row],[24+]]</f>
        <v>2.7900000000000008E-2</v>
      </c>
      <c r="BN6" s="5">
        <f>P_A[[#This Row],[24+]]-P_A[[#This Row],[25+]]</f>
        <v>2.0949999999999996E-2</v>
      </c>
      <c r="BO6" s="5">
        <f>P_A[[#This Row],[25+]]-P_A[[#This Row],[26+]]</f>
        <v>1.5189999999999999E-2</v>
      </c>
      <c r="BP6" s="5">
        <f>P_A[[#This Row],[26+]]-P_A[[#This Row],[27+]]</f>
        <v>1.0620000000000001E-2</v>
      </c>
      <c r="BQ6" s="5">
        <f>P_A[[#This Row],[27+]]-P_A[[#This Row],[28+]]</f>
        <v>7.1599999999999997E-3</v>
      </c>
      <c r="BR6" s="5">
        <f>P_A[[#This Row],[28+]]-P_A[[#This Row],[29+]]</f>
        <v>4.6499999999999996E-3</v>
      </c>
      <c r="BS6" s="5">
        <f>P_A[[#This Row],[29+]]-P_A[[#This Row],[30+]]</f>
        <v>2.9299999999999994E-3</v>
      </c>
      <c r="BT6" s="5">
        <f>P_A[[#This Row],[30+]]-P_A[[#This Row],[31+]]</f>
        <v>1.6900000000000001E-3</v>
      </c>
      <c r="BU6" s="5">
        <f>P_A[[#This Row],[31+]]-P_A[[#This Row],[32+]]</f>
        <v>1.07E-3</v>
      </c>
      <c r="BV6" s="5">
        <f>P_A[[#This Row],[32+]]-P_A[[#This Row],[33+]]</f>
        <v>6.0000000000000006E-4</v>
      </c>
      <c r="BW6" s="5">
        <f>P_A[[#This Row],[33+]]-P_A[[#This Row],[34+]]</f>
        <v>3.1999999999999997E-4</v>
      </c>
      <c r="BX6" s="5">
        <f>P_A[[#This Row],[34+]]-P_A[[#This Row],[35+]]</f>
        <v>1.7000000000000001E-4</v>
      </c>
      <c r="BY6" s="5">
        <f>P_A[[#This Row],[35+]]-P_A[[#This Row],[36+]]</f>
        <v>9.0000000000000006E-5</v>
      </c>
      <c r="BZ6" s="5">
        <f>P_A[[#This Row],[36+]]-P_A[[#This Row],[37+]]</f>
        <v>4.0000000000000003E-5</v>
      </c>
      <c r="CA6" s="5">
        <f>P_A[[#This Row],[37+]]-P_A[[#This Row],[38+]]</f>
        <v>4.0000000000000003E-5</v>
      </c>
      <c r="CB6" s="5">
        <f>P_A[[#This Row],[38+]]-P_A[[#This Row],[39+]]</f>
        <v>0</v>
      </c>
      <c r="CC6" s="5">
        <f>P_A[[#This Row],[39+]]-P_A[[#This Row],[40+]]</f>
        <v>0</v>
      </c>
      <c r="CD6" s="5">
        <f>P_A[[#This Row],[40+]]-P_A[[#This Row],[41+]]</f>
        <v>0</v>
      </c>
      <c r="CE6" s="5">
        <f>P_A[[#This Row],[41+]]-P_A[[#This Row],[42+]]</f>
        <v>0</v>
      </c>
      <c r="CF6" s="5">
        <f>P_A[[#This Row],[42+]]-P_A[[#This Row],[43+]]</f>
        <v>0</v>
      </c>
      <c r="CG6" s="5">
        <f>P_A[[#This Row],[43+]]-P_A[[#This Row],[44+]]</f>
        <v>0</v>
      </c>
      <c r="CH6" s="5">
        <f>P_A[[#This Row],[44+]]-P_A[[#This Row],[45+]]</f>
        <v>0</v>
      </c>
      <c r="CI6" s="5">
        <f>P_A[[#This Row],[45+]]-P_A[[#This Row],[46+]]</f>
        <v>0</v>
      </c>
      <c r="CJ6" s="5">
        <f>P_A[[#This Row],[46+]]-P_A[[#This Row],[47+]]</f>
        <v>0</v>
      </c>
      <c r="CK6" s="5">
        <f>P_A[[#This Row],[47+]]-P_A[[#This Row],[48+]]</f>
        <v>0</v>
      </c>
      <c r="CL6" s="5">
        <f>P_A[[#This Row],[48+]]-P_A[[#This Row],[49+]]</f>
        <v>0</v>
      </c>
    </row>
    <row r="7" spans="1:90" hidden="1" x14ac:dyDescent="0.25">
      <c r="A7" s="10">
        <v>22400621</v>
      </c>
      <c r="B7" t="s">
        <v>82</v>
      </c>
      <c r="C7" t="s">
        <v>83</v>
      </c>
      <c r="D7" s="11">
        <v>0.58333333333333337</v>
      </c>
      <c r="E7" s="9" t="str">
        <f>HYPERLINK("https://www.nba.com/stats/player/204456/boxscores-traditional", "T.J. McConnell")</f>
        <v>T.J. McConnell</v>
      </c>
      <c r="F7">
        <v>13.6</v>
      </c>
      <c r="G7" s="10">
        <v>3.7199999999999998</v>
      </c>
      <c r="H7" s="3">
        <v>0.93447999999999998</v>
      </c>
      <c r="I7" s="3">
        <v>0.89251000000000003</v>
      </c>
      <c r="J7" s="3">
        <v>0.83398000000000005</v>
      </c>
      <c r="K7" s="3">
        <v>0.75804000000000005</v>
      </c>
      <c r="L7" s="3">
        <v>0.66639999999999999</v>
      </c>
      <c r="M7" s="3">
        <v>0.56355999999999995</v>
      </c>
      <c r="N7" s="3">
        <v>0.45619999999999999</v>
      </c>
      <c r="O7" s="3">
        <v>0.35197000000000001</v>
      </c>
      <c r="P7" s="3">
        <v>0.25785000000000002</v>
      </c>
      <c r="Q7" s="3">
        <v>0.18140999999999999</v>
      </c>
      <c r="R7" s="3">
        <v>0.11899999999999999</v>
      </c>
      <c r="S7" s="3">
        <v>7.3529999999999998E-2</v>
      </c>
      <c r="T7" s="3">
        <v>4.2720000000000001E-2</v>
      </c>
      <c r="U7" s="3">
        <v>2.3300000000000001E-2</v>
      </c>
      <c r="V7" s="3">
        <v>1.191E-2</v>
      </c>
      <c r="W7" s="3">
        <v>5.7000000000000002E-3</v>
      </c>
      <c r="X7" s="3">
        <v>2.5600000000000002E-3</v>
      </c>
      <c r="Y7" s="3">
        <v>1.1100000000000001E-3</v>
      </c>
      <c r="Z7" s="3">
        <v>4.2999999999999999E-4</v>
      </c>
      <c r="AA7" s="3">
        <v>1.6000000000000001E-4</v>
      </c>
      <c r="AB7" s="3">
        <v>5.0000000000000002E-5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5">
        <f>P_A[[#This Row],[8+]]-P_A[[#This Row],[9+]]</f>
        <v>4.1969999999999952E-2</v>
      </c>
      <c r="AY7" s="5">
        <f>P_A[[#This Row],[9+]]-P_A[[#This Row],[10+]]</f>
        <v>5.8529999999999971E-2</v>
      </c>
      <c r="AZ7" s="5">
        <f>P_A[[#This Row],[10+]]-P_A[[#This Row],[11+]]</f>
        <v>7.5940000000000007E-2</v>
      </c>
      <c r="BA7" s="5">
        <f>P_A[[#This Row],[11+]]-P_A[[#This Row],[12+]]</f>
        <v>9.1640000000000055E-2</v>
      </c>
      <c r="BB7" s="5">
        <f>P_A[[#This Row],[12+]]-P_A[[#This Row],[13+]]</f>
        <v>0.10284000000000004</v>
      </c>
      <c r="BC7" s="5">
        <f>P_A[[#This Row],[13+]]-P_A[[#This Row],[14+]]</f>
        <v>0.10735999999999996</v>
      </c>
      <c r="BD7" s="5">
        <f>P_A[[#This Row],[14+]]-P_A[[#This Row],[15+]]</f>
        <v>0.10422999999999999</v>
      </c>
      <c r="BE7" s="5">
        <f>P_A[[#This Row],[15+]]-P_A[[#This Row],[16+]]</f>
        <v>9.4119999999999981E-2</v>
      </c>
      <c r="BF7" s="5">
        <f>P_A[[#This Row],[16+]]-P_A[[#This Row],[17+]]</f>
        <v>7.6440000000000036E-2</v>
      </c>
      <c r="BG7" s="5">
        <f>P_A[[#This Row],[17+]]-P_A[[#This Row],[18+]]</f>
        <v>6.2409999999999993E-2</v>
      </c>
      <c r="BH7" s="5">
        <f>P_A[[#This Row],[18+]]-P_A[[#This Row],[19+]]</f>
        <v>4.5469999999999997E-2</v>
      </c>
      <c r="BI7" s="5">
        <f>P_A[[#This Row],[19+]]-P_A[[#This Row],[20+]]</f>
        <v>3.0809999999999997E-2</v>
      </c>
      <c r="BJ7" s="5">
        <f>P_A[[#This Row],[20+]]-P_A[[#This Row],[21+]]</f>
        <v>1.942E-2</v>
      </c>
      <c r="BK7" s="5">
        <f>P_A[[#This Row],[21+]]-P_A[[#This Row],[22+]]</f>
        <v>1.1390000000000001E-2</v>
      </c>
      <c r="BL7" s="5">
        <f>P_A[[#This Row],[22+]]-P_A[[#This Row],[23+]]</f>
        <v>6.2100000000000002E-3</v>
      </c>
      <c r="BM7" s="5">
        <f>P_A[[#This Row],[23+]]-P_A[[#This Row],[24+]]</f>
        <v>3.14E-3</v>
      </c>
      <c r="BN7" s="5">
        <f>P_A[[#This Row],[24+]]-P_A[[#This Row],[25+]]</f>
        <v>1.4500000000000001E-3</v>
      </c>
      <c r="BO7" s="5">
        <f>P_A[[#This Row],[25+]]-P_A[[#This Row],[26+]]</f>
        <v>6.8000000000000005E-4</v>
      </c>
      <c r="BP7" s="5">
        <f>P_A[[#This Row],[26+]]-P_A[[#This Row],[27+]]</f>
        <v>2.6999999999999995E-4</v>
      </c>
      <c r="BQ7" s="5">
        <f>P_A[[#This Row],[27+]]-P_A[[#This Row],[28+]]</f>
        <v>1.1000000000000002E-4</v>
      </c>
      <c r="BR7" s="5">
        <f>P_A[[#This Row],[28+]]-P_A[[#This Row],[29+]]</f>
        <v>5.0000000000000002E-5</v>
      </c>
      <c r="BS7" s="5">
        <f>P_A[[#This Row],[29+]]-P_A[[#This Row],[30+]]</f>
        <v>0</v>
      </c>
      <c r="BT7" s="5">
        <f>P_A[[#This Row],[30+]]-P_A[[#This Row],[31+]]</f>
        <v>0</v>
      </c>
      <c r="BU7" s="5">
        <f>P_A[[#This Row],[31+]]-P_A[[#This Row],[32+]]</f>
        <v>0</v>
      </c>
      <c r="BV7" s="5">
        <f>P_A[[#This Row],[32+]]-P_A[[#This Row],[33+]]</f>
        <v>0</v>
      </c>
      <c r="BW7" s="5">
        <f>P_A[[#This Row],[33+]]-P_A[[#This Row],[34+]]</f>
        <v>0</v>
      </c>
      <c r="BX7" s="5">
        <f>P_A[[#This Row],[34+]]-P_A[[#This Row],[35+]]</f>
        <v>0</v>
      </c>
      <c r="BY7" s="5">
        <f>P_A[[#This Row],[35+]]-P_A[[#This Row],[36+]]</f>
        <v>0</v>
      </c>
      <c r="BZ7" s="5">
        <f>P_A[[#This Row],[36+]]-P_A[[#This Row],[37+]]</f>
        <v>0</v>
      </c>
      <c r="CA7" s="5">
        <f>P_A[[#This Row],[37+]]-P_A[[#This Row],[38+]]</f>
        <v>0</v>
      </c>
      <c r="CB7" s="5">
        <f>P_A[[#This Row],[38+]]-P_A[[#This Row],[39+]]</f>
        <v>0</v>
      </c>
      <c r="CC7" s="5">
        <f>P_A[[#This Row],[39+]]-P_A[[#This Row],[40+]]</f>
        <v>0</v>
      </c>
      <c r="CD7" s="5">
        <f>P_A[[#This Row],[40+]]-P_A[[#This Row],[41+]]</f>
        <v>0</v>
      </c>
      <c r="CE7" s="5">
        <f>P_A[[#This Row],[41+]]-P_A[[#This Row],[42+]]</f>
        <v>0</v>
      </c>
      <c r="CF7" s="5">
        <f>P_A[[#This Row],[42+]]-P_A[[#This Row],[43+]]</f>
        <v>0</v>
      </c>
      <c r="CG7" s="5">
        <f>P_A[[#This Row],[43+]]-P_A[[#This Row],[44+]]</f>
        <v>0</v>
      </c>
      <c r="CH7" s="5">
        <f>P_A[[#This Row],[44+]]-P_A[[#This Row],[45+]]</f>
        <v>0</v>
      </c>
      <c r="CI7" s="5">
        <f>P_A[[#This Row],[45+]]-P_A[[#This Row],[46+]]</f>
        <v>0</v>
      </c>
      <c r="CJ7" s="5">
        <f>P_A[[#This Row],[46+]]-P_A[[#This Row],[47+]]</f>
        <v>0</v>
      </c>
      <c r="CK7" s="5">
        <f>P_A[[#This Row],[47+]]-P_A[[#This Row],[48+]]</f>
        <v>0</v>
      </c>
      <c r="CL7" s="5">
        <f>P_A[[#This Row],[48+]]-P_A[[#This Row],[49+]]</f>
        <v>0</v>
      </c>
    </row>
    <row r="8" spans="1:90" hidden="1" x14ac:dyDescent="0.25">
      <c r="A8" s="10">
        <v>22400621</v>
      </c>
      <c r="B8" t="s">
        <v>82</v>
      </c>
      <c r="C8" t="s">
        <v>83</v>
      </c>
      <c r="D8" s="11">
        <v>0.58333333333333337</v>
      </c>
      <c r="E8" s="9" t="str">
        <f>HYPERLINK("https://www.nba.com/stats/player/1629614/boxscores-traditional", "Andrew Nembhard")</f>
        <v>Andrew Nembhard</v>
      </c>
      <c r="F8">
        <v>15.8</v>
      </c>
      <c r="G8" s="10">
        <v>5.4180000000000001</v>
      </c>
      <c r="H8" s="3">
        <v>0.92506999999999995</v>
      </c>
      <c r="I8" s="3">
        <v>0.89617000000000002</v>
      </c>
      <c r="J8" s="3">
        <v>0.85768999999999995</v>
      </c>
      <c r="K8" s="3">
        <v>0.81327000000000005</v>
      </c>
      <c r="L8" s="3">
        <v>0.75804000000000005</v>
      </c>
      <c r="M8" s="3">
        <v>0.69847000000000004</v>
      </c>
      <c r="N8" s="3">
        <v>0.62929999999999997</v>
      </c>
      <c r="O8" s="3">
        <v>0.55962000000000001</v>
      </c>
      <c r="P8" s="3">
        <v>0.48404999999999998</v>
      </c>
      <c r="Q8" s="3">
        <v>0.41293999999999997</v>
      </c>
      <c r="R8" s="3">
        <v>0.34089999999999998</v>
      </c>
      <c r="S8" s="3">
        <v>0.27760000000000001</v>
      </c>
      <c r="T8" s="3">
        <v>0.2177</v>
      </c>
      <c r="U8" s="3">
        <v>0.16853000000000001</v>
      </c>
      <c r="V8" s="3">
        <v>0.12714</v>
      </c>
      <c r="W8" s="3">
        <v>9.1759999999999994E-2</v>
      </c>
      <c r="X8" s="3">
        <v>6.5519999999999995E-2</v>
      </c>
      <c r="Y8" s="3">
        <v>4.4569999999999999E-2</v>
      </c>
      <c r="Z8" s="3">
        <v>3.005E-2</v>
      </c>
      <c r="AA8" s="3">
        <v>1.9230000000000001E-2</v>
      </c>
      <c r="AB8" s="3">
        <v>1.222E-2</v>
      </c>
      <c r="AC8" s="3">
        <v>7.3400000000000002E-3</v>
      </c>
      <c r="AD8" s="3">
        <v>4.4000000000000003E-3</v>
      </c>
      <c r="AE8" s="3">
        <v>2.48E-3</v>
      </c>
      <c r="AF8" s="3">
        <v>1.39E-3</v>
      </c>
      <c r="AG8" s="3">
        <v>7.6000000000000004E-4</v>
      </c>
      <c r="AH8" s="3">
        <v>3.8999999999999999E-4</v>
      </c>
      <c r="AI8" s="3">
        <v>2.0000000000000001E-4</v>
      </c>
      <c r="AJ8" s="3">
        <v>1E-4</v>
      </c>
      <c r="AK8" s="3">
        <v>5.0000000000000002E-5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5">
        <f>P_A[[#This Row],[8+]]-P_A[[#This Row],[9+]]</f>
        <v>2.8899999999999926E-2</v>
      </c>
      <c r="AY8" s="5">
        <f>P_A[[#This Row],[9+]]-P_A[[#This Row],[10+]]</f>
        <v>3.848000000000007E-2</v>
      </c>
      <c r="AZ8" s="5">
        <f>P_A[[#This Row],[10+]]-P_A[[#This Row],[11+]]</f>
        <v>4.4419999999999904E-2</v>
      </c>
      <c r="BA8" s="5">
        <f>P_A[[#This Row],[11+]]-P_A[[#This Row],[12+]]</f>
        <v>5.5230000000000001E-2</v>
      </c>
      <c r="BB8" s="5">
        <f>P_A[[#This Row],[12+]]-P_A[[#This Row],[13+]]</f>
        <v>5.9570000000000012E-2</v>
      </c>
      <c r="BC8" s="5">
        <f>P_A[[#This Row],[13+]]-P_A[[#This Row],[14+]]</f>
        <v>6.9170000000000065E-2</v>
      </c>
      <c r="BD8" s="5">
        <f>P_A[[#This Row],[14+]]-P_A[[#This Row],[15+]]</f>
        <v>6.9679999999999964E-2</v>
      </c>
      <c r="BE8" s="5">
        <f>P_A[[#This Row],[15+]]-P_A[[#This Row],[16+]]</f>
        <v>7.5570000000000026E-2</v>
      </c>
      <c r="BF8" s="5">
        <f>P_A[[#This Row],[16+]]-P_A[[#This Row],[17+]]</f>
        <v>7.1110000000000007E-2</v>
      </c>
      <c r="BG8" s="5">
        <f>P_A[[#This Row],[17+]]-P_A[[#This Row],[18+]]</f>
        <v>7.2039999999999993E-2</v>
      </c>
      <c r="BH8" s="5">
        <f>P_A[[#This Row],[18+]]-P_A[[#This Row],[19+]]</f>
        <v>6.3299999999999967E-2</v>
      </c>
      <c r="BI8" s="5">
        <f>P_A[[#This Row],[19+]]-P_A[[#This Row],[20+]]</f>
        <v>5.9900000000000009E-2</v>
      </c>
      <c r="BJ8" s="5">
        <f>P_A[[#This Row],[20+]]-P_A[[#This Row],[21+]]</f>
        <v>4.9169999999999991E-2</v>
      </c>
      <c r="BK8" s="5">
        <f>P_A[[#This Row],[21+]]-P_A[[#This Row],[22+]]</f>
        <v>4.139000000000001E-2</v>
      </c>
      <c r="BL8" s="5">
        <f>P_A[[#This Row],[22+]]-P_A[[#This Row],[23+]]</f>
        <v>3.5380000000000009E-2</v>
      </c>
      <c r="BM8" s="5">
        <f>P_A[[#This Row],[23+]]-P_A[[#This Row],[24+]]</f>
        <v>2.6239999999999999E-2</v>
      </c>
      <c r="BN8" s="5">
        <f>P_A[[#This Row],[24+]]-P_A[[#This Row],[25+]]</f>
        <v>2.0949999999999996E-2</v>
      </c>
      <c r="BO8" s="5">
        <f>P_A[[#This Row],[25+]]-P_A[[#This Row],[26+]]</f>
        <v>1.4519999999999998E-2</v>
      </c>
      <c r="BP8" s="5">
        <f>P_A[[#This Row],[26+]]-P_A[[#This Row],[27+]]</f>
        <v>1.082E-2</v>
      </c>
      <c r="BQ8" s="5">
        <f>P_A[[#This Row],[27+]]-P_A[[#This Row],[28+]]</f>
        <v>7.0100000000000006E-3</v>
      </c>
      <c r="BR8" s="5">
        <f>P_A[[#This Row],[28+]]-P_A[[#This Row],[29+]]</f>
        <v>4.8799999999999998E-3</v>
      </c>
      <c r="BS8" s="5">
        <f>P_A[[#This Row],[29+]]-P_A[[#This Row],[30+]]</f>
        <v>2.9399999999999999E-3</v>
      </c>
      <c r="BT8" s="5">
        <f>P_A[[#This Row],[30+]]-P_A[[#This Row],[31+]]</f>
        <v>1.9200000000000003E-3</v>
      </c>
      <c r="BU8" s="5">
        <f>P_A[[#This Row],[31+]]-P_A[[#This Row],[32+]]</f>
        <v>1.09E-3</v>
      </c>
      <c r="BV8" s="5">
        <f>P_A[[#This Row],[32+]]-P_A[[#This Row],[33+]]</f>
        <v>6.2999999999999992E-4</v>
      </c>
      <c r="BW8" s="5">
        <f>P_A[[#This Row],[33+]]-P_A[[#This Row],[34+]]</f>
        <v>3.7000000000000005E-4</v>
      </c>
      <c r="BX8" s="5">
        <f>P_A[[#This Row],[34+]]-P_A[[#This Row],[35+]]</f>
        <v>1.8999999999999998E-4</v>
      </c>
      <c r="BY8" s="5">
        <f>P_A[[#This Row],[35+]]-P_A[[#This Row],[36+]]</f>
        <v>1E-4</v>
      </c>
      <c r="BZ8" s="5">
        <f>P_A[[#This Row],[36+]]-P_A[[#This Row],[37+]]</f>
        <v>5.0000000000000002E-5</v>
      </c>
      <c r="CA8" s="5">
        <f>P_A[[#This Row],[37+]]-P_A[[#This Row],[38+]]</f>
        <v>5.0000000000000002E-5</v>
      </c>
      <c r="CB8" s="5">
        <f>P_A[[#This Row],[38+]]-P_A[[#This Row],[39+]]</f>
        <v>0</v>
      </c>
      <c r="CC8" s="5">
        <f>P_A[[#This Row],[39+]]-P_A[[#This Row],[40+]]</f>
        <v>0</v>
      </c>
      <c r="CD8" s="5">
        <f>P_A[[#This Row],[40+]]-P_A[[#This Row],[41+]]</f>
        <v>0</v>
      </c>
      <c r="CE8" s="5">
        <f>P_A[[#This Row],[41+]]-P_A[[#This Row],[42+]]</f>
        <v>0</v>
      </c>
      <c r="CF8" s="5">
        <f>P_A[[#This Row],[42+]]-P_A[[#This Row],[43+]]</f>
        <v>0</v>
      </c>
      <c r="CG8" s="5">
        <f>P_A[[#This Row],[43+]]-P_A[[#This Row],[44+]]</f>
        <v>0</v>
      </c>
      <c r="CH8" s="5">
        <f>P_A[[#This Row],[44+]]-P_A[[#This Row],[45+]]</f>
        <v>0</v>
      </c>
      <c r="CI8" s="5">
        <f>P_A[[#This Row],[45+]]-P_A[[#This Row],[46+]]</f>
        <v>0</v>
      </c>
      <c r="CJ8" s="5">
        <f>P_A[[#This Row],[46+]]-P_A[[#This Row],[47+]]</f>
        <v>0</v>
      </c>
      <c r="CK8" s="5">
        <f>P_A[[#This Row],[47+]]-P_A[[#This Row],[48+]]</f>
        <v>0</v>
      </c>
      <c r="CL8" s="5">
        <f>P_A[[#This Row],[48+]]-P_A[[#This Row],[49+]]</f>
        <v>0</v>
      </c>
    </row>
    <row r="9" spans="1:90" hidden="1" x14ac:dyDescent="0.25">
      <c r="A9" s="10">
        <v>22400621</v>
      </c>
      <c r="B9" t="s">
        <v>82</v>
      </c>
      <c r="C9" t="s">
        <v>83</v>
      </c>
      <c r="D9" s="11">
        <v>0.58333333333333337</v>
      </c>
      <c r="E9" s="9" t="str">
        <f>HYPERLINK("https://www.nba.com/stats/player/1630543/boxscores-traditional", "Isaiah Jackson")</f>
        <v>Isaiah Jackson</v>
      </c>
      <c r="F9">
        <v>9.5</v>
      </c>
      <c r="G9" s="10">
        <v>1.8029999999999999</v>
      </c>
      <c r="H9" s="3">
        <v>0.79673000000000005</v>
      </c>
      <c r="I9" s="3">
        <v>0.61026000000000002</v>
      </c>
      <c r="J9" s="3">
        <v>0.38973999999999998</v>
      </c>
      <c r="K9" s="3">
        <v>0.20327000000000001</v>
      </c>
      <c r="L9" s="3">
        <v>8.226E-2</v>
      </c>
      <c r="M9" s="3">
        <v>2.6190000000000001E-2</v>
      </c>
      <c r="N9" s="3">
        <v>6.2100000000000002E-3</v>
      </c>
      <c r="O9" s="3">
        <v>1.14E-3</v>
      </c>
      <c r="P9" s="3">
        <v>1.4999999999999999E-4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5">
        <f>P_A[[#This Row],[8+]]-P_A[[#This Row],[9+]]</f>
        <v>0.18647000000000002</v>
      </c>
      <c r="AY9" s="5">
        <f>P_A[[#This Row],[9+]]-P_A[[#This Row],[10+]]</f>
        <v>0.22052000000000005</v>
      </c>
      <c r="AZ9" s="5">
        <f>P_A[[#This Row],[10+]]-P_A[[#This Row],[11+]]</f>
        <v>0.18646999999999997</v>
      </c>
      <c r="BA9" s="5">
        <f>P_A[[#This Row],[11+]]-P_A[[#This Row],[12+]]</f>
        <v>0.12101000000000001</v>
      </c>
      <c r="BB9" s="5">
        <f>P_A[[#This Row],[12+]]-P_A[[#This Row],[13+]]</f>
        <v>5.6069999999999995E-2</v>
      </c>
      <c r="BC9" s="5">
        <f>P_A[[#This Row],[13+]]-P_A[[#This Row],[14+]]</f>
        <v>1.9980000000000001E-2</v>
      </c>
      <c r="BD9" s="5">
        <f>P_A[[#This Row],[14+]]-P_A[[#This Row],[15+]]</f>
        <v>5.0699999999999999E-3</v>
      </c>
      <c r="BE9" s="5">
        <f>P_A[[#This Row],[15+]]-P_A[[#This Row],[16+]]</f>
        <v>9.8999999999999999E-4</v>
      </c>
      <c r="BF9" s="5">
        <f>P_A[[#This Row],[16+]]-P_A[[#This Row],[17+]]</f>
        <v>1.4999999999999999E-4</v>
      </c>
      <c r="BG9" s="5">
        <f>P_A[[#This Row],[17+]]-P_A[[#This Row],[18+]]</f>
        <v>0</v>
      </c>
      <c r="BH9" s="5">
        <f>P_A[[#This Row],[18+]]-P_A[[#This Row],[19+]]</f>
        <v>0</v>
      </c>
      <c r="BI9" s="5">
        <f>P_A[[#This Row],[19+]]-P_A[[#This Row],[20+]]</f>
        <v>0</v>
      </c>
      <c r="BJ9" s="5">
        <f>P_A[[#This Row],[20+]]-P_A[[#This Row],[21+]]</f>
        <v>0</v>
      </c>
      <c r="BK9" s="5">
        <f>P_A[[#This Row],[21+]]-P_A[[#This Row],[22+]]</f>
        <v>0</v>
      </c>
      <c r="BL9" s="5">
        <f>P_A[[#This Row],[22+]]-P_A[[#This Row],[23+]]</f>
        <v>0</v>
      </c>
      <c r="BM9" s="5">
        <f>P_A[[#This Row],[23+]]-P_A[[#This Row],[24+]]</f>
        <v>0</v>
      </c>
      <c r="BN9" s="5">
        <f>P_A[[#This Row],[24+]]-P_A[[#This Row],[25+]]</f>
        <v>0</v>
      </c>
      <c r="BO9" s="5">
        <f>P_A[[#This Row],[25+]]-P_A[[#This Row],[26+]]</f>
        <v>0</v>
      </c>
      <c r="BP9" s="5">
        <f>P_A[[#This Row],[26+]]-P_A[[#This Row],[27+]]</f>
        <v>0</v>
      </c>
      <c r="BQ9" s="5">
        <f>P_A[[#This Row],[27+]]-P_A[[#This Row],[28+]]</f>
        <v>0</v>
      </c>
      <c r="BR9" s="5">
        <f>P_A[[#This Row],[28+]]-P_A[[#This Row],[29+]]</f>
        <v>0</v>
      </c>
      <c r="BS9" s="5">
        <f>P_A[[#This Row],[29+]]-P_A[[#This Row],[30+]]</f>
        <v>0</v>
      </c>
      <c r="BT9" s="5">
        <f>P_A[[#This Row],[30+]]-P_A[[#This Row],[31+]]</f>
        <v>0</v>
      </c>
      <c r="BU9" s="5">
        <f>P_A[[#This Row],[31+]]-P_A[[#This Row],[32+]]</f>
        <v>0</v>
      </c>
      <c r="BV9" s="5">
        <f>P_A[[#This Row],[32+]]-P_A[[#This Row],[33+]]</f>
        <v>0</v>
      </c>
      <c r="BW9" s="5">
        <f>P_A[[#This Row],[33+]]-P_A[[#This Row],[34+]]</f>
        <v>0</v>
      </c>
      <c r="BX9" s="5">
        <f>P_A[[#This Row],[34+]]-P_A[[#This Row],[35+]]</f>
        <v>0</v>
      </c>
      <c r="BY9" s="5">
        <f>P_A[[#This Row],[35+]]-P_A[[#This Row],[36+]]</f>
        <v>0</v>
      </c>
      <c r="BZ9" s="5">
        <f>P_A[[#This Row],[36+]]-P_A[[#This Row],[37+]]</f>
        <v>0</v>
      </c>
      <c r="CA9" s="5">
        <f>P_A[[#This Row],[37+]]-P_A[[#This Row],[38+]]</f>
        <v>0</v>
      </c>
      <c r="CB9" s="5">
        <f>P_A[[#This Row],[38+]]-P_A[[#This Row],[39+]]</f>
        <v>0</v>
      </c>
      <c r="CC9" s="5">
        <f>P_A[[#This Row],[39+]]-P_A[[#This Row],[40+]]</f>
        <v>0</v>
      </c>
      <c r="CD9" s="5">
        <f>P_A[[#This Row],[40+]]-P_A[[#This Row],[41+]]</f>
        <v>0</v>
      </c>
      <c r="CE9" s="5">
        <f>P_A[[#This Row],[41+]]-P_A[[#This Row],[42+]]</f>
        <v>0</v>
      </c>
      <c r="CF9" s="5">
        <f>P_A[[#This Row],[42+]]-P_A[[#This Row],[43+]]</f>
        <v>0</v>
      </c>
      <c r="CG9" s="5">
        <f>P_A[[#This Row],[43+]]-P_A[[#This Row],[44+]]</f>
        <v>0</v>
      </c>
      <c r="CH9" s="5">
        <f>P_A[[#This Row],[44+]]-P_A[[#This Row],[45+]]</f>
        <v>0</v>
      </c>
      <c r="CI9" s="5">
        <f>P_A[[#This Row],[45+]]-P_A[[#This Row],[46+]]</f>
        <v>0</v>
      </c>
      <c r="CJ9" s="5">
        <f>P_A[[#This Row],[46+]]-P_A[[#This Row],[47+]]</f>
        <v>0</v>
      </c>
      <c r="CK9" s="5">
        <f>P_A[[#This Row],[47+]]-P_A[[#This Row],[48+]]</f>
        <v>0</v>
      </c>
      <c r="CL9" s="5">
        <f>P_A[[#This Row],[48+]]-P_A[[#This Row],[49+]]</f>
        <v>0</v>
      </c>
    </row>
    <row r="10" spans="1:90" hidden="1" x14ac:dyDescent="0.25">
      <c r="A10" s="10">
        <v>22400621</v>
      </c>
      <c r="B10" t="s">
        <v>82</v>
      </c>
      <c r="C10" t="s">
        <v>83</v>
      </c>
      <c r="D10" s="11">
        <v>0.58333333333333337</v>
      </c>
      <c r="E10" s="9" t="str">
        <f>HYPERLINK("https://www.nba.com/stats/player/1641716/boxscores-traditional", "Jarace Walker")</f>
        <v>Jarace Walker</v>
      </c>
      <c r="F10">
        <v>10</v>
      </c>
      <c r="G10" s="10">
        <v>3.633</v>
      </c>
      <c r="H10" s="3">
        <v>0.70884000000000003</v>
      </c>
      <c r="I10" s="3">
        <v>0.61026000000000002</v>
      </c>
      <c r="J10" s="3">
        <v>0.5</v>
      </c>
      <c r="K10" s="3">
        <v>0.38973999999999998</v>
      </c>
      <c r="L10" s="3">
        <v>0.29115999999999997</v>
      </c>
      <c r="M10" s="3">
        <v>0.20327000000000001</v>
      </c>
      <c r="N10" s="3">
        <v>0.13567000000000001</v>
      </c>
      <c r="O10" s="3">
        <v>8.3790000000000003E-2</v>
      </c>
      <c r="P10" s="3">
        <v>4.947E-2</v>
      </c>
      <c r="Q10" s="3">
        <v>2.6800000000000001E-2</v>
      </c>
      <c r="R10" s="3">
        <v>1.3899999999999999E-2</v>
      </c>
      <c r="S10" s="3">
        <v>6.5700000000000003E-3</v>
      </c>
      <c r="T10" s="3">
        <v>2.98E-3</v>
      </c>
      <c r="U10" s="3">
        <v>1.2199999999999999E-3</v>
      </c>
      <c r="V10" s="3">
        <v>4.8000000000000001E-4</v>
      </c>
      <c r="W10" s="3">
        <v>1.7000000000000001E-4</v>
      </c>
      <c r="X10" s="3">
        <v>6.0000000000000002E-5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5">
        <f>P_A[[#This Row],[8+]]-P_A[[#This Row],[9+]]</f>
        <v>9.8580000000000001E-2</v>
      </c>
      <c r="AY10" s="5">
        <f>P_A[[#This Row],[9+]]-P_A[[#This Row],[10+]]</f>
        <v>0.11026000000000002</v>
      </c>
      <c r="AZ10" s="5">
        <f>P_A[[#This Row],[10+]]-P_A[[#This Row],[11+]]</f>
        <v>0.11026000000000002</v>
      </c>
      <c r="BA10" s="5">
        <f>P_A[[#This Row],[11+]]-P_A[[#This Row],[12+]]</f>
        <v>9.8580000000000001E-2</v>
      </c>
      <c r="BB10" s="5">
        <f>P_A[[#This Row],[12+]]-P_A[[#This Row],[13+]]</f>
        <v>8.7889999999999968E-2</v>
      </c>
      <c r="BC10" s="5">
        <f>P_A[[#This Row],[13+]]-P_A[[#This Row],[14+]]</f>
        <v>6.7599999999999993E-2</v>
      </c>
      <c r="BD10" s="5">
        <f>P_A[[#This Row],[14+]]-P_A[[#This Row],[15+]]</f>
        <v>5.1880000000000009E-2</v>
      </c>
      <c r="BE10" s="5">
        <f>P_A[[#This Row],[15+]]-P_A[[#This Row],[16+]]</f>
        <v>3.4320000000000003E-2</v>
      </c>
      <c r="BF10" s="5">
        <f>P_A[[#This Row],[16+]]-P_A[[#This Row],[17+]]</f>
        <v>2.2669999999999999E-2</v>
      </c>
      <c r="BG10" s="5">
        <f>P_A[[#This Row],[17+]]-P_A[[#This Row],[18+]]</f>
        <v>1.2900000000000002E-2</v>
      </c>
      <c r="BH10" s="5">
        <f>P_A[[#This Row],[18+]]-P_A[[#This Row],[19+]]</f>
        <v>7.3299999999999988E-3</v>
      </c>
      <c r="BI10" s="5">
        <f>P_A[[#This Row],[19+]]-P_A[[#This Row],[20+]]</f>
        <v>3.5900000000000003E-3</v>
      </c>
      <c r="BJ10" s="5">
        <f>P_A[[#This Row],[20+]]-P_A[[#This Row],[21+]]</f>
        <v>1.7600000000000001E-3</v>
      </c>
      <c r="BK10" s="5">
        <f>P_A[[#This Row],[21+]]-P_A[[#This Row],[22+]]</f>
        <v>7.3999999999999999E-4</v>
      </c>
      <c r="BL10" s="5">
        <f>P_A[[#This Row],[22+]]-P_A[[#This Row],[23+]]</f>
        <v>3.1E-4</v>
      </c>
      <c r="BM10" s="5">
        <f>P_A[[#This Row],[23+]]-P_A[[#This Row],[24+]]</f>
        <v>1.1000000000000002E-4</v>
      </c>
      <c r="BN10" s="5">
        <f>P_A[[#This Row],[24+]]-P_A[[#This Row],[25+]]</f>
        <v>6.0000000000000002E-5</v>
      </c>
      <c r="BO10" s="5">
        <f>P_A[[#This Row],[25+]]-P_A[[#This Row],[26+]]</f>
        <v>0</v>
      </c>
      <c r="BP10" s="5">
        <f>P_A[[#This Row],[26+]]-P_A[[#This Row],[27+]]</f>
        <v>0</v>
      </c>
      <c r="BQ10" s="5">
        <f>P_A[[#This Row],[27+]]-P_A[[#This Row],[28+]]</f>
        <v>0</v>
      </c>
      <c r="BR10" s="5">
        <f>P_A[[#This Row],[28+]]-P_A[[#This Row],[29+]]</f>
        <v>0</v>
      </c>
      <c r="BS10" s="5">
        <f>P_A[[#This Row],[29+]]-P_A[[#This Row],[30+]]</f>
        <v>0</v>
      </c>
      <c r="BT10" s="5">
        <f>P_A[[#This Row],[30+]]-P_A[[#This Row],[31+]]</f>
        <v>0</v>
      </c>
      <c r="BU10" s="5">
        <f>P_A[[#This Row],[31+]]-P_A[[#This Row],[32+]]</f>
        <v>0</v>
      </c>
      <c r="BV10" s="5">
        <f>P_A[[#This Row],[32+]]-P_A[[#This Row],[33+]]</f>
        <v>0</v>
      </c>
      <c r="BW10" s="5">
        <f>P_A[[#This Row],[33+]]-P_A[[#This Row],[34+]]</f>
        <v>0</v>
      </c>
      <c r="BX10" s="5">
        <f>P_A[[#This Row],[34+]]-P_A[[#This Row],[35+]]</f>
        <v>0</v>
      </c>
      <c r="BY10" s="5">
        <f>P_A[[#This Row],[35+]]-P_A[[#This Row],[36+]]</f>
        <v>0</v>
      </c>
      <c r="BZ10" s="5">
        <f>P_A[[#This Row],[36+]]-P_A[[#This Row],[37+]]</f>
        <v>0</v>
      </c>
      <c r="CA10" s="5">
        <f>P_A[[#This Row],[37+]]-P_A[[#This Row],[38+]]</f>
        <v>0</v>
      </c>
      <c r="CB10" s="5">
        <f>P_A[[#This Row],[38+]]-P_A[[#This Row],[39+]]</f>
        <v>0</v>
      </c>
      <c r="CC10" s="5">
        <f>P_A[[#This Row],[39+]]-P_A[[#This Row],[40+]]</f>
        <v>0</v>
      </c>
      <c r="CD10" s="5">
        <f>P_A[[#This Row],[40+]]-P_A[[#This Row],[41+]]</f>
        <v>0</v>
      </c>
      <c r="CE10" s="5">
        <f>P_A[[#This Row],[41+]]-P_A[[#This Row],[42+]]</f>
        <v>0</v>
      </c>
      <c r="CF10" s="5">
        <f>P_A[[#This Row],[42+]]-P_A[[#This Row],[43+]]</f>
        <v>0</v>
      </c>
      <c r="CG10" s="5">
        <f>P_A[[#This Row],[43+]]-P_A[[#This Row],[44+]]</f>
        <v>0</v>
      </c>
      <c r="CH10" s="5">
        <f>P_A[[#This Row],[44+]]-P_A[[#This Row],[45+]]</f>
        <v>0</v>
      </c>
      <c r="CI10" s="5">
        <f>P_A[[#This Row],[45+]]-P_A[[#This Row],[46+]]</f>
        <v>0</v>
      </c>
      <c r="CJ10" s="5">
        <f>P_A[[#This Row],[46+]]-P_A[[#This Row],[47+]]</f>
        <v>0</v>
      </c>
      <c r="CK10" s="5">
        <f>P_A[[#This Row],[47+]]-P_A[[#This Row],[48+]]</f>
        <v>0</v>
      </c>
      <c r="CL10" s="5">
        <f>P_A[[#This Row],[48+]]-P_A[[#This Row],[49+]]</f>
        <v>0</v>
      </c>
    </row>
    <row r="11" spans="1:90" hidden="1" x14ac:dyDescent="0.25">
      <c r="A11" s="10">
        <v>22400621</v>
      </c>
      <c r="B11" t="s">
        <v>82</v>
      </c>
      <c r="C11" t="s">
        <v>83</v>
      </c>
      <c r="D11" s="11">
        <v>0.58333333333333337</v>
      </c>
      <c r="E11" s="9" t="str">
        <f>HYPERLINK("https://www.nba.com/stats/player/1630167/boxscores-traditional", "Obi Toppin")</f>
        <v>Obi Toppin</v>
      </c>
      <c r="F11">
        <v>8.4</v>
      </c>
      <c r="G11" s="10">
        <v>3.98</v>
      </c>
      <c r="H11" s="3">
        <v>0.53983000000000003</v>
      </c>
      <c r="I11" s="3">
        <v>0.44037999999999999</v>
      </c>
      <c r="J11" s="3">
        <v>0.34458</v>
      </c>
      <c r="K11" s="3">
        <v>0.25785000000000002</v>
      </c>
      <c r="L11" s="3">
        <v>0.18406</v>
      </c>
      <c r="M11" s="3">
        <v>0.12302</v>
      </c>
      <c r="N11" s="3">
        <v>7.9269999999999993E-2</v>
      </c>
      <c r="O11" s="3">
        <v>4.8460000000000003E-2</v>
      </c>
      <c r="P11" s="3">
        <v>2.8070000000000001E-2</v>
      </c>
      <c r="Q11" s="3">
        <v>1.5389999999999999E-2</v>
      </c>
      <c r="R11" s="3">
        <v>7.9799999999999992E-3</v>
      </c>
      <c r="S11" s="3">
        <v>3.9100000000000003E-3</v>
      </c>
      <c r="T11" s="3">
        <v>1.81E-3</v>
      </c>
      <c r="U11" s="3">
        <v>7.6000000000000004E-4</v>
      </c>
      <c r="V11" s="3">
        <v>3.1E-4</v>
      </c>
      <c r="W11" s="3">
        <v>1.2E-4</v>
      </c>
      <c r="X11" s="3">
        <v>4.0000000000000003E-5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5">
        <f>P_A[[#This Row],[8+]]-P_A[[#This Row],[9+]]</f>
        <v>9.9450000000000038E-2</v>
      </c>
      <c r="AY11" s="5">
        <f>P_A[[#This Row],[9+]]-P_A[[#This Row],[10+]]</f>
        <v>9.5799999999999996E-2</v>
      </c>
      <c r="AZ11" s="5">
        <f>P_A[[#This Row],[10+]]-P_A[[#This Row],[11+]]</f>
        <v>8.6729999999999974E-2</v>
      </c>
      <c r="BA11" s="5">
        <f>P_A[[#This Row],[11+]]-P_A[[#This Row],[12+]]</f>
        <v>7.3790000000000022E-2</v>
      </c>
      <c r="BB11" s="5">
        <f>P_A[[#This Row],[12+]]-P_A[[#This Row],[13+]]</f>
        <v>6.1039999999999997E-2</v>
      </c>
      <c r="BC11" s="5">
        <f>P_A[[#This Row],[13+]]-P_A[[#This Row],[14+]]</f>
        <v>4.3750000000000011E-2</v>
      </c>
      <c r="BD11" s="5">
        <f>P_A[[#This Row],[14+]]-P_A[[#This Row],[15+]]</f>
        <v>3.080999999999999E-2</v>
      </c>
      <c r="BE11" s="5">
        <f>P_A[[#This Row],[15+]]-P_A[[#This Row],[16+]]</f>
        <v>2.0390000000000002E-2</v>
      </c>
      <c r="BF11" s="5">
        <f>P_A[[#This Row],[16+]]-P_A[[#This Row],[17+]]</f>
        <v>1.2680000000000002E-2</v>
      </c>
      <c r="BG11" s="5">
        <f>P_A[[#This Row],[17+]]-P_A[[#This Row],[18+]]</f>
        <v>7.4099999999999999E-3</v>
      </c>
      <c r="BH11" s="5">
        <f>P_A[[#This Row],[18+]]-P_A[[#This Row],[19+]]</f>
        <v>4.069999999999999E-3</v>
      </c>
      <c r="BI11" s="5">
        <f>P_A[[#This Row],[19+]]-P_A[[#This Row],[20+]]</f>
        <v>2.1000000000000003E-3</v>
      </c>
      <c r="BJ11" s="5">
        <f>P_A[[#This Row],[20+]]-P_A[[#This Row],[21+]]</f>
        <v>1.0499999999999999E-3</v>
      </c>
      <c r="BK11" s="5">
        <f>P_A[[#This Row],[21+]]-P_A[[#This Row],[22+]]</f>
        <v>4.5000000000000004E-4</v>
      </c>
      <c r="BL11" s="5">
        <f>P_A[[#This Row],[22+]]-P_A[[#This Row],[23+]]</f>
        <v>1.9000000000000001E-4</v>
      </c>
      <c r="BM11" s="5">
        <f>P_A[[#This Row],[23+]]-P_A[[#This Row],[24+]]</f>
        <v>7.9999999999999993E-5</v>
      </c>
      <c r="BN11" s="5">
        <f>P_A[[#This Row],[24+]]-P_A[[#This Row],[25+]]</f>
        <v>4.0000000000000003E-5</v>
      </c>
      <c r="BO11" s="5">
        <f>P_A[[#This Row],[25+]]-P_A[[#This Row],[26+]]</f>
        <v>0</v>
      </c>
      <c r="BP11" s="5">
        <f>P_A[[#This Row],[26+]]-P_A[[#This Row],[27+]]</f>
        <v>0</v>
      </c>
      <c r="BQ11" s="5">
        <f>P_A[[#This Row],[27+]]-P_A[[#This Row],[28+]]</f>
        <v>0</v>
      </c>
      <c r="BR11" s="5">
        <f>P_A[[#This Row],[28+]]-P_A[[#This Row],[29+]]</f>
        <v>0</v>
      </c>
      <c r="BS11" s="5">
        <f>P_A[[#This Row],[29+]]-P_A[[#This Row],[30+]]</f>
        <v>0</v>
      </c>
      <c r="BT11" s="5">
        <f>P_A[[#This Row],[30+]]-P_A[[#This Row],[31+]]</f>
        <v>0</v>
      </c>
      <c r="BU11" s="5">
        <f>P_A[[#This Row],[31+]]-P_A[[#This Row],[32+]]</f>
        <v>0</v>
      </c>
      <c r="BV11" s="5">
        <f>P_A[[#This Row],[32+]]-P_A[[#This Row],[33+]]</f>
        <v>0</v>
      </c>
      <c r="BW11" s="5">
        <f>P_A[[#This Row],[33+]]-P_A[[#This Row],[34+]]</f>
        <v>0</v>
      </c>
      <c r="BX11" s="5">
        <f>P_A[[#This Row],[34+]]-P_A[[#This Row],[35+]]</f>
        <v>0</v>
      </c>
      <c r="BY11" s="5">
        <f>P_A[[#This Row],[35+]]-P_A[[#This Row],[36+]]</f>
        <v>0</v>
      </c>
      <c r="BZ11" s="5">
        <f>P_A[[#This Row],[36+]]-P_A[[#This Row],[37+]]</f>
        <v>0</v>
      </c>
      <c r="CA11" s="5">
        <f>P_A[[#This Row],[37+]]-P_A[[#This Row],[38+]]</f>
        <v>0</v>
      </c>
      <c r="CB11" s="5">
        <f>P_A[[#This Row],[38+]]-P_A[[#This Row],[39+]]</f>
        <v>0</v>
      </c>
      <c r="CC11" s="5">
        <f>P_A[[#This Row],[39+]]-P_A[[#This Row],[40+]]</f>
        <v>0</v>
      </c>
      <c r="CD11" s="5">
        <f>P_A[[#This Row],[40+]]-P_A[[#This Row],[41+]]</f>
        <v>0</v>
      </c>
      <c r="CE11" s="5">
        <f>P_A[[#This Row],[41+]]-P_A[[#This Row],[42+]]</f>
        <v>0</v>
      </c>
      <c r="CF11" s="5">
        <f>P_A[[#This Row],[42+]]-P_A[[#This Row],[43+]]</f>
        <v>0</v>
      </c>
      <c r="CG11" s="5">
        <f>P_A[[#This Row],[43+]]-P_A[[#This Row],[44+]]</f>
        <v>0</v>
      </c>
      <c r="CH11" s="5">
        <f>P_A[[#This Row],[44+]]-P_A[[#This Row],[45+]]</f>
        <v>0</v>
      </c>
      <c r="CI11" s="5">
        <f>P_A[[#This Row],[45+]]-P_A[[#This Row],[46+]]</f>
        <v>0</v>
      </c>
      <c r="CJ11" s="5">
        <f>P_A[[#This Row],[46+]]-P_A[[#This Row],[47+]]</f>
        <v>0</v>
      </c>
      <c r="CK11" s="5">
        <f>P_A[[#This Row],[47+]]-P_A[[#This Row],[48+]]</f>
        <v>0</v>
      </c>
      <c r="CL11" s="5">
        <f>P_A[[#This Row],[48+]]-P_A[[#This Row],[49+]]</f>
        <v>0</v>
      </c>
    </row>
    <row r="12" spans="1:90" hidden="1" x14ac:dyDescent="0.25">
      <c r="A12" s="10">
        <v>22400621</v>
      </c>
      <c r="B12" t="s">
        <v>82</v>
      </c>
      <c r="C12" t="s">
        <v>83</v>
      </c>
      <c r="D12" s="11">
        <v>0.58333333333333337</v>
      </c>
      <c r="E12" s="9" t="str">
        <f>HYPERLINK("https://www.nba.com/stats/player/1628418/boxscores-traditional", "Thomas Bryant")</f>
        <v>Thomas Bryant</v>
      </c>
      <c r="F12">
        <v>8</v>
      </c>
      <c r="G12" s="10">
        <v>4.6899999999999995</v>
      </c>
      <c r="H12" s="3">
        <v>0.5</v>
      </c>
      <c r="I12" s="3">
        <v>0.41682999999999998</v>
      </c>
      <c r="J12" s="3">
        <v>0.33360000000000001</v>
      </c>
      <c r="K12" s="3">
        <v>0.26108999999999999</v>
      </c>
      <c r="L12" s="3">
        <v>0.19766</v>
      </c>
      <c r="M12" s="3">
        <v>0.14230999999999999</v>
      </c>
      <c r="N12" s="3">
        <v>0.10027</v>
      </c>
      <c r="O12" s="3">
        <v>6.8110000000000004E-2</v>
      </c>
      <c r="P12" s="3">
        <v>4.3630000000000002E-2</v>
      </c>
      <c r="Q12" s="3">
        <v>2.743E-2</v>
      </c>
      <c r="R12" s="3">
        <v>1.6590000000000001E-2</v>
      </c>
      <c r="S12" s="3">
        <v>9.3900000000000008E-3</v>
      </c>
      <c r="T12" s="3">
        <v>5.2300000000000003E-3</v>
      </c>
      <c r="U12" s="3">
        <v>2.8E-3</v>
      </c>
      <c r="V12" s="3">
        <v>1.39E-3</v>
      </c>
      <c r="W12" s="3">
        <v>6.8999999999999997E-4</v>
      </c>
      <c r="X12" s="3">
        <v>3.2000000000000003E-4</v>
      </c>
      <c r="Y12" s="3">
        <v>1.4999999999999999E-4</v>
      </c>
      <c r="Z12" s="3">
        <v>6.0000000000000002E-5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5">
        <f>P_A[[#This Row],[8+]]-P_A[[#This Row],[9+]]</f>
        <v>8.3170000000000022E-2</v>
      </c>
      <c r="AY12" s="5">
        <f>P_A[[#This Row],[9+]]-P_A[[#This Row],[10+]]</f>
        <v>8.3229999999999971E-2</v>
      </c>
      <c r="AZ12" s="5">
        <f>P_A[[#This Row],[10+]]-P_A[[#This Row],[11+]]</f>
        <v>7.2510000000000019E-2</v>
      </c>
      <c r="BA12" s="5">
        <f>P_A[[#This Row],[11+]]-P_A[[#This Row],[12+]]</f>
        <v>6.3429999999999986E-2</v>
      </c>
      <c r="BB12" s="5">
        <f>P_A[[#This Row],[12+]]-P_A[[#This Row],[13+]]</f>
        <v>5.535000000000001E-2</v>
      </c>
      <c r="BC12" s="5">
        <f>P_A[[#This Row],[13+]]-P_A[[#This Row],[14+]]</f>
        <v>4.2039999999999994E-2</v>
      </c>
      <c r="BD12" s="5">
        <f>P_A[[#This Row],[14+]]-P_A[[#This Row],[15+]]</f>
        <v>3.2159999999999994E-2</v>
      </c>
      <c r="BE12" s="5">
        <f>P_A[[#This Row],[15+]]-P_A[[#This Row],[16+]]</f>
        <v>2.4480000000000002E-2</v>
      </c>
      <c r="BF12" s="5">
        <f>P_A[[#This Row],[16+]]-P_A[[#This Row],[17+]]</f>
        <v>1.6200000000000003E-2</v>
      </c>
      <c r="BG12" s="5">
        <f>P_A[[#This Row],[17+]]-P_A[[#This Row],[18+]]</f>
        <v>1.0839999999999999E-2</v>
      </c>
      <c r="BH12" s="5">
        <f>P_A[[#This Row],[18+]]-P_A[[#This Row],[19+]]</f>
        <v>7.1999999999999998E-3</v>
      </c>
      <c r="BI12" s="5">
        <f>P_A[[#This Row],[19+]]-P_A[[#This Row],[20+]]</f>
        <v>4.1600000000000005E-3</v>
      </c>
      <c r="BJ12" s="5">
        <f>P_A[[#This Row],[20+]]-P_A[[#This Row],[21+]]</f>
        <v>2.4300000000000003E-3</v>
      </c>
      <c r="BK12" s="5">
        <f>P_A[[#This Row],[21+]]-P_A[[#This Row],[22+]]</f>
        <v>1.41E-3</v>
      </c>
      <c r="BL12" s="5">
        <f>P_A[[#This Row],[22+]]-P_A[[#This Row],[23+]]</f>
        <v>6.9999999999999999E-4</v>
      </c>
      <c r="BM12" s="5">
        <f>P_A[[#This Row],[23+]]-P_A[[#This Row],[24+]]</f>
        <v>3.6999999999999994E-4</v>
      </c>
      <c r="BN12" s="5">
        <f>P_A[[#This Row],[24+]]-P_A[[#This Row],[25+]]</f>
        <v>1.7000000000000004E-4</v>
      </c>
      <c r="BO12" s="5">
        <f>P_A[[#This Row],[25+]]-P_A[[#This Row],[26+]]</f>
        <v>8.9999999999999992E-5</v>
      </c>
      <c r="BP12" s="5">
        <f>P_A[[#This Row],[26+]]-P_A[[#This Row],[27+]]</f>
        <v>6.0000000000000002E-5</v>
      </c>
      <c r="BQ12" s="5">
        <f>P_A[[#This Row],[27+]]-P_A[[#This Row],[28+]]</f>
        <v>0</v>
      </c>
      <c r="BR12" s="5">
        <f>P_A[[#This Row],[28+]]-P_A[[#This Row],[29+]]</f>
        <v>0</v>
      </c>
      <c r="BS12" s="5">
        <f>P_A[[#This Row],[29+]]-P_A[[#This Row],[30+]]</f>
        <v>0</v>
      </c>
      <c r="BT12" s="5">
        <f>P_A[[#This Row],[30+]]-P_A[[#This Row],[31+]]</f>
        <v>0</v>
      </c>
      <c r="BU12" s="5">
        <f>P_A[[#This Row],[31+]]-P_A[[#This Row],[32+]]</f>
        <v>0</v>
      </c>
      <c r="BV12" s="5">
        <f>P_A[[#This Row],[32+]]-P_A[[#This Row],[33+]]</f>
        <v>0</v>
      </c>
      <c r="BW12" s="5">
        <f>P_A[[#This Row],[33+]]-P_A[[#This Row],[34+]]</f>
        <v>0</v>
      </c>
      <c r="BX12" s="5">
        <f>P_A[[#This Row],[34+]]-P_A[[#This Row],[35+]]</f>
        <v>0</v>
      </c>
      <c r="BY12" s="5">
        <f>P_A[[#This Row],[35+]]-P_A[[#This Row],[36+]]</f>
        <v>0</v>
      </c>
      <c r="BZ12" s="5">
        <f>P_A[[#This Row],[36+]]-P_A[[#This Row],[37+]]</f>
        <v>0</v>
      </c>
      <c r="CA12" s="5">
        <f>P_A[[#This Row],[37+]]-P_A[[#This Row],[38+]]</f>
        <v>0</v>
      </c>
      <c r="CB12" s="5">
        <f>P_A[[#This Row],[38+]]-P_A[[#This Row],[39+]]</f>
        <v>0</v>
      </c>
      <c r="CC12" s="5">
        <f>P_A[[#This Row],[39+]]-P_A[[#This Row],[40+]]</f>
        <v>0</v>
      </c>
      <c r="CD12" s="5">
        <f>P_A[[#This Row],[40+]]-P_A[[#This Row],[41+]]</f>
        <v>0</v>
      </c>
      <c r="CE12" s="5">
        <f>P_A[[#This Row],[41+]]-P_A[[#This Row],[42+]]</f>
        <v>0</v>
      </c>
      <c r="CF12" s="5">
        <f>P_A[[#This Row],[42+]]-P_A[[#This Row],[43+]]</f>
        <v>0</v>
      </c>
      <c r="CG12" s="5">
        <f>P_A[[#This Row],[43+]]-P_A[[#This Row],[44+]]</f>
        <v>0</v>
      </c>
      <c r="CH12" s="5">
        <f>P_A[[#This Row],[44+]]-P_A[[#This Row],[45+]]</f>
        <v>0</v>
      </c>
      <c r="CI12" s="5">
        <f>P_A[[#This Row],[45+]]-P_A[[#This Row],[46+]]</f>
        <v>0</v>
      </c>
      <c r="CJ12" s="5">
        <f>P_A[[#This Row],[46+]]-P_A[[#This Row],[47+]]</f>
        <v>0</v>
      </c>
      <c r="CK12" s="5">
        <f>P_A[[#This Row],[47+]]-P_A[[#This Row],[48+]]</f>
        <v>0</v>
      </c>
      <c r="CL12" s="5">
        <f>P_A[[#This Row],[48+]]-P_A[[#This Row],[49+]]</f>
        <v>0</v>
      </c>
    </row>
    <row r="13" spans="1:90" hidden="1" x14ac:dyDescent="0.25">
      <c r="A13" s="10">
        <v>22400621</v>
      </c>
      <c r="B13" t="s">
        <v>83</v>
      </c>
      <c r="C13" t="s">
        <v>82</v>
      </c>
      <c r="D13" s="11">
        <v>0.58333333333333337</v>
      </c>
      <c r="E13" s="9" t="str">
        <f>HYPERLINK("https://www.nba.com/stats/player/1630170/boxscores-traditional", "Devin Vassell")</f>
        <v>Devin Vassell</v>
      </c>
      <c r="F13">
        <v>23</v>
      </c>
      <c r="G13" s="10">
        <v>5.0990000000000002</v>
      </c>
      <c r="H13" s="3">
        <v>0.99836000000000003</v>
      </c>
      <c r="I13" s="3">
        <v>0.99702000000000002</v>
      </c>
      <c r="J13" s="3">
        <v>0.99460999999999999</v>
      </c>
      <c r="K13" s="3">
        <v>0.99060999999999999</v>
      </c>
      <c r="L13" s="3">
        <v>0.98460999999999999</v>
      </c>
      <c r="M13" s="3">
        <v>0.97499999999999998</v>
      </c>
      <c r="N13" s="3">
        <v>0.96164000000000005</v>
      </c>
      <c r="O13" s="3">
        <v>0.94179000000000002</v>
      </c>
      <c r="P13" s="3">
        <v>0.91466000000000003</v>
      </c>
      <c r="Q13" s="3">
        <v>0.88100000000000001</v>
      </c>
      <c r="R13" s="3">
        <v>0.83645999999999998</v>
      </c>
      <c r="S13" s="3">
        <v>0.7823</v>
      </c>
      <c r="T13" s="3">
        <v>0.72240000000000004</v>
      </c>
      <c r="U13" s="3">
        <v>0.65173000000000003</v>
      </c>
      <c r="V13" s="3">
        <v>0.57926</v>
      </c>
      <c r="W13" s="3">
        <v>0.5</v>
      </c>
      <c r="X13" s="3">
        <v>0.42074</v>
      </c>
      <c r="Y13" s="3">
        <v>0.34827000000000002</v>
      </c>
      <c r="Z13" s="3">
        <v>0.27760000000000001</v>
      </c>
      <c r="AA13" s="3">
        <v>0.2177</v>
      </c>
      <c r="AB13" s="3">
        <v>0.16353999999999999</v>
      </c>
      <c r="AC13" s="3">
        <v>0.11899999999999999</v>
      </c>
      <c r="AD13" s="3">
        <v>8.5339999999999999E-2</v>
      </c>
      <c r="AE13" s="3">
        <v>5.8209999999999998E-2</v>
      </c>
      <c r="AF13" s="3">
        <v>3.8359999999999998E-2</v>
      </c>
      <c r="AG13" s="3">
        <v>2.5000000000000001E-2</v>
      </c>
      <c r="AH13" s="3">
        <v>1.5389999999999999E-2</v>
      </c>
      <c r="AI13" s="3">
        <v>9.3900000000000008E-3</v>
      </c>
      <c r="AJ13" s="3">
        <v>5.3899999999999998E-3</v>
      </c>
      <c r="AK13" s="3">
        <v>2.98E-3</v>
      </c>
      <c r="AL13" s="3">
        <v>1.64E-3</v>
      </c>
      <c r="AM13" s="3">
        <v>8.4000000000000003E-4</v>
      </c>
      <c r="AN13" s="3">
        <v>4.2999999999999999E-4</v>
      </c>
      <c r="AO13" s="3">
        <v>2.1000000000000001E-4</v>
      </c>
      <c r="AP13" s="3">
        <v>1E-4</v>
      </c>
      <c r="AQ13" s="3">
        <v>4.0000000000000003E-5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5">
        <f>P_A[[#This Row],[8+]]-P_A[[#This Row],[9+]]</f>
        <v>1.3400000000000079E-3</v>
      </c>
      <c r="AY13" s="5">
        <f>P_A[[#This Row],[9+]]-P_A[[#This Row],[10+]]</f>
        <v>2.4100000000000232E-3</v>
      </c>
      <c r="AZ13" s="5">
        <f>P_A[[#This Row],[10+]]-P_A[[#This Row],[11+]]</f>
        <v>4.0000000000000036E-3</v>
      </c>
      <c r="BA13" s="5">
        <f>P_A[[#This Row],[11+]]-P_A[[#This Row],[12+]]</f>
        <v>6.0000000000000053E-3</v>
      </c>
      <c r="BB13" s="5">
        <f>P_A[[#This Row],[12+]]-P_A[[#This Row],[13+]]</f>
        <v>9.6100000000000074E-3</v>
      </c>
      <c r="BC13" s="5">
        <f>P_A[[#This Row],[13+]]-P_A[[#This Row],[14+]]</f>
        <v>1.3359999999999927E-2</v>
      </c>
      <c r="BD13" s="5">
        <f>P_A[[#This Row],[14+]]-P_A[[#This Row],[15+]]</f>
        <v>1.9850000000000034E-2</v>
      </c>
      <c r="BE13" s="5">
        <f>P_A[[#This Row],[15+]]-P_A[[#This Row],[16+]]</f>
        <v>2.7129999999999987E-2</v>
      </c>
      <c r="BF13" s="5">
        <f>P_A[[#This Row],[16+]]-P_A[[#This Row],[17+]]</f>
        <v>3.3660000000000023E-2</v>
      </c>
      <c r="BG13" s="5">
        <f>P_A[[#This Row],[17+]]-P_A[[#This Row],[18+]]</f>
        <v>4.4540000000000024E-2</v>
      </c>
      <c r="BH13" s="5">
        <f>P_A[[#This Row],[18+]]-P_A[[#This Row],[19+]]</f>
        <v>5.4159999999999986E-2</v>
      </c>
      <c r="BI13" s="5">
        <f>P_A[[#This Row],[19+]]-P_A[[#This Row],[20+]]</f>
        <v>5.9899999999999953E-2</v>
      </c>
      <c r="BJ13" s="5">
        <f>P_A[[#This Row],[20+]]-P_A[[#This Row],[21+]]</f>
        <v>7.0670000000000011E-2</v>
      </c>
      <c r="BK13" s="5">
        <f>P_A[[#This Row],[21+]]-P_A[[#This Row],[22+]]</f>
        <v>7.2470000000000034E-2</v>
      </c>
      <c r="BL13" s="5">
        <f>P_A[[#This Row],[22+]]-P_A[[#This Row],[23+]]</f>
        <v>7.9259999999999997E-2</v>
      </c>
      <c r="BM13" s="5">
        <f>P_A[[#This Row],[23+]]-P_A[[#This Row],[24+]]</f>
        <v>7.9259999999999997E-2</v>
      </c>
      <c r="BN13" s="5">
        <f>P_A[[#This Row],[24+]]-P_A[[#This Row],[25+]]</f>
        <v>7.2469999999999979E-2</v>
      </c>
      <c r="BO13" s="5">
        <f>P_A[[#This Row],[25+]]-P_A[[#This Row],[26+]]</f>
        <v>7.0670000000000011E-2</v>
      </c>
      <c r="BP13" s="5">
        <f>P_A[[#This Row],[26+]]-P_A[[#This Row],[27+]]</f>
        <v>5.9900000000000009E-2</v>
      </c>
      <c r="BQ13" s="5">
        <f>P_A[[#This Row],[27+]]-P_A[[#This Row],[28+]]</f>
        <v>5.4160000000000014E-2</v>
      </c>
      <c r="BR13" s="5">
        <f>P_A[[#This Row],[28+]]-P_A[[#This Row],[29+]]</f>
        <v>4.4539999999999996E-2</v>
      </c>
      <c r="BS13" s="5">
        <f>P_A[[#This Row],[29+]]-P_A[[#This Row],[30+]]</f>
        <v>3.3659999999999995E-2</v>
      </c>
      <c r="BT13" s="5">
        <f>P_A[[#This Row],[30+]]-P_A[[#This Row],[31+]]</f>
        <v>2.7130000000000001E-2</v>
      </c>
      <c r="BU13" s="5">
        <f>P_A[[#This Row],[31+]]-P_A[[#This Row],[32+]]</f>
        <v>1.985E-2</v>
      </c>
      <c r="BV13" s="5">
        <f>P_A[[#This Row],[32+]]-P_A[[#This Row],[33+]]</f>
        <v>1.3359999999999997E-2</v>
      </c>
      <c r="BW13" s="5">
        <f>P_A[[#This Row],[33+]]-P_A[[#This Row],[34+]]</f>
        <v>9.6100000000000022E-3</v>
      </c>
      <c r="BX13" s="5">
        <f>P_A[[#This Row],[34+]]-P_A[[#This Row],[35+]]</f>
        <v>5.9999999999999984E-3</v>
      </c>
      <c r="BY13" s="5">
        <f>P_A[[#This Row],[35+]]-P_A[[#This Row],[36+]]</f>
        <v>4.000000000000001E-3</v>
      </c>
      <c r="BZ13" s="5">
        <f>P_A[[#This Row],[36+]]-P_A[[#This Row],[37+]]</f>
        <v>2.4099999999999998E-3</v>
      </c>
      <c r="CA13" s="5">
        <f>P_A[[#This Row],[37+]]-P_A[[#This Row],[38+]]</f>
        <v>1.34E-3</v>
      </c>
      <c r="CB13" s="5">
        <f>P_A[[#This Row],[38+]]-P_A[[#This Row],[39+]]</f>
        <v>7.9999999999999993E-4</v>
      </c>
      <c r="CC13" s="5">
        <f>P_A[[#This Row],[39+]]-P_A[[#This Row],[40+]]</f>
        <v>4.1000000000000005E-4</v>
      </c>
      <c r="CD13" s="5">
        <f>P_A[[#This Row],[40+]]-P_A[[#This Row],[41+]]</f>
        <v>2.1999999999999998E-4</v>
      </c>
      <c r="CE13" s="5">
        <f>P_A[[#This Row],[41+]]-P_A[[#This Row],[42+]]</f>
        <v>1.1E-4</v>
      </c>
      <c r="CF13" s="5">
        <f>P_A[[#This Row],[42+]]-P_A[[#This Row],[43+]]</f>
        <v>6.0000000000000002E-5</v>
      </c>
      <c r="CG13" s="5">
        <f>P_A[[#This Row],[43+]]-P_A[[#This Row],[44+]]</f>
        <v>4.0000000000000003E-5</v>
      </c>
      <c r="CH13" s="5">
        <f>P_A[[#This Row],[44+]]-P_A[[#This Row],[45+]]</f>
        <v>0</v>
      </c>
      <c r="CI13" s="5">
        <f>P_A[[#This Row],[45+]]-P_A[[#This Row],[46+]]</f>
        <v>0</v>
      </c>
      <c r="CJ13" s="5">
        <f>P_A[[#This Row],[46+]]-P_A[[#This Row],[47+]]</f>
        <v>0</v>
      </c>
      <c r="CK13" s="5">
        <f>P_A[[#This Row],[47+]]-P_A[[#This Row],[48+]]</f>
        <v>0</v>
      </c>
      <c r="CL13" s="5">
        <f>P_A[[#This Row],[48+]]-P_A[[#This Row],[49+]]</f>
        <v>0</v>
      </c>
    </row>
    <row r="14" spans="1:90" hidden="1" x14ac:dyDescent="0.25">
      <c r="A14" s="10">
        <v>22400621</v>
      </c>
      <c r="B14" t="s">
        <v>83</v>
      </c>
      <c r="C14" t="s">
        <v>82</v>
      </c>
      <c r="D14" s="11">
        <v>0.58333333333333337</v>
      </c>
      <c r="E14" s="9" t="str">
        <f>HYPERLINK("https://www.nba.com/stats/player/203084/boxscores-traditional", "Harrison Barnes")</f>
        <v>Harrison Barnes</v>
      </c>
      <c r="F14">
        <v>15.6</v>
      </c>
      <c r="G14" s="10">
        <v>3.3820000000000001</v>
      </c>
      <c r="H14" s="3">
        <v>0.98777999999999999</v>
      </c>
      <c r="I14" s="3">
        <v>0.97441</v>
      </c>
      <c r="J14" s="3">
        <v>0.95154000000000005</v>
      </c>
      <c r="K14" s="3">
        <v>0.91308999999999996</v>
      </c>
      <c r="L14" s="3">
        <v>0.85543000000000002</v>
      </c>
      <c r="M14" s="3">
        <v>0.77934999999999999</v>
      </c>
      <c r="N14" s="3">
        <v>0.68081999999999998</v>
      </c>
      <c r="O14" s="3">
        <v>0.57142000000000004</v>
      </c>
      <c r="P14" s="3">
        <v>0.45223999999999998</v>
      </c>
      <c r="Q14" s="3">
        <v>0.34089999999999998</v>
      </c>
      <c r="R14" s="3">
        <v>0.23885000000000001</v>
      </c>
      <c r="S14" s="3">
        <v>0.15625</v>
      </c>
      <c r="T14" s="3">
        <v>9.6799999999999997E-2</v>
      </c>
      <c r="U14" s="3">
        <v>5.4800000000000001E-2</v>
      </c>
      <c r="V14" s="3">
        <v>2.938E-2</v>
      </c>
      <c r="W14" s="3">
        <v>1.426E-2</v>
      </c>
      <c r="X14" s="3">
        <v>6.5700000000000003E-3</v>
      </c>
      <c r="Y14" s="3">
        <v>2.7200000000000002E-3</v>
      </c>
      <c r="Z14" s="3">
        <v>1.0399999999999999E-3</v>
      </c>
      <c r="AA14" s="3">
        <v>3.8000000000000002E-4</v>
      </c>
      <c r="AB14" s="3">
        <v>1.2E-4</v>
      </c>
      <c r="AC14" s="3">
        <v>4.0000000000000003E-5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5">
        <f>P_A[[#This Row],[8+]]-P_A[[#This Row],[9+]]</f>
        <v>1.3369999999999993E-2</v>
      </c>
      <c r="AY14" s="5">
        <f>P_A[[#This Row],[9+]]-P_A[[#This Row],[10+]]</f>
        <v>2.2869999999999946E-2</v>
      </c>
      <c r="AZ14" s="5">
        <f>P_A[[#This Row],[10+]]-P_A[[#This Row],[11+]]</f>
        <v>3.8450000000000095E-2</v>
      </c>
      <c r="BA14" s="5">
        <f>P_A[[#This Row],[11+]]-P_A[[#This Row],[12+]]</f>
        <v>5.7659999999999934E-2</v>
      </c>
      <c r="BB14" s="5">
        <f>P_A[[#This Row],[12+]]-P_A[[#This Row],[13+]]</f>
        <v>7.6080000000000036E-2</v>
      </c>
      <c r="BC14" s="5">
        <f>P_A[[#This Row],[13+]]-P_A[[#This Row],[14+]]</f>
        <v>9.8530000000000006E-2</v>
      </c>
      <c r="BD14" s="5">
        <f>P_A[[#This Row],[14+]]-P_A[[#This Row],[15+]]</f>
        <v>0.10939999999999994</v>
      </c>
      <c r="BE14" s="5">
        <f>P_A[[#This Row],[15+]]-P_A[[#This Row],[16+]]</f>
        <v>0.11918000000000006</v>
      </c>
      <c r="BF14" s="5">
        <f>P_A[[#This Row],[16+]]-P_A[[#This Row],[17+]]</f>
        <v>0.11133999999999999</v>
      </c>
      <c r="BG14" s="5">
        <f>P_A[[#This Row],[17+]]-P_A[[#This Row],[18+]]</f>
        <v>0.10204999999999997</v>
      </c>
      <c r="BH14" s="5">
        <f>P_A[[#This Row],[18+]]-P_A[[#This Row],[19+]]</f>
        <v>8.2600000000000007E-2</v>
      </c>
      <c r="BI14" s="5">
        <f>P_A[[#This Row],[19+]]-P_A[[#This Row],[20+]]</f>
        <v>5.9450000000000003E-2</v>
      </c>
      <c r="BJ14" s="5">
        <f>P_A[[#This Row],[20+]]-P_A[[#This Row],[21+]]</f>
        <v>4.1999999999999996E-2</v>
      </c>
      <c r="BK14" s="5">
        <f>P_A[[#This Row],[21+]]-P_A[[#This Row],[22+]]</f>
        <v>2.5420000000000002E-2</v>
      </c>
      <c r="BL14" s="5">
        <f>P_A[[#This Row],[22+]]-P_A[[#This Row],[23+]]</f>
        <v>1.512E-2</v>
      </c>
      <c r="BM14" s="5">
        <f>P_A[[#This Row],[23+]]-P_A[[#This Row],[24+]]</f>
        <v>7.6899999999999998E-3</v>
      </c>
      <c r="BN14" s="5">
        <f>P_A[[#This Row],[24+]]-P_A[[#This Row],[25+]]</f>
        <v>3.8500000000000001E-3</v>
      </c>
      <c r="BO14" s="5">
        <f>P_A[[#This Row],[25+]]-P_A[[#This Row],[26+]]</f>
        <v>1.6800000000000003E-3</v>
      </c>
      <c r="BP14" s="5">
        <f>P_A[[#This Row],[26+]]-P_A[[#This Row],[27+]]</f>
        <v>6.5999999999999989E-4</v>
      </c>
      <c r="BQ14" s="5">
        <f>P_A[[#This Row],[27+]]-P_A[[#This Row],[28+]]</f>
        <v>2.6000000000000003E-4</v>
      </c>
      <c r="BR14" s="5">
        <f>P_A[[#This Row],[28+]]-P_A[[#This Row],[29+]]</f>
        <v>7.9999999999999993E-5</v>
      </c>
      <c r="BS14" s="5">
        <f>P_A[[#This Row],[29+]]-P_A[[#This Row],[30+]]</f>
        <v>4.0000000000000003E-5</v>
      </c>
      <c r="BT14" s="5">
        <f>P_A[[#This Row],[30+]]-P_A[[#This Row],[31+]]</f>
        <v>0</v>
      </c>
      <c r="BU14" s="5">
        <f>P_A[[#This Row],[31+]]-P_A[[#This Row],[32+]]</f>
        <v>0</v>
      </c>
      <c r="BV14" s="5">
        <f>P_A[[#This Row],[32+]]-P_A[[#This Row],[33+]]</f>
        <v>0</v>
      </c>
      <c r="BW14" s="5">
        <f>P_A[[#This Row],[33+]]-P_A[[#This Row],[34+]]</f>
        <v>0</v>
      </c>
      <c r="BX14" s="5">
        <f>P_A[[#This Row],[34+]]-P_A[[#This Row],[35+]]</f>
        <v>0</v>
      </c>
      <c r="BY14" s="5">
        <f>P_A[[#This Row],[35+]]-P_A[[#This Row],[36+]]</f>
        <v>0</v>
      </c>
      <c r="BZ14" s="5">
        <f>P_A[[#This Row],[36+]]-P_A[[#This Row],[37+]]</f>
        <v>0</v>
      </c>
      <c r="CA14" s="5">
        <f>P_A[[#This Row],[37+]]-P_A[[#This Row],[38+]]</f>
        <v>0</v>
      </c>
      <c r="CB14" s="5">
        <f>P_A[[#This Row],[38+]]-P_A[[#This Row],[39+]]</f>
        <v>0</v>
      </c>
      <c r="CC14" s="5">
        <f>P_A[[#This Row],[39+]]-P_A[[#This Row],[40+]]</f>
        <v>0</v>
      </c>
      <c r="CD14" s="5">
        <f>P_A[[#This Row],[40+]]-P_A[[#This Row],[41+]]</f>
        <v>0</v>
      </c>
      <c r="CE14" s="5">
        <f>P_A[[#This Row],[41+]]-P_A[[#This Row],[42+]]</f>
        <v>0</v>
      </c>
      <c r="CF14" s="5">
        <f>P_A[[#This Row],[42+]]-P_A[[#This Row],[43+]]</f>
        <v>0</v>
      </c>
      <c r="CG14" s="5">
        <f>P_A[[#This Row],[43+]]-P_A[[#This Row],[44+]]</f>
        <v>0</v>
      </c>
      <c r="CH14" s="5">
        <f>P_A[[#This Row],[44+]]-P_A[[#This Row],[45+]]</f>
        <v>0</v>
      </c>
      <c r="CI14" s="5">
        <f>P_A[[#This Row],[45+]]-P_A[[#This Row],[46+]]</f>
        <v>0</v>
      </c>
      <c r="CJ14" s="5">
        <f>P_A[[#This Row],[46+]]-P_A[[#This Row],[47+]]</f>
        <v>0</v>
      </c>
      <c r="CK14" s="5">
        <f>P_A[[#This Row],[47+]]-P_A[[#This Row],[48+]]</f>
        <v>0</v>
      </c>
      <c r="CL14" s="5">
        <f>P_A[[#This Row],[48+]]-P_A[[#This Row],[49+]]</f>
        <v>0</v>
      </c>
    </row>
    <row r="15" spans="1:90" hidden="1" x14ac:dyDescent="0.25">
      <c r="A15" s="10">
        <v>22400621</v>
      </c>
      <c r="B15" t="s">
        <v>83</v>
      </c>
      <c r="C15" t="s">
        <v>82</v>
      </c>
      <c r="D15" s="11">
        <v>0.58333333333333337</v>
      </c>
      <c r="E15" s="9" t="str">
        <f>HYPERLINK("https://www.nba.com/stats/player/101108/boxscores-traditional", "Chris Paul")</f>
        <v>Chris Paul</v>
      </c>
      <c r="F15">
        <v>18.399999999999999</v>
      </c>
      <c r="G15" s="10">
        <v>5.2</v>
      </c>
      <c r="H15" s="3">
        <v>0.97724999999999995</v>
      </c>
      <c r="I15" s="3">
        <v>0.96484999999999999</v>
      </c>
      <c r="J15" s="3">
        <v>0.94738</v>
      </c>
      <c r="K15" s="3">
        <v>0.92220000000000002</v>
      </c>
      <c r="L15" s="3">
        <v>0.89065000000000005</v>
      </c>
      <c r="M15" s="3">
        <v>0.85082999999999998</v>
      </c>
      <c r="N15" s="3">
        <v>0.80234000000000005</v>
      </c>
      <c r="O15" s="3">
        <v>0.74214999999999998</v>
      </c>
      <c r="P15" s="3">
        <v>0.67723999999999995</v>
      </c>
      <c r="Q15" s="3">
        <v>0.60641999999999996</v>
      </c>
      <c r="R15" s="3">
        <v>0.53188000000000002</v>
      </c>
      <c r="S15" s="3">
        <v>0.45223999999999998</v>
      </c>
      <c r="T15" s="3">
        <v>0.37828000000000001</v>
      </c>
      <c r="U15" s="3">
        <v>0.30853999999999998</v>
      </c>
      <c r="V15" s="3">
        <v>0.24510000000000001</v>
      </c>
      <c r="W15" s="3">
        <v>0.18942999999999999</v>
      </c>
      <c r="X15" s="3">
        <v>0.14007</v>
      </c>
      <c r="Y15" s="3">
        <v>0.10204000000000001</v>
      </c>
      <c r="Z15" s="3">
        <v>7.2150000000000006E-2</v>
      </c>
      <c r="AA15" s="3">
        <v>4.947E-2</v>
      </c>
      <c r="AB15" s="3">
        <v>3.2160000000000001E-2</v>
      </c>
      <c r="AC15" s="3">
        <v>2.068E-2</v>
      </c>
      <c r="AD15" s="3">
        <v>1.2869999999999999E-2</v>
      </c>
      <c r="AE15" s="3">
        <v>7.7600000000000004E-3</v>
      </c>
      <c r="AF15" s="3">
        <v>4.4000000000000003E-3</v>
      </c>
      <c r="AG15" s="3">
        <v>2.48E-3</v>
      </c>
      <c r="AH15" s="3">
        <v>1.3500000000000001E-3</v>
      </c>
      <c r="AI15" s="3">
        <v>7.1000000000000002E-4</v>
      </c>
      <c r="AJ15" s="3">
        <v>3.6000000000000002E-4</v>
      </c>
      <c r="AK15" s="3">
        <v>1.7000000000000001E-4</v>
      </c>
      <c r="AL15" s="3">
        <v>8.0000000000000007E-5</v>
      </c>
      <c r="AM15" s="3">
        <v>4.0000000000000003E-5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5">
        <f>P_A[[#This Row],[8+]]-P_A[[#This Row],[9+]]</f>
        <v>1.2399999999999967E-2</v>
      </c>
      <c r="AY15" s="5">
        <f>P_A[[#This Row],[9+]]-P_A[[#This Row],[10+]]</f>
        <v>1.7469999999999986E-2</v>
      </c>
      <c r="AZ15" s="5">
        <f>P_A[[#This Row],[10+]]-P_A[[#This Row],[11+]]</f>
        <v>2.517999999999998E-2</v>
      </c>
      <c r="BA15" s="5">
        <f>P_A[[#This Row],[11+]]-P_A[[#This Row],[12+]]</f>
        <v>3.1549999999999967E-2</v>
      </c>
      <c r="BB15" s="5">
        <f>P_A[[#This Row],[12+]]-P_A[[#This Row],[13+]]</f>
        <v>3.9820000000000078E-2</v>
      </c>
      <c r="BC15" s="5">
        <f>P_A[[#This Row],[13+]]-P_A[[#This Row],[14+]]</f>
        <v>4.8489999999999922E-2</v>
      </c>
      <c r="BD15" s="5">
        <f>P_A[[#This Row],[14+]]-P_A[[#This Row],[15+]]</f>
        <v>6.0190000000000077E-2</v>
      </c>
      <c r="BE15" s="5">
        <f>P_A[[#This Row],[15+]]-P_A[[#This Row],[16+]]</f>
        <v>6.4910000000000023E-2</v>
      </c>
      <c r="BF15" s="5">
        <f>P_A[[#This Row],[16+]]-P_A[[#This Row],[17+]]</f>
        <v>7.0819999999999994E-2</v>
      </c>
      <c r="BG15" s="5">
        <f>P_A[[#This Row],[17+]]-P_A[[#This Row],[18+]]</f>
        <v>7.453999999999994E-2</v>
      </c>
      <c r="BH15" s="5">
        <f>P_A[[#This Row],[18+]]-P_A[[#This Row],[19+]]</f>
        <v>7.9640000000000044E-2</v>
      </c>
      <c r="BI15" s="5">
        <f>P_A[[#This Row],[19+]]-P_A[[#This Row],[20+]]</f>
        <v>7.395999999999997E-2</v>
      </c>
      <c r="BJ15" s="5">
        <f>P_A[[#This Row],[20+]]-P_A[[#This Row],[21+]]</f>
        <v>6.9740000000000024E-2</v>
      </c>
      <c r="BK15" s="5">
        <f>P_A[[#This Row],[21+]]-P_A[[#This Row],[22+]]</f>
        <v>6.3439999999999969E-2</v>
      </c>
      <c r="BL15" s="5">
        <f>P_A[[#This Row],[22+]]-P_A[[#This Row],[23+]]</f>
        <v>5.5670000000000025E-2</v>
      </c>
      <c r="BM15" s="5">
        <f>P_A[[#This Row],[23+]]-P_A[[#This Row],[24+]]</f>
        <v>4.9359999999999987E-2</v>
      </c>
      <c r="BN15" s="5">
        <f>P_A[[#This Row],[24+]]-P_A[[#This Row],[25+]]</f>
        <v>3.8029999999999994E-2</v>
      </c>
      <c r="BO15" s="5">
        <f>P_A[[#This Row],[25+]]-P_A[[#This Row],[26+]]</f>
        <v>2.989E-2</v>
      </c>
      <c r="BP15" s="5">
        <f>P_A[[#This Row],[26+]]-P_A[[#This Row],[27+]]</f>
        <v>2.2680000000000006E-2</v>
      </c>
      <c r="BQ15" s="5">
        <f>P_A[[#This Row],[27+]]-P_A[[#This Row],[28+]]</f>
        <v>1.7309999999999999E-2</v>
      </c>
      <c r="BR15" s="5">
        <f>P_A[[#This Row],[28+]]-P_A[[#This Row],[29+]]</f>
        <v>1.1480000000000001E-2</v>
      </c>
      <c r="BS15" s="5">
        <f>P_A[[#This Row],[29+]]-P_A[[#This Row],[30+]]</f>
        <v>7.810000000000001E-3</v>
      </c>
      <c r="BT15" s="5">
        <f>P_A[[#This Row],[30+]]-P_A[[#This Row],[31+]]</f>
        <v>5.1099999999999991E-3</v>
      </c>
      <c r="BU15" s="5">
        <f>P_A[[#This Row],[31+]]-P_A[[#This Row],[32+]]</f>
        <v>3.3600000000000001E-3</v>
      </c>
      <c r="BV15" s="5">
        <f>P_A[[#This Row],[32+]]-P_A[[#This Row],[33+]]</f>
        <v>1.9200000000000003E-3</v>
      </c>
      <c r="BW15" s="5">
        <f>P_A[[#This Row],[33+]]-P_A[[#This Row],[34+]]</f>
        <v>1.1299999999999999E-3</v>
      </c>
      <c r="BX15" s="5">
        <f>P_A[[#This Row],[34+]]-P_A[[#This Row],[35+]]</f>
        <v>6.4000000000000005E-4</v>
      </c>
      <c r="BY15" s="5">
        <f>P_A[[#This Row],[35+]]-P_A[[#This Row],[36+]]</f>
        <v>3.5E-4</v>
      </c>
      <c r="BZ15" s="5">
        <f>P_A[[#This Row],[36+]]-P_A[[#This Row],[37+]]</f>
        <v>1.9000000000000001E-4</v>
      </c>
      <c r="CA15" s="5">
        <f>P_A[[#This Row],[37+]]-P_A[[#This Row],[38+]]</f>
        <v>9.0000000000000006E-5</v>
      </c>
      <c r="CB15" s="5">
        <f>P_A[[#This Row],[38+]]-P_A[[#This Row],[39+]]</f>
        <v>4.0000000000000003E-5</v>
      </c>
      <c r="CC15" s="5">
        <f>P_A[[#This Row],[39+]]-P_A[[#This Row],[40+]]</f>
        <v>4.0000000000000003E-5</v>
      </c>
      <c r="CD15" s="5">
        <f>P_A[[#This Row],[40+]]-P_A[[#This Row],[41+]]</f>
        <v>0</v>
      </c>
      <c r="CE15" s="5">
        <f>P_A[[#This Row],[41+]]-P_A[[#This Row],[42+]]</f>
        <v>0</v>
      </c>
      <c r="CF15" s="5">
        <f>P_A[[#This Row],[42+]]-P_A[[#This Row],[43+]]</f>
        <v>0</v>
      </c>
      <c r="CG15" s="5">
        <f>P_A[[#This Row],[43+]]-P_A[[#This Row],[44+]]</f>
        <v>0</v>
      </c>
      <c r="CH15" s="5">
        <f>P_A[[#This Row],[44+]]-P_A[[#This Row],[45+]]</f>
        <v>0</v>
      </c>
      <c r="CI15" s="5">
        <f>P_A[[#This Row],[45+]]-P_A[[#This Row],[46+]]</f>
        <v>0</v>
      </c>
      <c r="CJ15" s="5">
        <f>P_A[[#This Row],[46+]]-P_A[[#This Row],[47+]]</f>
        <v>0</v>
      </c>
      <c r="CK15" s="5">
        <f>P_A[[#This Row],[47+]]-P_A[[#This Row],[48+]]</f>
        <v>0</v>
      </c>
      <c r="CL15" s="5">
        <f>P_A[[#This Row],[48+]]-P_A[[#This Row],[49+]]</f>
        <v>0</v>
      </c>
    </row>
    <row r="16" spans="1:90" hidden="1" x14ac:dyDescent="0.25">
      <c r="A16" s="10">
        <v>22400621</v>
      </c>
      <c r="B16" t="s">
        <v>83</v>
      </c>
      <c r="C16" t="s">
        <v>82</v>
      </c>
      <c r="D16" s="11">
        <v>0.58333333333333337</v>
      </c>
      <c r="E16" s="9" t="str">
        <f>HYPERLINK("https://www.nba.com/stats/player/1641705/boxscores-traditional", "Victor Wembanyama")</f>
        <v>Victor Wembanyama</v>
      </c>
      <c r="F16">
        <v>20</v>
      </c>
      <c r="G16" s="10">
        <v>6.1639999999999997</v>
      </c>
      <c r="H16" s="3">
        <v>0.97441</v>
      </c>
      <c r="I16" s="3">
        <v>0.96245999999999998</v>
      </c>
      <c r="J16" s="3">
        <v>0.94738</v>
      </c>
      <c r="K16" s="3">
        <v>0.92784999999999995</v>
      </c>
      <c r="L16" s="3">
        <v>0.9032</v>
      </c>
      <c r="M16" s="3">
        <v>0.87285999999999997</v>
      </c>
      <c r="N16" s="3">
        <v>0.83398000000000005</v>
      </c>
      <c r="O16" s="3">
        <v>0.79103000000000001</v>
      </c>
      <c r="P16" s="3">
        <v>0.74214999999999998</v>
      </c>
      <c r="Q16" s="3">
        <v>0.68793000000000004</v>
      </c>
      <c r="R16" s="3">
        <v>0.62551999999999996</v>
      </c>
      <c r="S16" s="3">
        <v>0.56355999999999995</v>
      </c>
      <c r="T16" s="3">
        <v>0.5</v>
      </c>
      <c r="U16" s="3">
        <v>0.43643999999999999</v>
      </c>
      <c r="V16" s="3">
        <v>0.37447999999999998</v>
      </c>
      <c r="W16" s="3">
        <v>0.31207000000000001</v>
      </c>
      <c r="X16" s="3">
        <v>0.25785000000000002</v>
      </c>
      <c r="Y16" s="3">
        <v>0.20896999999999999</v>
      </c>
      <c r="Z16" s="3">
        <v>0.16602</v>
      </c>
      <c r="AA16" s="3">
        <v>0.12714</v>
      </c>
      <c r="AB16" s="3">
        <v>9.6799999999999997E-2</v>
      </c>
      <c r="AC16" s="3">
        <v>7.2150000000000006E-2</v>
      </c>
      <c r="AD16" s="3">
        <v>5.262E-2</v>
      </c>
      <c r="AE16" s="3">
        <v>3.7539999999999997E-2</v>
      </c>
      <c r="AF16" s="3">
        <v>2.5590000000000002E-2</v>
      </c>
      <c r="AG16" s="3">
        <v>1.7430000000000001E-2</v>
      </c>
      <c r="AH16" s="3">
        <v>1.1599999999999999E-2</v>
      </c>
      <c r="AI16" s="3">
        <v>7.5500000000000003E-3</v>
      </c>
      <c r="AJ16" s="3">
        <v>4.6600000000000001E-3</v>
      </c>
      <c r="AK16" s="3">
        <v>2.8900000000000002E-3</v>
      </c>
      <c r="AL16" s="3">
        <v>1.75E-3</v>
      </c>
      <c r="AM16" s="3">
        <v>1.0399999999999999E-3</v>
      </c>
      <c r="AN16" s="3">
        <v>5.9999999999999995E-4</v>
      </c>
      <c r="AO16" s="3">
        <v>3.2000000000000003E-4</v>
      </c>
      <c r="AP16" s="3">
        <v>1.8000000000000001E-4</v>
      </c>
      <c r="AQ16" s="3">
        <v>1E-4</v>
      </c>
      <c r="AR16" s="3">
        <v>5.0000000000000002E-5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5">
        <f>P_A[[#This Row],[8+]]-P_A[[#This Row],[9+]]</f>
        <v>1.1950000000000016E-2</v>
      </c>
      <c r="AY16" s="5">
        <f>P_A[[#This Row],[9+]]-P_A[[#This Row],[10+]]</f>
        <v>1.5079999999999982E-2</v>
      </c>
      <c r="AZ16" s="5">
        <f>P_A[[#This Row],[10+]]-P_A[[#This Row],[11+]]</f>
        <v>1.9530000000000047E-2</v>
      </c>
      <c r="BA16" s="5">
        <f>P_A[[#This Row],[11+]]-P_A[[#This Row],[12+]]</f>
        <v>2.464999999999995E-2</v>
      </c>
      <c r="BB16" s="5">
        <f>P_A[[#This Row],[12+]]-P_A[[#This Row],[13+]]</f>
        <v>3.0340000000000034E-2</v>
      </c>
      <c r="BC16" s="5">
        <f>P_A[[#This Row],[13+]]-P_A[[#This Row],[14+]]</f>
        <v>3.8879999999999915E-2</v>
      </c>
      <c r="BD16" s="5">
        <f>P_A[[#This Row],[14+]]-P_A[[#This Row],[15+]]</f>
        <v>4.2950000000000044E-2</v>
      </c>
      <c r="BE16" s="5">
        <f>P_A[[#This Row],[15+]]-P_A[[#This Row],[16+]]</f>
        <v>4.8880000000000035E-2</v>
      </c>
      <c r="BF16" s="5">
        <f>P_A[[#This Row],[16+]]-P_A[[#This Row],[17+]]</f>
        <v>5.4219999999999935E-2</v>
      </c>
      <c r="BG16" s="5">
        <f>P_A[[#This Row],[17+]]-P_A[[#This Row],[18+]]</f>
        <v>6.2410000000000077E-2</v>
      </c>
      <c r="BH16" s="5">
        <f>P_A[[#This Row],[18+]]-P_A[[#This Row],[19+]]</f>
        <v>6.1960000000000015E-2</v>
      </c>
      <c r="BI16" s="5">
        <f>P_A[[#This Row],[19+]]-P_A[[#This Row],[20+]]</f>
        <v>6.355999999999995E-2</v>
      </c>
      <c r="BJ16" s="5">
        <f>P_A[[#This Row],[20+]]-P_A[[#This Row],[21+]]</f>
        <v>6.3560000000000005E-2</v>
      </c>
      <c r="BK16" s="5">
        <f>P_A[[#This Row],[21+]]-P_A[[#This Row],[22+]]</f>
        <v>6.1960000000000015E-2</v>
      </c>
      <c r="BL16" s="5">
        <f>P_A[[#This Row],[22+]]-P_A[[#This Row],[23+]]</f>
        <v>6.2409999999999966E-2</v>
      </c>
      <c r="BM16" s="5">
        <f>P_A[[#This Row],[23+]]-P_A[[#This Row],[24+]]</f>
        <v>5.421999999999999E-2</v>
      </c>
      <c r="BN16" s="5">
        <f>P_A[[#This Row],[24+]]-P_A[[#This Row],[25+]]</f>
        <v>4.8880000000000035E-2</v>
      </c>
      <c r="BO16" s="5">
        <f>P_A[[#This Row],[25+]]-P_A[[#This Row],[26+]]</f>
        <v>4.2949999999999988E-2</v>
      </c>
      <c r="BP16" s="5">
        <f>P_A[[#This Row],[26+]]-P_A[[#This Row],[27+]]</f>
        <v>3.8879999999999998E-2</v>
      </c>
      <c r="BQ16" s="5">
        <f>P_A[[#This Row],[27+]]-P_A[[#This Row],[28+]]</f>
        <v>3.0340000000000006E-2</v>
      </c>
      <c r="BR16" s="5">
        <f>P_A[[#This Row],[28+]]-P_A[[#This Row],[29+]]</f>
        <v>2.4649999999999991E-2</v>
      </c>
      <c r="BS16" s="5">
        <f>P_A[[#This Row],[29+]]-P_A[[#This Row],[30+]]</f>
        <v>1.9530000000000006E-2</v>
      </c>
      <c r="BT16" s="5">
        <f>P_A[[#This Row],[30+]]-P_A[[#This Row],[31+]]</f>
        <v>1.5080000000000003E-2</v>
      </c>
      <c r="BU16" s="5">
        <f>P_A[[#This Row],[31+]]-P_A[[#This Row],[32+]]</f>
        <v>1.1949999999999995E-2</v>
      </c>
      <c r="BV16" s="5">
        <f>P_A[[#This Row],[32+]]-P_A[[#This Row],[33+]]</f>
        <v>8.1600000000000006E-3</v>
      </c>
      <c r="BW16" s="5">
        <f>P_A[[#This Row],[33+]]-P_A[[#This Row],[34+]]</f>
        <v>5.8300000000000018E-3</v>
      </c>
      <c r="BX16" s="5">
        <f>P_A[[#This Row],[34+]]-P_A[[#This Row],[35+]]</f>
        <v>4.0499999999999989E-3</v>
      </c>
      <c r="BY16" s="5">
        <f>P_A[[#This Row],[35+]]-P_A[[#This Row],[36+]]</f>
        <v>2.8900000000000002E-3</v>
      </c>
      <c r="BZ16" s="5">
        <f>P_A[[#This Row],[36+]]-P_A[[#This Row],[37+]]</f>
        <v>1.7699999999999999E-3</v>
      </c>
      <c r="CA16" s="5">
        <f>P_A[[#This Row],[37+]]-P_A[[#This Row],[38+]]</f>
        <v>1.1400000000000002E-3</v>
      </c>
      <c r="CB16" s="5">
        <f>P_A[[#This Row],[38+]]-P_A[[#This Row],[39+]]</f>
        <v>7.1000000000000013E-4</v>
      </c>
      <c r="CC16" s="5">
        <f>P_A[[#This Row],[39+]]-P_A[[#This Row],[40+]]</f>
        <v>4.3999999999999996E-4</v>
      </c>
      <c r="CD16" s="5">
        <f>P_A[[#This Row],[40+]]-P_A[[#This Row],[41+]]</f>
        <v>2.7999999999999992E-4</v>
      </c>
      <c r="CE16" s="5">
        <f>P_A[[#This Row],[41+]]-P_A[[#This Row],[42+]]</f>
        <v>1.4000000000000001E-4</v>
      </c>
      <c r="CF16" s="5">
        <f>P_A[[#This Row],[42+]]-P_A[[#This Row],[43+]]</f>
        <v>8.0000000000000007E-5</v>
      </c>
      <c r="CG16" s="5">
        <f>P_A[[#This Row],[43+]]-P_A[[#This Row],[44+]]</f>
        <v>5.0000000000000002E-5</v>
      </c>
      <c r="CH16" s="5">
        <f>P_A[[#This Row],[44+]]-P_A[[#This Row],[45+]]</f>
        <v>5.0000000000000002E-5</v>
      </c>
      <c r="CI16" s="5">
        <f>P_A[[#This Row],[45+]]-P_A[[#This Row],[46+]]</f>
        <v>0</v>
      </c>
      <c r="CJ16" s="5">
        <f>P_A[[#This Row],[46+]]-P_A[[#This Row],[47+]]</f>
        <v>0</v>
      </c>
      <c r="CK16" s="5">
        <f>P_A[[#This Row],[47+]]-P_A[[#This Row],[48+]]</f>
        <v>0</v>
      </c>
      <c r="CL16" s="5">
        <f>P_A[[#This Row],[48+]]-P_A[[#This Row],[49+]]</f>
        <v>0</v>
      </c>
    </row>
    <row r="17" spans="1:90" hidden="1" x14ac:dyDescent="0.25">
      <c r="A17" s="10">
        <v>22400621</v>
      </c>
      <c r="B17" t="s">
        <v>83</v>
      </c>
      <c r="C17" t="s">
        <v>82</v>
      </c>
      <c r="D17" s="11">
        <v>0.58333333333333337</v>
      </c>
      <c r="E17" s="9" t="str">
        <f>HYPERLINK("https://www.nba.com/stats/player/1642264/boxscores-traditional", "Stephon Castle")</f>
        <v>Stephon Castle</v>
      </c>
      <c r="F17">
        <v>20</v>
      </c>
      <c r="G17" s="10">
        <v>7.694</v>
      </c>
      <c r="H17" s="3">
        <v>0.94062000000000001</v>
      </c>
      <c r="I17" s="3">
        <v>0.92364000000000002</v>
      </c>
      <c r="J17" s="3">
        <v>0.9032</v>
      </c>
      <c r="K17" s="3">
        <v>0.879</v>
      </c>
      <c r="L17" s="3">
        <v>0.85082999999999998</v>
      </c>
      <c r="M17" s="3">
        <v>0.81859000000000004</v>
      </c>
      <c r="N17" s="3">
        <v>0.7823</v>
      </c>
      <c r="O17" s="3">
        <v>0.74214999999999998</v>
      </c>
      <c r="P17" s="3">
        <v>0.69847000000000004</v>
      </c>
      <c r="Q17" s="3">
        <v>0.65173000000000003</v>
      </c>
      <c r="R17" s="3">
        <v>0.60257000000000005</v>
      </c>
      <c r="S17" s="3">
        <v>0.55171999999999999</v>
      </c>
      <c r="T17" s="3">
        <v>0.5</v>
      </c>
      <c r="U17" s="3">
        <v>0.44828000000000001</v>
      </c>
      <c r="V17" s="3">
        <v>0.39743000000000001</v>
      </c>
      <c r="W17" s="3">
        <v>0.34827000000000002</v>
      </c>
      <c r="X17" s="3">
        <v>0.30153000000000002</v>
      </c>
      <c r="Y17" s="3">
        <v>0.25785000000000002</v>
      </c>
      <c r="Z17" s="3">
        <v>0.2177</v>
      </c>
      <c r="AA17" s="3">
        <v>0.18140999999999999</v>
      </c>
      <c r="AB17" s="3">
        <v>0.14917</v>
      </c>
      <c r="AC17" s="3">
        <v>0.121</v>
      </c>
      <c r="AD17" s="3">
        <v>9.6799999999999997E-2</v>
      </c>
      <c r="AE17" s="3">
        <v>7.6359999999999997E-2</v>
      </c>
      <c r="AF17" s="3">
        <v>5.9380000000000002E-2</v>
      </c>
      <c r="AG17" s="3">
        <v>4.5510000000000002E-2</v>
      </c>
      <c r="AH17" s="3">
        <v>3.4380000000000001E-2</v>
      </c>
      <c r="AI17" s="3">
        <v>2.5590000000000002E-2</v>
      </c>
      <c r="AJ17" s="3">
        <v>1.8759999999999999E-2</v>
      </c>
      <c r="AK17" s="3">
        <v>1.355E-2</v>
      </c>
      <c r="AL17" s="3">
        <v>9.6399999999999993E-3</v>
      </c>
      <c r="AM17" s="3">
        <v>6.7600000000000004E-3</v>
      </c>
      <c r="AN17" s="3">
        <v>4.6600000000000001E-3</v>
      </c>
      <c r="AO17" s="3">
        <v>3.1700000000000001E-3</v>
      </c>
      <c r="AP17" s="3">
        <v>2.1199999999999999E-3</v>
      </c>
      <c r="AQ17" s="3">
        <v>1.39E-3</v>
      </c>
      <c r="AR17" s="3">
        <v>8.9999999999999998E-4</v>
      </c>
      <c r="AS17" s="3">
        <v>5.8E-4</v>
      </c>
      <c r="AT17" s="3">
        <v>3.6000000000000002E-4</v>
      </c>
      <c r="AU17" s="3">
        <v>2.2000000000000001E-4</v>
      </c>
      <c r="AV17" s="3">
        <v>1.3999999999999999E-4</v>
      </c>
      <c r="AW17" s="3">
        <v>8.0000000000000007E-5</v>
      </c>
      <c r="AX17" s="5">
        <f>P_A[[#This Row],[8+]]-P_A[[#This Row],[9+]]</f>
        <v>1.6979999999999995E-2</v>
      </c>
      <c r="AY17" s="5">
        <f>P_A[[#This Row],[9+]]-P_A[[#This Row],[10+]]</f>
        <v>2.0440000000000014E-2</v>
      </c>
      <c r="AZ17" s="5">
        <f>P_A[[#This Row],[10+]]-P_A[[#This Row],[11+]]</f>
        <v>2.4199999999999999E-2</v>
      </c>
      <c r="BA17" s="5">
        <f>P_A[[#This Row],[11+]]-P_A[[#This Row],[12+]]</f>
        <v>2.8170000000000028E-2</v>
      </c>
      <c r="BB17" s="5">
        <f>P_A[[#This Row],[12+]]-P_A[[#This Row],[13+]]</f>
        <v>3.2239999999999935E-2</v>
      </c>
      <c r="BC17" s="5">
        <f>P_A[[#This Row],[13+]]-P_A[[#This Row],[14+]]</f>
        <v>3.6290000000000044E-2</v>
      </c>
      <c r="BD17" s="5">
        <f>P_A[[#This Row],[14+]]-P_A[[#This Row],[15+]]</f>
        <v>4.0150000000000019E-2</v>
      </c>
      <c r="BE17" s="5">
        <f>P_A[[#This Row],[15+]]-P_A[[#This Row],[16+]]</f>
        <v>4.3679999999999941E-2</v>
      </c>
      <c r="BF17" s="5">
        <f>P_A[[#This Row],[16+]]-P_A[[#This Row],[17+]]</f>
        <v>4.6740000000000004E-2</v>
      </c>
      <c r="BG17" s="5">
        <f>P_A[[#This Row],[17+]]-P_A[[#This Row],[18+]]</f>
        <v>4.9159999999999981E-2</v>
      </c>
      <c r="BH17" s="5">
        <f>P_A[[#This Row],[18+]]-P_A[[#This Row],[19+]]</f>
        <v>5.0850000000000062E-2</v>
      </c>
      <c r="BI17" s="5">
        <f>P_A[[#This Row],[19+]]-P_A[[#This Row],[20+]]</f>
        <v>5.1719999999999988E-2</v>
      </c>
      <c r="BJ17" s="5">
        <f>P_A[[#This Row],[20+]]-P_A[[#This Row],[21+]]</f>
        <v>5.1719999999999988E-2</v>
      </c>
      <c r="BK17" s="5">
        <f>P_A[[#This Row],[21+]]-P_A[[#This Row],[22+]]</f>
        <v>5.0850000000000006E-2</v>
      </c>
      <c r="BL17" s="5">
        <f>P_A[[#This Row],[22+]]-P_A[[#This Row],[23+]]</f>
        <v>4.9159999999999981E-2</v>
      </c>
      <c r="BM17" s="5">
        <f>P_A[[#This Row],[23+]]-P_A[[#This Row],[24+]]</f>
        <v>4.6740000000000004E-2</v>
      </c>
      <c r="BN17" s="5">
        <f>P_A[[#This Row],[24+]]-P_A[[#This Row],[25+]]</f>
        <v>4.3679999999999997E-2</v>
      </c>
      <c r="BO17" s="5">
        <f>P_A[[#This Row],[25+]]-P_A[[#This Row],[26+]]</f>
        <v>4.0150000000000019E-2</v>
      </c>
      <c r="BP17" s="5">
        <f>P_A[[#This Row],[26+]]-P_A[[#This Row],[27+]]</f>
        <v>3.6290000000000017E-2</v>
      </c>
      <c r="BQ17" s="5">
        <f>P_A[[#This Row],[27+]]-P_A[[#This Row],[28+]]</f>
        <v>3.2239999999999991E-2</v>
      </c>
      <c r="BR17" s="5">
        <f>P_A[[#This Row],[28+]]-P_A[[#This Row],[29+]]</f>
        <v>2.8170000000000001E-2</v>
      </c>
      <c r="BS17" s="5">
        <f>P_A[[#This Row],[29+]]-P_A[[#This Row],[30+]]</f>
        <v>2.4199999999999999E-2</v>
      </c>
      <c r="BT17" s="5">
        <f>P_A[[#This Row],[30+]]-P_A[[#This Row],[31+]]</f>
        <v>2.044E-2</v>
      </c>
      <c r="BU17" s="5">
        <f>P_A[[#This Row],[31+]]-P_A[[#This Row],[32+]]</f>
        <v>1.6979999999999995E-2</v>
      </c>
      <c r="BV17" s="5">
        <f>P_A[[#This Row],[32+]]-P_A[[#This Row],[33+]]</f>
        <v>1.387E-2</v>
      </c>
      <c r="BW17" s="5">
        <f>P_A[[#This Row],[33+]]-P_A[[#This Row],[34+]]</f>
        <v>1.1130000000000001E-2</v>
      </c>
      <c r="BX17" s="5">
        <f>P_A[[#This Row],[34+]]-P_A[[#This Row],[35+]]</f>
        <v>8.7899999999999992E-3</v>
      </c>
      <c r="BY17" s="5">
        <f>P_A[[#This Row],[35+]]-P_A[[#This Row],[36+]]</f>
        <v>6.8300000000000027E-3</v>
      </c>
      <c r="BZ17" s="5">
        <f>P_A[[#This Row],[36+]]-P_A[[#This Row],[37+]]</f>
        <v>5.2099999999999994E-3</v>
      </c>
      <c r="CA17" s="5">
        <f>P_A[[#This Row],[37+]]-P_A[[#This Row],[38+]]</f>
        <v>3.9100000000000003E-3</v>
      </c>
      <c r="CB17" s="5">
        <f>P_A[[#This Row],[38+]]-P_A[[#This Row],[39+]]</f>
        <v>2.8799999999999989E-3</v>
      </c>
      <c r="CC17" s="5">
        <f>P_A[[#This Row],[39+]]-P_A[[#This Row],[40+]]</f>
        <v>2.1000000000000003E-3</v>
      </c>
      <c r="CD17" s="5">
        <f>P_A[[#This Row],[40+]]-P_A[[#This Row],[41+]]</f>
        <v>1.49E-3</v>
      </c>
      <c r="CE17" s="5">
        <f>P_A[[#This Row],[41+]]-P_A[[#This Row],[42+]]</f>
        <v>1.0500000000000002E-3</v>
      </c>
      <c r="CF17" s="5">
        <f>P_A[[#This Row],[42+]]-P_A[[#This Row],[43+]]</f>
        <v>7.2999999999999996E-4</v>
      </c>
      <c r="CG17" s="5">
        <f>P_A[[#This Row],[43+]]-P_A[[#This Row],[44+]]</f>
        <v>4.8999999999999998E-4</v>
      </c>
      <c r="CH17" s="5">
        <f>P_A[[#This Row],[44+]]-P_A[[#This Row],[45+]]</f>
        <v>3.1999999999999997E-4</v>
      </c>
      <c r="CI17" s="5">
        <f>P_A[[#This Row],[45+]]-P_A[[#This Row],[46+]]</f>
        <v>2.1999999999999998E-4</v>
      </c>
      <c r="CJ17" s="5">
        <f>P_A[[#This Row],[46+]]-P_A[[#This Row],[47+]]</f>
        <v>1.4000000000000001E-4</v>
      </c>
      <c r="CK17" s="5">
        <f>P_A[[#This Row],[47+]]-P_A[[#This Row],[48+]]</f>
        <v>8.000000000000002E-5</v>
      </c>
      <c r="CL17" s="5">
        <f>P_A[[#This Row],[48+]]-P_A[[#This Row],[49+]]</f>
        <v>5.9999999999999981E-5</v>
      </c>
    </row>
    <row r="18" spans="1:90" hidden="1" x14ac:dyDescent="0.25">
      <c r="A18" s="10">
        <v>22400621</v>
      </c>
      <c r="B18" t="s">
        <v>83</v>
      </c>
      <c r="C18" t="s">
        <v>82</v>
      </c>
      <c r="D18" s="11">
        <v>0.58333333333333337</v>
      </c>
      <c r="E18" s="9" t="str">
        <f>HYPERLINK("https://www.nba.com/stats/player/1629640/boxscores-traditional", "Keldon Johnson")</f>
        <v>Keldon Johnson</v>
      </c>
      <c r="F18">
        <v>14.4</v>
      </c>
      <c r="G18" s="10">
        <v>6.468</v>
      </c>
      <c r="H18" s="3">
        <v>0.83891000000000004</v>
      </c>
      <c r="I18" s="3">
        <v>0.79673000000000005</v>
      </c>
      <c r="J18" s="3">
        <v>0.75175000000000003</v>
      </c>
      <c r="K18" s="3">
        <v>0.70194000000000001</v>
      </c>
      <c r="L18" s="3">
        <v>0.64431000000000005</v>
      </c>
      <c r="M18" s="3">
        <v>0.58706000000000003</v>
      </c>
      <c r="N18" s="3">
        <v>0.52392000000000005</v>
      </c>
      <c r="O18" s="3">
        <v>0.46414</v>
      </c>
      <c r="P18" s="3">
        <v>0.40128999999999998</v>
      </c>
      <c r="Q18" s="3">
        <v>0.34458</v>
      </c>
      <c r="R18" s="3">
        <v>0.28774</v>
      </c>
      <c r="S18" s="3">
        <v>0.23885000000000001</v>
      </c>
      <c r="T18" s="3">
        <v>0.19214999999999999</v>
      </c>
      <c r="U18" s="3">
        <v>0.15386</v>
      </c>
      <c r="V18" s="3">
        <v>0.11899999999999999</v>
      </c>
      <c r="W18" s="3">
        <v>9.1759999999999994E-2</v>
      </c>
      <c r="X18" s="3">
        <v>6.9440000000000002E-2</v>
      </c>
      <c r="Y18" s="3">
        <v>5.0500000000000003E-2</v>
      </c>
      <c r="Z18" s="3">
        <v>3.6729999999999999E-2</v>
      </c>
      <c r="AA18" s="3">
        <v>2.5590000000000002E-2</v>
      </c>
      <c r="AB18" s="3">
        <v>1.7860000000000001E-2</v>
      </c>
      <c r="AC18" s="3">
        <v>1.191E-2</v>
      </c>
      <c r="AD18" s="3">
        <v>7.9799999999999992E-3</v>
      </c>
      <c r="AE18" s="3">
        <v>5.0800000000000003E-3</v>
      </c>
      <c r="AF18" s="3">
        <v>3.2599999999999999E-3</v>
      </c>
      <c r="AG18" s="3">
        <v>1.99E-3</v>
      </c>
      <c r="AH18" s="3">
        <v>1.2199999999999999E-3</v>
      </c>
      <c r="AI18" s="3">
        <v>7.3999999999999999E-4</v>
      </c>
      <c r="AJ18" s="3">
        <v>4.2000000000000002E-4</v>
      </c>
      <c r="AK18" s="3">
        <v>2.4000000000000001E-4</v>
      </c>
      <c r="AL18" s="3">
        <v>1.2999999999999999E-4</v>
      </c>
      <c r="AM18" s="3">
        <v>6.9999999999999994E-5</v>
      </c>
      <c r="AN18" s="3">
        <v>4.0000000000000003E-5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5">
        <f>P_A[[#This Row],[8+]]-P_A[[#This Row],[9+]]</f>
        <v>4.2179999999999995E-2</v>
      </c>
      <c r="AY18" s="5">
        <f>P_A[[#This Row],[9+]]-P_A[[#This Row],[10+]]</f>
        <v>4.498000000000002E-2</v>
      </c>
      <c r="AZ18" s="5">
        <f>P_A[[#This Row],[10+]]-P_A[[#This Row],[11+]]</f>
        <v>4.9810000000000021E-2</v>
      </c>
      <c r="BA18" s="5">
        <f>P_A[[#This Row],[11+]]-P_A[[#This Row],[12+]]</f>
        <v>5.7629999999999959E-2</v>
      </c>
      <c r="BB18" s="5">
        <f>P_A[[#This Row],[12+]]-P_A[[#This Row],[13+]]</f>
        <v>5.7250000000000023E-2</v>
      </c>
      <c r="BC18" s="5">
        <f>P_A[[#This Row],[13+]]-P_A[[#This Row],[14+]]</f>
        <v>6.3139999999999974E-2</v>
      </c>
      <c r="BD18" s="5">
        <f>P_A[[#This Row],[14+]]-P_A[[#This Row],[15+]]</f>
        <v>5.9780000000000055E-2</v>
      </c>
      <c r="BE18" s="5">
        <f>P_A[[#This Row],[15+]]-P_A[[#This Row],[16+]]</f>
        <v>6.2850000000000017E-2</v>
      </c>
      <c r="BF18" s="5">
        <f>P_A[[#This Row],[16+]]-P_A[[#This Row],[17+]]</f>
        <v>5.6709999999999983E-2</v>
      </c>
      <c r="BG18" s="5">
        <f>P_A[[#This Row],[17+]]-P_A[[#This Row],[18+]]</f>
        <v>5.6840000000000002E-2</v>
      </c>
      <c r="BH18" s="5">
        <f>P_A[[#This Row],[18+]]-P_A[[#This Row],[19+]]</f>
        <v>4.8889999999999989E-2</v>
      </c>
      <c r="BI18" s="5">
        <f>P_A[[#This Row],[19+]]-P_A[[#This Row],[20+]]</f>
        <v>4.6700000000000019E-2</v>
      </c>
      <c r="BJ18" s="5">
        <f>P_A[[#This Row],[20+]]-P_A[[#This Row],[21+]]</f>
        <v>3.8289999999999991E-2</v>
      </c>
      <c r="BK18" s="5">
        <f>P_A[[#This Row],[21+]]-P_A[[#This Row],[22+]]</f>
        <v>3.4860000000000002E-2</v>
      </c>
      <c r="BL18" s="5">
        <f>P_A[[#This Row],[22+]]-P_A[[#This Row],[23+]]</f>
        <v>2.724E-2</v>
      </c>
      <c r="BM18" s="5">
        <f>P_A[[#This Row],[23+]]-P_A[[#This Row],[24+]]</f>
        <v>2.2319999999999993E-2</v>
      </c>
      <c r="BN18" s="5">
        <f>P_A[[#This Row],[24+]]-P_A[[#This Row],[25+]]</f>
        <v>1.8939999999999999E-2</v>
      </c>
      <c r="BO18" s="5">
        <f>P_A[[#This Row],[25+]]-P_A[[#This Row],[26+]]</f>
        <v>1.3770000000000004E-2</v>
      </c>
      <c r="BP18" s="5">
        <f>P_A[[#This Row],[26+]]-P_A[[#This Row],[27+]]</f>
        <v>1.1139999999999997E-2</v>
      </c>
      <c r="BQ18" s="5">
        <f>P_A[[#This Row],[27+]]-P_A[[#This Row],[28+]]</f>
        <v>7.7300000000000008E-3</v>
      </c>
      <c r="BR18" s="5">
        <f>P_A[[#This Row],[28+]]-P_A[[#This Row],[29+]]</f>
        <v>5.9500000000000004E-3</v>
      </c>
      <c r="BS18" s="5">
        <f>P_A[[#This Row],[29+]]-P_A[[#This Row],[30+]]</f>
        <v>3.9300000000000012E-3</v>
      </c>
      <c r="BT18" s="5">
        <f>P_A[[#This Row],[30+]]-P_A[[#This Row],[31+]]</f>
        <v>2.8999999999999989E-3</v>
      </c>
      <c r="BU18" s="5">
        <f>P_A[[#This Row],[31+]]-P_A[[#This Row],[32+]]</f>
        <v>1.8200000000000004E-3</v>
      </c>
      <c r="BV18" s="5">
        <f>P_A[[#This Row],[32+]]-P_A[[#This Row],[33+]]</f>
        <v>1.2699999999999999E-3</v>
      </c>
      <c r="BW18" s="5">
        <f>P_A[[#This Row],[33+]]-P_A[[#This Row],[34+]]</f>
        <v>7.7000000000000007E-4</v>
      </c>
      <c r="BX18" s="5">
        <f>P_A[[#This Row],[34+]]-P_A[[#This Row],[35+]]</f>
        <v>4.7999999999999996E-4</v>
      </c>
      <c r="BY18" s="5">
        <f>P_A[[#This Row],[35+]]-P_A[[#This Row],[36+]]</f>
        <v>3.1999999999999997E-4</v>
      </c>
      <c r="BZ18" s="5">
        <f>P_A[[#This Row],[36+]]-P_A[[#This Row],[37+]]</f>
        <v>1.8000000000000001E-4</v>
      </c>
      <c r="CA18" s="5">
        <f>P_A[[#This Row],[37+]]-P_A[[#This Row],[38+]]</f>
        <v>1.1000000000000002E-4</v>
      </c>
      <c r="CB18" s="5">
        <f>P_A[[#This Row],[38+]]-P_A[[#This Row],[39+]]</f>
        <v>5.9999999999999995E-5</v>
      </c>
      <c r="CC18" s="5">
        <f>P_A[[#This Row],[39+]]-P_A[[#This Row],[40+]]</f>
        <v>2.9999999999999991E-5</v>
      </c>
      <c r="CD18" s="5">
        <f>P_A[[#This Row],[40+]]-P_A[[#This Row],[41+]]</f>
        <v>4.0000000000000003E-5</v>
      </c>
      <c r="CE18" s="5">
        <f>P_A[[#This Row],[41+]]-P_A[[#This Row],[42+]]</f>
        <v>0</v>
      </c>
      <c r="CF18" s="5">
        <f>P_A[[#This Row],[42+]]-P_A[[#This Row],[43+]]</f>
        <v>0</v>
      </c>
      <c r="CG18" s="5">
        <f>P_A[[#This Row],[43+]]-P_A[[#This Row],[44+]]</f>
        <v>0</v>
      </c>
      <c r="CH18" s="5">
        <f>P_A[[#This Row],[44+]]-P_A[[#This Row],[45+]]</f>
        <v>0</v>
      </c>
      <c r="CI18" s="5">
        <f>P_A[[#This Row],[45+]]-P_A[[#This Row],[46+]]</f>
        <v>0</v>
      </c>
      <c r="CJ18" s="5">
        <f>P_A[[#This Row],[46+]]-P_A[[#This Row],[47+]]</f>
        <v>0</v>
      </c>
      <c r="CK18" s="5">
        <f>P_A[[#This Row],[47+]]-P_A[[#This Row],[48+]]</f>
        <v>0</v>
      </c>
      <c r="CL18" s="5">
        <f>P_A[[#This Row],[48+]]-P_A[[#This Row],[49+]]</f>
        <v>0</v>
      </c>
    </row>
    <row r="19" spans="1:90" hidden="1" x14ac:dyDescent="0.25">
      <c r="A19" s="10">
        <v>22400621</v>
      </c>
      <c r="B19" t="s">
        <v>83</v>
      </c>
      <c r="C19" t="s">
        <v>82</v>
      </c>
      <c r="D19" s="11">
        <v>0.58333333333333337</v>
      </c>
      <c r="E19" s="9" t="str">
        <f>HYPERLINK("https://www.nba.com/stats/player/1631110/boxscores-traditional", "Jeremy Sochan")</f>
        <v>Jeremy Sochan</v>
      </c>
      <c r="F19">
        <v>9</v>
      </c>
      <c r="G19" s="10">
        <v>4.1470000000000002</v>
      </c>
      <c r="H19" s="3">
        <v>0.59482999999999997</v>
      </c>
      <c r="I19" s="3">
        <v>0.5</v>
      </c>
      <c r="J19" s="3">
        <v>0.40516999999999997</v>
      </c>
      <c r="K19" s="3">
        <v>0.31561</v>
      </c>
      <c r="L19" s="3">
        <v>0.23576</v>
      </c>
      <c r="M19" s="3">
        <v>0.16853000000000001</v>
      </c>
      <c r="N19" s="3">
        <v>0.11314</v>
      </c>
      <c r="O19" s="3">
        <v>7.3529999999999998E-2</v>
      </c>
      <c r="P19" s="3">
        <v>4.5510000000000002E-2</v>
      </c>
      <c r="Q19" s="3">
        <v>2.6800000000000001E-2</v>
      </c>
      <c r="R19" s="3">
        <v>1.4999999999999999E-2</v>
      </c>
      <c r="S19" s="3">
        <v>7.9799999999999992E-3</v>
      </c>
      <c r="T19" s="3">
        <v>4.0200000000000001E-3</v>
      </c>
      <c r="U19" s="3">
        <v>1.9300000000000001E-3</v>
      </c>
      <c r="V19" s="3">
        <v>8.7000000000000001E-4</v>
      </c>
      <c r="W19" s="3">
        <v>3.6000000000000002E-4</v>
      </c>
      <c r="X19" s="3">
        <v>1.4999999999999999E-4</v>
      </c>
      <c r="Y19" s="3">
        <v>6.0000000000000002E-5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5">
        <f>P_A[[#This Row],[8+]]-P_A[[#This Row],[9+]]</f>
        <v>9.482999999999997E-2</v>
      </c>
      <c r="AY19" s="5">
        <f>P_A[[#This Row],[9+]]-P_A[[#This Row],[10+]]</f>
        <v>9.4830000000000025E-2</v>
      </c>
      <c r="AZ19" s="5">
        <f>P_A[[#This Row],[10+]]-P_A[[#This Row],[11+]]</f>
        <v>8.9559999999999973E-2</v>
      </c>
      <c r="BA19" s="5">
        <f>P_A[[#This Row],[11+]]-P_A[[#This Row],[12+]]</f>
        <v>7.9850000000000004E-2</v>
      </c>
      <c r="BB19" s="5">
        <f>P_A[[#This Row],[12+]]-P_A[[#This Row],[13+]]</f>
        <v>6.7229999999999984E-2</v>
      </c>
      <c r="BC19" s="5">
        <f>P_A[[#This Row],[13+]]-P_A[[#This Row],[14+]]</f>
        <v>5.5390000000000009E-2</v>
      </c>
      <c r="BD19" s="5">
        <f>P_A[[#This Row],[14+]]-P_A[[#This Row],[15+]]</f>
        <v>3.9610000000000006E-2</v>
      </c>
      <c r="BE19" s="5">
        <f>P_A[[#This Row],[15+]]-P_A[[#This Row],[16+]]</f>
        <v>2.8019999999999996E-2</v>
      </c>
      <c r="BF19" s="5">
        <f>P_A[[#This Row],[16+]]-P_A[[#This Row],[17+]]</f>
        <v>1.8710000000000001E-2</v>
      </c>
      <c r="BG19" s="5">
        <f>P_A[[#This Row],[17+]]-P_A[[#This Row],[18+]]</f>
        <v>1.1800000000000001E-2</v>
      </c>
      <c r="BH19" s="5">
        <f>P_A[[#This Row],[18+]]-P_A[[#This Row],[19+]]</f>
        <v>7.0200000000000002E-3</v>
      </c>
      <c r="BI19" s="5">
        <f>P_A[[#This Row],[19+]]-P_A[[#This Row],[20+]]</f>
        <v>3.9599999999999991E-3</v>
      </c>
      <c r="BJ19" s="5">
        <f>P_A[[#This Row],[20+]]-P_A[[#This Row],[21+]]</f>
        <v>2.0899999999999998E-3</v>
      </c>
      <c r="BK19" s="5">
        <f>P_A[[#This Row],[21+]]-P_A[[#This Row],[22+]]</f>
        <v>1.0600000000000002E-3</v>
      </c>
      <c r="BL19" s="5">
        <f>P_A[[#This Row],[22+]]-P_A[[#This Row],[23+]]</f>
        <v>5.1000000000000004E-4</v>
      </c>
      <c r="BM19" s="5">
        <f>P_A[[#This Row],[23+]]-P_A[[#This Row],[24+]]</f>
        <v>2.1000000000000004E-4</v>
      </c>
      <c r="BN19" s="5">
        <f>P_A[[#This Row],[24+]]-P_A[[#This Row],[25+]]</f>
        <v>8.9999999999999992E-5</v>
      </c>
      <c r="BO19" s="5">
        <f>P_A[[#This Row],[25+]]-P_A[[#This Row],[26+]]</f>
        <v>6.0000000000000002E-5</v>
      </c>
      <c r="BP19" s="5">
        <f>P_A[[#This Row],[26+]]-P_A[[#This Row],[27+]]</f>
        <v>0</v>
      </c>
      <c r="BQ19" s="5">
        <f>P_A[[#This Row],[27+]]-P_A[[#This Row],[28+]]</f>
        <v>0</v>
      </c>
      <c r="BR19" s="5">
        <f>P_A[[#This Row],[28+]]-P_A[[#This Row],[29+]]</f>
        <v>0</v>
      </c>
      <c r="BS19" s="5">
        <f>P_A[[#This Row],[29+]]-P_A[[#This Row],[30+]]</f>
        <v>0</v>
      </c>
      <c r="BT19" s="5">
        <f>P_A[[#This Row],[30+]]-P_A[[#This Row],[31+]]</f>
        <v>0</v>
      </c>
      <c r="BU19" s="5">
        <f>P_A[[#This Row],[31+]]-P_A[[#This Row],[32+]]</f>
        <v>0</v>
      </c>
      <c r="BV19" s="5">
        <f>P_A[[#This Row],[32+]]-P_A[[#This Row],[33+]]</f>
        <v>0</v>
      </c>
      <c r="BW19" s="5">
        <f>P_A[[#This Row],[33+]]-P_A[[#This Row],[34+]]</f>
        <v>0</v>
      </c>
      <c r="BX19" s="5">
        <f>P_A[[#This Row],[34+]]-P_A[[#This Row],[35+]]</f>
        <v>0</v>
      </c>
      <c r="BY19" s="5">
        <f>P_A[[#This Row],[35+]]-P_A[[#This Row],[36+]]</f>
        <v>0</v>
      </c>
      <c r="BZ19" s="5">
        <f>P_A[[#This Row],[36+]]-P_A[[#This Row],[37+]]</f>
        <v>0</v>
      </c>
      <c r="CA19" s="5">
        <f>P_A[[#This Row],[37+]]-P_A[[#This Row],[38+]]</f>
        <v>0</v>
      </c>
      <c r="CB19" s="5">
        <f>P_A[[#This Row],[38+]]-P_A[[#This Row],[39+]]</f>
        <v>0</v>
      </c>
      <c r="CC19" s="5">
        <f>P_A[[#This Row],[39+]]-P_A[[#This Row],[40+]]</f>
        <v>0</v>
      </c>
      <c r="CD19" s="5">
        <f>P_A[[#This Row],[40+]]-P_A[[#This Row],[41+]]</f>
        <v>0</v>
      </c>
      <c r="CE19" s="5">
        <f>P_A[[#This Row],[41+]]-P_A[[#This Row],[42+]]</f>
        <v>0</v>
      </c>
      <c r="CF19" s="5">
        <f>P_A[[#This Row],[42+]]-P_A[[#This Row],[43+]]</f>
        <v>0</v>
      </c>
      <c r="CG19" s="5">
        <f>P_A[[#This Row],[43+]]-P_A[[#This Row],[44+]]</f>
        <v>0</v>
      </c>
      <c r="CH19" s="5">
        <f>P_A[[#This Row],[44+]]-P_A[[#This Row],[45+]]</f>
        <v>0</v>
      </c>
      <c r="CI19" s="5">
        <f>P_A[[#This Row],[45+]]-P_A[[#This Row],[46+]]</f>
        <v>0</v>
      </c>
      <c r="CJ19" s="5">
        <f>P_A[[#This Row],[46+]]-P_A[[#This Row],[47+]]</f>
        <v>0</v>
      </c>
      <c r="CK19" s="5">
        <f>P_A[[#This Row],[47+]]-P_A[[#This Row],[48+]]</f>
        <v>0</v>
      </c>
      <c r="CL19" s="5">
        <f>P_A[[#This Row],[48+]]-P_A[[#This Row],[49+]]</f>
        <v>0</v>
      </c>
    </row>
    <row r="20" spans="1:90" x14ac:dyDescent="0.25">
      <c r="A20" s="10">
        <v>22400622</v>
      </c>
      <c r="B20" t="s">
        <v>84</v>
      </c>
      <c r="C20" t="s">
        <v>85</v>
      </c>
      <c r="D20" s="11">
        <v>0.79166666666666663</v>
      </c>
      <c r="E20" s="9" t="str">
        <f>HYPERLINK("https://www.nba.com/stats/player/1630532/boxscores-traditional", "Franz Wagner")</f>
        <v>Franz Wagner</v>
      </c>
      <c r="F20">
        <v>34.6</v>
      </c>
      <c r="G20" s="4">
        <v>3.3820000000000001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0.99990000000000001</v>
      </c>
      <c r="W20" s="3">
        <v>0.99970000000000003</v>
      </c>
      <c r="X20" s="3">
        <v>0.99912999999999996</v>
      </c>
      <c r="Y20" s="3">
        <v>0.99773999999999996</v>
      </c>
      <c r="Z20" s="3">
        <v>0.99446000000000001</v>
      </c>
      <c r="AA20" s="3">
        <v>0.98777999999999999</v>
      </c>
      <c r="AB20" s="3">
        <v>0.97441</v>
      </c>
      <c r="AC20" s="3">
        <v>0.95154000000000005</v>
      </c>
      <c r="AD20" s="3">
        <v>0.91308999999999996</v>
      </c>
      <c r="AE20" s="3">
        <v>0.85543000000000002</v>
      </c>
      <c r="AF20" s="3">
        <v>0.77934999999999999</v>
      </c>
      <c r="AG20" s="3">
        <v>0.68081999999999998</v>
      </c>
      <c r="AH20" s="3">
        <v>0.57142000000000004</v>
      </c>
      <c r="AI20" s="3">
        <v>0.45223999999999998</v>
      </c>
      <c r="AJ20" s="3">
        <v>0.34089999999999998</v>
      </c>
      <c r="AK20" s="3">
        <v>0.23885000000000001</v>
      </c>
      <c r="AL20" s="3">
        <v>0.15625</v>
      </c>
      <c r="AM20" s="3">
        <v>9.6799999999999997E-2</v>
      </c>
      <c r="AN20" s="3">
        <v>5.4800000000000001E-2</v>
      </c>
      <c r="AO20" s="3">
        <v>2.938E-2</v>
      </c>
      <c r="AP20" s="3">
        <v>1.426E-2</v>
      </c>
      <c r="AQ20" s="3">
        <v>6.5700000000000003E-3</v>
      </c>
      <c r="AR20" s="3">
        <v>2.7200000000000002E-3</v>
      </c>
      <c r="AS20" s="3">
        <v>1.0399999999999999E-3</v>
      </c>
      <c r="AT20" s="3">
        <v>3.8000000000000002E-4</v>
      </c>
      <c r="AU20" s="3">
        <v>1.2E-4</v>
      </c>
      <c r="AV20" s="3">
        <v>4.0000000000000003E-5</v>
      </c>
      <c r="AW20" s="3">
        <v>0</v>
      </c>
      <c r="AX20" s="5">
        <f>P_A[[#This Row],[8+]]-P_A[[#This Row],[9+]]</f>
        <v>0</v>
      </c>
      <c r="AY20" s="5">
        <f>P_A[[#This Row],[9+]]-P_A[[#This Row],[10+]]</f>
        <v>0</v>
      </c>
      <c r="AZ20" s="5">
        <f>P_A[[#This Row],[10+]]-P_A[[#This Row],[11+]]</f>
        <v>0</v>
      </c>
      <c r="BA20" s="5">
        <f>P_A[[#This Row],[11+]]-P_A[[#This Row],[12+]]</f>
        <v>0</v>
      </c>
      <c r="BB20" s="5">
        <f>P_A[[#This Row],[12+]]-P_A[[#This Row],[13+]]</f>
        <v>0</v>
      </c>
      <c r="BC20" s="5">
        <f>P_A[[#This Row],[13+]]-P_A[[#This Row],[14+]]</f>
        <v>0</v>
      </c>
      <c r="BD20" s="5">
        <f>P_A[[#This Row],[14+]]-P_A[[#This Row],[15+]]</f>
        <v>0</v>
      </c>
      <c r="BE20" s="5">
        <f>P_A[[#This Row],[15+]]-P_A[[#This Row],[16+]]</f>
        <v>0</v>
      </c>
      <c r="BF20" s="5">
        <f>P_A[[#This Row],[16+]]-P_A[[#This Row],[17+]]</f>
        <v>0</v>
      </c>
      <c r="BG20" s="5">
        <f>P_A[[#This Row],[17+]]-P_A[[#This Row],[18+]]</f>
        <v>0</v>
      </c>
      <c r="BH20" s="5">
        <f>P_A[[#This Row],[18+]]-P_A[[#This Row],[19+]]</f>
        <v>0</v>
      </c>
      <c r="BI20" s="5">
        <f>P_A[[#This Row],[19+]]-P_A[[#This Row],[20+]]</f>
        <v>0</v>
      </c>
      <c r="BJ20" s="5">
        <f>P_A[[#This Row],[20+]]-P_A[[#This Row],[21+]]</f>
        <v>0</v>
      </c>
      <c r="BK20" s="5">
        <f>P_A[[#This Row],[21+]]-P_A[[#This Row],[22+]]</f>
        <v>9.9999999999988987E-5</v>
      </c>
      <c r="BL20" s="5">
        <f>P_A[[#This Row],[22+]]-P_A[[#This Row],[23+]]</f>
        <v>1.9999999999997797E-4</v>
      </c>
      <c r="BM20" s="5">
        <f>P_A[[#This Row],[23+]]-P_A[[#This Row],[24+]]</f>
        <v>5.7000000000007045E-4</v>
      </c>
      <c r="BN20" s="5">
        <f>P_A[[#This Row],[24+]]-P_A[[#This Row],[25+]]</f>
        <v>1.3900000000000023E-3</v>
      </c>
      <c r="BO20" s="5">
        <f>P_A[[#This Row],[25+]]-P_A[[#This Row],[26+]]</f>
        <v>3.2799999999999496E-3</v>
      </c>
      <c r="BP20" s="5">
        <f>P_A[[#This Row],[26+]]-P_A[[#This Row],[27+]]</f>
        <v>6.6800000000000193E-3</v>
      </c>
      <c r="BQ20" s="5">
        <f>P_A[[#This Row],[27+]]-P_A[[#This Row],[28+]]</f>
        <v>1.3369999999999993E-2</v>
      </c>
      <c r="BR20" s="5">
        <f>P_A[[#This Row],[28+]]-P_A[[#This Row],[29+]]</f>
        <v>2.2869999999999946E-2</v>
      </c>
      <c r="BS20" s="5">
        <f>P_A[[#This Row],[29+]]-P_A[[#This Row],[30+]]</f>
        <v>3.8450000000000095E-2</v>
      </c>
      <c r="BT20" s="5">
        <f>P_A[[#This Row],[30+]]-P_A[[#This Row],[31+]]</f>
        <v>5.7659999999999934E-2</v>
      </c>
      <c r="BU20" s="5">
        <f>P_A[[#This Row],[31+]]-P_A[[#This Row],[32+]]</f>
        <v>7.6080000000000036E-2</v>
      </c>
      <c r="BV20" s="5">
        <f>P_A[[#This Row],[32+]]-P_A[[#This Row],[33+]]</f>
        <v>9.8530000000000006E-2</v>
      </c>
      <c r="BW20" s="5">
        <f>P_A[[#This Row],[33+]]-P_A[[#This Row],[34+]]</f>
        <v>0.10939999999999994</v>
      </c>
      <c r="BX20" s="5">
        <f>P_A[[#This Row],[34+]]-P_A[[#This Row],[35+]]</f>
        <v>0.11918000000000006</v>
      </c>
      <c r="BY20" s="5">
        <f>P_A[[#This Row],[35+]]-P_A[[#This Row],[36+]]</f>
        <v>0.11133999999999999</v>
      </c>
      <c r="BZ20" s="5">
        <f>P_A[[#This Row],[36+]]-P_A[[#This Row],[37+]]</f>
        <v>0.10204999999999997</v>
      </c>
      <c r="CA20" s="5">
        <f>P_A[[#This Row],[37+]]-P_A[[#This Row],[38+]]</f>
        <v>8.2600000000000007E-2</v>
      </c>
      <c r="CB20" s="5">
        <f>P_A[[#This Row],[38+]]-P_A[[#This Row],[39+]]</f>
        <v>5.9450000000000003E-2</v>
      </c>
      <c r="CC20" s="5">
        <f>P_A[[#This Row],[39+]]-P_A[[#This Row],[40+]]</f>
        <v>4.1999999999999996E-2</v>
      </c>
      <c r="CD20" s="5">
        <f>P_A[[#This Row],[40+]]-P_A[[#This Row],[41+]]</f>
        <v>2.5420000000000002E-2</v>
      </c>
      <c r="CE20" s="5">
        <f>P_A[[#This Row],[41+]]-P_A[[#This Row],[42+]]</f>
        <v>1.512E-2</v>
      </c>
      <c r="CF20" s="5">
        <f>P_A[[#This Row],[42+]]-P_A[[#This Row],[43+]]</f>
        <v>7.6899999999999998E-3</v>
      </c>
      <c r="CG20" s="5">
        <f>P_A[[#This Row],[43+]]-P_A[[#This Row],[44+]]</f>
        <v>3.8500000000000001E-3</v>
      </c>
      <c r="CH20" s="5">
        <f>P_A[[#This Row],[44+]]-P_A[[#This Row],[45+]]</f>
        <v>1.6800000000000003E-3</v>
      </c>
      <c r="CI20" s="5">
        <f>P_A[[#This Row],[45+]]-P_A[[#This Row],[46+]]</f>
        <v>6.5999999999999989E-4</v>
      </c>
      <c r="CJ20" s="5">
        <f>P_A[[#This Row],[46+]]-P_A[[#This Row],[47+]]</f>
        <v>2.6000000000000003E-4</v>
      </c>
      <c r="CK20" s="5">
        <f>P_A[[#This Row],[47+]]-P_A[[#This Row],[48+]]</f>
        <v>7.9999999999999993E-5</v>
      </c>
      <c r="CL20" s="5">
        <f>P_A[[#This Row],[48+]]-P_A[[#This Row],[49+]]</f>
        <v>4.0000000000000003E-5</v>
      </c>
    </row>
    <row r="21" spans="1:90" x14ac:dyDescent="0.25">
      <c r="A21" s="10">
        <v>22400622</v>
      </c>
      <c r="B21" t="s">
        <v>84</v>
      </c>
      <c r="C21" t="s">
        <v>85</v>
      </c>
      <c r="D21" s="11">
        <v>0.79166666666666663</v>
      </c>
      <c r="E21" s="9" t="str">
        <f>HYPERLINK("https://www.nba.com/stats/player/1631094/boxscores-traditional", "Paolo Banchero")</f>
        <v>Paolo Banchero</v>
      </c>
      <c r="F21">
        <v>23.6</v>
      </c>
      <c r="G21" s="4">
        <v>4.4989999999999997</v>
      </c>
      <c r="H21" s="3">
        <v>0.99973999999999996</v>
      </c>
      <c r="I21" s="3">
        <v>0.99941999999999998</v>
      </c>
      <c r="J21" s="3">
        <v>0.99873999999999996</v>
      </c>
      <c r="K21" s="3">
        <v>0.99743999999999999</v>
      </c>
      <c r="L21" s="3">
        <v>0.99505999999999994</v>
      </c>
      <c r="M21" s="3">
        <v>0.99085999999999996</v>
      </c>
      <c r="N21" s="3">
        <v>0.98341000000000001</v>
      </c>
      <c r="O21" s="3">
        <v>0.97192999999999996</v>
      </c>
      <c r="P21" s="3">
        <v>0.95448999999999995</v>
      </c>
      <c r="Q21" s="3">
        <v>0.92922000000000005</v>
      </c>
      <c r="R21" s="3">
        <v>0.89251000000000003</v>
      </c>
      <c r="S21" s="3">
        <v>0.84614</v>
      </c>
      <c r="T21" s="3">
        <v>0.78813999999999995</v>
      </c>
      <c r="U21" s="3">
        <v>0.71904000000000001</v>
      </c>
      <c r="V21" s="3">
        <v>0.64058000000000004</v>
      </c>
      <c r="W21" s="3">
        <v>0.55171999999999999</v>
      </c>
      <c r="X21" s="3">
        <v>0.46414</v>
      </c>
      <c r="Y21" s="3">
        <v>0.37828000000000001</v>
      </c>
      <c r="Z21" s="3">
        <v>0.29805999999999999</v>
      </c>
      <c r="AA21" s="3">
        <v>0.22363</v>
      </c>
      <c r="AB21" s="3">
        <v>0.16353999999999999</v>
      </c>
      <c r="AC21" s="3">
        <v>0.11507000000000001</v>
      </c>
      <c r="AD21" s="3">
        <v>7.7799999999999994E-2</v>
      </c>
      <c r="AE21" s="3">
        <v>5.0500000000000003E-2</v>
      </c>
      <c r="AF21" s="3">
        <v>3.074E-2</v>
      </c>
      <c r="AG21" s="3">
        <v>1.831E-2</v>
      </c>
      <c r="AH21" s="3">
        <v>1.044E-2</v>
      </c>
      <c r="AI21" s="3">
        <v>5.7000000000000002E-3</v>
      </c>
      <c r="AJ21" s="3">
        <v>2.8900000000000002E-3</v>
      </c>
      <c r="AK21" s="3">
        <v>1.4400000000000001E-3</v>
      </c>
      <c r="AL21" s="3">
        <v>6.8999999999999997E-4</v>
      </c>
      <c r="AM21" s="3">
        <v>3.1E-4</v>
      </c>
      <c r="AN21" s="3">
        <v>1.2999999999999999E-4</v>
      </c>
      <c r="AO21" s="3">
        <v>5.0000000000000002E-5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5">
        <f>P_A[[#This Row],[8+]]-P_A[[#This Row],[9+]]</f>
        <v>3.1999999999998696E-4</v>
      </c>
      <c r="AY21" s="5">
        <f>P_A[[#This Row],[9+]]-P_A[[#This Row],[10+]]</f>
        <v>6.8000000000001393E-4</v>
      </c>
      <c r="AZ21" s="5">
        <f>P_A[[#This Row],[10+]]-P_A[[#This Row],[11+]]</f>
        <v>1.2999999999999678E-3</v>
      </c>
      <c r="BA21" s="5">
        <f>P_A[[#This Row],[11+]]-P_A[[#This Row],[12+]]</f>
        <v>2.3800000000000487E-3</v>
      </c>
      <c r="BB21" s="5">
        <f>P_A[[#This Row],[12+]]-P_A[[#This Row],[13+]]</f>
        <v>4.1999999999999815E-3</v>
      </c>
      <c r="BC21" s="5">
        <f>P_A[[#This Row],[13+]]-P_A[[#This Row],[14+]]</f>
        <v>7.4499999999999567E-3</v>
      </c>
      <c r="BD21" s="5">
        <f>P_A[[#This Row],[14+]]-P_A[[#This Row],[15+]]</f>
        <v>1.1480000000000046E-2</v>
      </c>
      <c r="BE21" s="5">
        <f>P_A[[#This Row],[15+]]-P_A[[#This Row],[16+]]</f>
        <v>1.7440000000000011E-2</v>
      </c>
      <c r="BF21" s="5">
        <f>P_A[[#This Row],[16+]]-P_A[[#This Row],[17+]]</f>
        <v>2.5269999999999904E-2</v>
      </c>
      <c r="BG21" s="5">
        <f>P_A[[#This Row],[17+]]-P_A[[#This Row],[18+]]</f>
        <v>3.671000000000002E-2</v>
      </c>
      <c r="BH21" s="5">
        <f>P_A[[#This Row],[18+]]-P_A[[#This Row],[19+]]</f>
        <v>4.6370000000000022E-2</v>
      </c>
      <c r="BI21" s="5">
        <f>P_A[[#This Row],[19+]]-P_A[[#This Row],[20+]]</f>
        <v>5.8000000000000052E-2</v>
      </c>
      <c r="BJ21" s="5">
        <f>P_A[[#This Row],[20+]]-P_A[[#This Row],[21+]]</f>
        <v>6.9099999999999939E-2</v>
      </c>
      <c r="BK21" s="5">
        <f>P_A[[#This Row],[21+]]-P_A[[#This Row],[22+]]</f>
        <v>7.8459999999999974E-2</v>
      </c>
      <c r="BL21" s="5">
        <f>P_A[[#This Row],[22+]]-P_A[[#This Row],[23+]]</f>
        <v>8.886000000000005E-2</v>
      </c>
      <c r="BM21" s="5">
        <f>P_A[[#This Row],[23+]]-P_A[[#This Row],[24+]]</f>
        <v>8.7579999999999991E-2</v>
      </c>
      <c r="BN21" s="5">
        <f>P_A[[#This Row],[24+]]-P_A[[#This Row],[25+]]</f>
        <v>8.5859999999999992E-2</v>
      </c>
      <c r="BO21" s="5">
        <f>P_A[[#This Row],[25+]]-P_A[[#This Row],[26+]]</f>
        <v>8.0220000000000014E-2</v>
      </c>
      <c r="BP21" s="5">
        <f>P_A[[#This Row],[26+]]-P_A[[#This Row],[27+]]</f>
        <v>7.4429999999999996E-2</v>
      </c>
      <c r="BQ21" s="5">
        <f>P_A[[#This Row],[27+]]-P_A[[#This Row],[28+]]</f>
        <v>6.0090000000000005E-2</v>
      </c>
      <c r="BR21" s="5">
        <f>P_A[[#This Row],[28+]]-P_A[[#This Row],[29+]]</f>
        <v>4.8469999999999985E-2</v>
      </c>
      <c r="BS21" s="5">
        <f>P_A[[#This Row],[29+]]-P_A[[#This Row],[30+]]</f>
        <v>3.7270000000000011E-2</v>
      </c>
      <c r="BT21" s="5">
        <f>P_A[[#This Row],[30+]]-P_A[[#This Row],[31+]]</f>
        <v>2.7299999999999991E-2</v>
      </c>
      <c r="BU21" s="5">
        <f>P_A[[#This Row],[31+]]-P_A[[#This Row],[32+]]</f>
        <v>1.9760000000000003E-2</v>
      </c>
      <c r="BV21" s="5">
        <f>P_A[[#This Row],[32+]]-P_A[[#This Row],[33+]]</f>
        <v>1.243E-2</v>
      </c>
      <c r="BW21" s="5">
        <f>P_A[[#This Row],[33+]]-P_A[[#This Row],[34+]]</f>
        <v>7.8700000000000003E-3</v>
      </c>
      <c r="BX21" s="5">
        <f>P_A[[#This Row],[34+]]-P_A[[#This Row],[35+]]</f>
        <v>4.7399999999999994E-3</v>
      </c>
      <c r="BY21" s="5">
        <f>P_A[[#This Row],[35+]]-P_A[[#This Row],[36+]]</f>
        <v>2.81E-3</v>
      </c>
      <c r="BZ21" s="5">
        <f>P_A[[#This Row],[36+]]-P_A[[#This Row],[37+]]</f>
        <v>1.4500000000000001E-3</v>
      </c>
      <c r="CA21" s="5">
        <f>P_A[[#This Row],[37+]]-P_A[[#This Row],[38+]]</f>
        <v>7.5000000000000012E-4</v>
      </c>
      <c r="CB21" s="5">
        <f>P_A[[#This Row],[38+]]-P_A[[#This Row],[39+]]</f>
        <v>3.7999999999999997E-4</v>
      </c>
      <c r="CC21" s="5">
        <f>P_A[[#This Row],[39+]]-P_A[[#This Row],[40+]]</f>
        <v>1.8000000000000001E-4</v>
      </c>
      <c r="CD21" s="5">
        <f>P_A[[#This Row],[40+]]-P_A[[#This Row],[41+]]</f>
        <v>7.9999999999999993E-5</v>
      </c>
      <c r="CE21" s="5">
        <f>P_A[[#This Row],[41+]]-P_A[[#This Row],[42+]]</f>
        <v>5.0000000000000002E-5</v>
      </c>
      <c r="CF21" s="5">
        <f>P_A[[#This Row],[42+]]-P_A[[#This Row],[43+]]</f>
        <v>0</v>
      </c>
      <c r="CG21" s="5">
        <f>P_A[[#This Row],[43+]]-P_A[[#This Row],[44+]]</f>
        <v>0</v>
      </c>
      <c r="CH21" s="5">
        <f>P_A[[#This Row],[44+]]-P_A[[#This Row],[45+]]</f>
        <v>0</v>
      </c>
      <c r="CI21" s="5">
        <f>P_A[[#This Row],[45+]]-P_A[[#This Row],[46+]]</f>
        <v>0</v>
      </c>
      <c r="CJ21" s="5">
        <f>P_A[[#This Row],[46+]]-P_A[[#This Row],[47+]]</f>
        <v>0</v>
      </c>
      <c r="CK21" s="5">
        <f>P_A[[#This Row],[47+]]-P_A[[#This Row],[48+]]</f>
        <v>0</v>
      </c>
      <c r="CL21" s="5">
        <f>P_A[[#This Row],[48+]]-P_A[[#This Row],[49+]]</f>
        <v>0</v>
      </c>
    </row>
    <row r="22" spans="1:90" x14ac:dyDescent="0.25">
      <c r="A22" s="10">
        <v>22400622</v>
      </c>
      <c r="B22" t="s">
        <v>84</v>
      </c>
      <c r="C22" t="s">
        <v>85</v>
      </c>
      <c r="D22" s="11">
        <v>0.79166666666666663</v>
      </c>
      <c r="E22" s="9" t="str">
        <f>HYPERLINK("https://www.nba.com/stats/player/1641710/boxscores-traditional", "Anthony Black")</f>
        <v>Anthony Black</v>
      </c>
      <c r="F22">
        <v>18.2</v>
      </c>
      <c r="G22" s="4">
        <v>3.0590000000000002</v>
      </c>
      <c r="H22" s="3">
        <v>0.99956999999999996</v>
      </c>
      <c r="I22" s="3">
        <v>0.99868999999999997</v>
      </c>
      <c r="J22" s="3">
        <v>0.99631999999999998</v>
      </c>
      <c r="K22" s="3">
        <v>0.99060999999999999</v>
      </c>
      <c r="L22" s="3">
        <v>0.97882000000000002</v>
      </c>
      <c r="M22" s="3">
        <v>0.95543</v>
      </c>
      <c r="N22" s="3">
        <v>0.91466000000000003</v>
      </c>
      <c r="O22" s="3">
        <v>0.85314000000000001</v>
      </c>
      <c r="P22" s="3">
        <v>0.76424000000000003</v>
      </c>
      <c r="Q22" s="3">
        <v>0.65173000000000003</v>
      </c>
      <c r="R22" s="3">
        <v>0.52790000000000004</v>
      </c>
      <c r="S22" s="3">
        <v>0.39743000000000001</v>
      </c>
      <c r="T22" s="3">
        <v>0.27760000000000001</v>
      </c>
      <c r="U22" s="3">
        <v>0.17879</v>
      </c>
      <c r="V22" s="3">
        <v>0.10749</v>
      </c>
      <c r="W22" s="3">
        <v>5.8209999999999998E-2</v>
      </c>
      <c r="X22" s="3">
        <v>2.8719999999999999E-2</v>
      </c>
      <c r="Y22" s="3">
        <v>1.321E-2</v>
      </c>
      <c r="Z22" s="3">
        <v>5.3899999999999998E-3</v>
      </c>
      <c r="AA22" s="3">
        <v>1.99E-3</v>
      </c>
      <c r="AB22" s="3">
        <v>6.8999999999999997E-4</v>
      </c>
      <c r="AC22" s="3">
        <v>2.1000000000000001E-4</v>
      </c>
      <c r="AD22" s="3">
        <v>6.0000000000000002E-5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5">
        <f>P_A[[#This Row],[8+]]-P_A[[#This Row],[9+]]</f>
        <v>8.799999999999919E-4</v>
      </c>
      <c r="AY22" s="5">
        <f>P_A[[#This Row],[9+]]-P_A[[#This Row],[10+]]</f>
        <v>2.3699999999999832E-3</v>
      </c>
      <c r="AZ22" s="5">
        <f>P_A[[#This Row],[10+]]-P_A[[#This Row],[11+]]</f>
        <v>5.7099999999999929E-3</v>
      </c>
      <c r="BA22" s="5">
        <f>P_A[[#This Row],[11+]]-P_A[[#This Row],[12+]]</f>
        <v>1.1789999999999967E-2</v>
      </c>
      <c r="BB22" s="5">
        <f>P_A[[#This Row],[12+]]-P_A[[#This Row],[13+]]</f>
        <v>2.3390000000000022E-2</v>
      </c>
      <c r="BC22" s="5">
        <f>P_A[[#This Row],[13+]]-P_A[[#This Row],[14+]]</f>
        <v>4.0769999999999973E-2</v>
      </c>
      <c r="BD22" s="5">
        <f>P_A[[#This Row],[14+]]-P_A[[#This Row],[15+]]</f>
        <v>6.1520000000000019E-2</v>
      </c>
      <c r="BE22" s="5">
        <f>P_A[[#This Row],[15+]]-P_A[[#This Row],[16+]]</f>
        <v>8.8899999999999979E-2</v>
      </c>
      <c r="BF22" s="5">
        <f>P_A[[#This Row],[16+]]-P_A[[#This Row],[17+]]</f>
        <v>0.11251</v>
      </c>
      <c r="BG22" s="5">
        <f>P_A[[#This Row],[17+]]-P_A[[#This Row],[18+]]</f>
        <v>0.12383</v>
      </c>
      <c r="BH22" s="5">
        <f>P_A[[#This Row],[18+]]-P_A[[#This Row],[19+]]</f>
        <v>0.13047000000000003</v>
      </c>
      <c r="BI22" s="5">
        <f>P_A[[#This Row],[19+]]-P_A[[#This Row],[20+]]</f>
        <v>0.11982999999999999</v>
      </c>
      <c r="BJ22" s="5">
        <f>P_A[[#This Row],[20+]]-P_A[[#This Row],[21+]]</f>
        <v>9.8810000000000009E-2</v>
      </c>
      <c r="BK22" s="5">
        <f>P_A[[#This Row],[21+]]-P_A[[#This Row],[22+]]</f>
        <v>7.1300000000000002E-2</v>
      </c>
      <c r="BL22" s="5">
        <f>P_A[[#This Row],[22+]]-P_A[[#This Row],[23+]]</f>
        <v>4.9280000000000004E-2</v>
      </c>
      <c r="BM22" s="5">
        <f>P_A[[#This Row],[23+]]-P_A[[#This Row],[24+]]</f>
        <v>2.9489999999999999E-2</v>
      </c>
      <c r="BN22" s="5">
        <f>P_A[[#This Row],[24+]]-P_A[[#This Row],[25+]]</f>
        <v>1.5509999999999999E-2</v>
      </c>
      <c r="BO22" s="5">
        <f>P_A[[#This Row],[25+]]-P_A[[#This Row],[26+]]</f>
        <v>7.8200000000000006E-3</v>
      </c>
      <c r="BP22" s="5">
        <f>P_A[[#This Row],[26+]]-P_A[[#This Row],[27+]]</f>
        <v>3.3999999999999998E-3</v>
      </c>
      <c r="BQ22" s="5">
        <f>P_A[[#This Row],[27+]]-P_A[[#This Row],[28+]]</f>
        <v>1.2999999999999999E-3</v>
      </c>
      <c r="BR22" s="5">
        <f>P_A[[#This Row],[28+]]-P_A[[#This Row],[29+]]</f>
        <v>4.7999999999999996E-4</v>
      </c>
      <c r="BS22" s="5">
        <f>P_A[[#This Row],[29+]]-P_A[[#This Row],[30+]]</f>
        <v>1.5000000000000001E-4</v>
      </c>
      <c r="BT22" s="5">
        <f>P_A[[#This Row],[30+]]-P_A[[#This Row],[31+]]</f>
        <v>6.0000000000000002E-5</v>
      </c>
      <c r="BU22" s="5">
        <f>P_A[[#This Row],[31+]]-P_A[[#This Row],[32+]]</f>
        <v>0</v>
      </c>
      <c r="BV22" s="5">
        <f>P_A[[#This Row],[32+]]-P_A[[#This Row],[33+]]</f>
        <v>0</v>
      </c>
      <c r="BW22" s="5">
        <f>P_A[[#This Row],[33+]]-P_A[[#This Row],[34+]]</f>
        <v>0</v>
      </c>
      <c r="BX22" s="5">
        <f>P_A[[#This Row],[34+]]-P_A[[#This Row],[35+]]</f>
        <v>0</v>
      </c>
      <c r="BY22" s="5">
        <f>P_A[[#This Row],[35+]]-P_A[[#This Row],[36+]]</f>
        <v>0</v>
      </c>
      <c r="BZ22" s="5">
        <f>P_A[[#This Row],[36+]]-P_A[[#This Row],[37+]]</f>
        <v>0</v>
      </c>
      <c r="CA22" s="5">
        <f>P_A[[#This Row],[37+]]-P_A[[#This Row],[38+]]</f>
        <v>0</v>
      </c>
      <c r="CB22" s="5">
        <f>P_A[[#This Row],[38+]]-P_A[[#This Row],[39+]]</f>
        <v>0</v>
      </c>
      <c r="CC22" s="5">
        <f>P_A[[#This Row],[39+]]-P_A[[#This Row],[40+]]</f>
        <v>0</v>
      </c>
      <c r="CD22" s="5">
        <f>P_A[[#This Row],[40+]]-P_A[[#This Row],[41+]]</f>
        <v>0</v>
      </c>
      <c r="CE22" s="5">
        <f>P_A[[#This Row],[41+]]-P_A[[#This Row],[42+]]</f>
        <v>0</v>
      </c>
      <c r="CF22" s="5">
        <f>P_A[[#This Row],[42+]]-P_A[[#This Row],[43+]]</f>
        <v>0</v>
      </c>
      <c r="CG22" s="5">
        <f>P_A[[#This Row],[43+]]-P_A[[#This Row],[44+]]</f>
        <v>0</v>
      </c>
      <c r="CH22" s="5">
        <f>P_A[[#This Row],[44+]]-P_A[[#This Row],[45+]]</f>
        <v>0</v>
      </c>
      <c r="CI22" s="5">
        <f>P_A[[#This Row],[45+]]-P_A[[#This Row],[46+]]</f>
        <v>0</v>
      </c>
      <c r="CJ22" s="5">
        <f>P_A[[#This Row],[46+]]-P_A[[#This Row],[47+]]</f>
        <v>0</v>
      </c>
      <c r="CK22" s="5">
        <f>P_A[[#This Row],[47+]]-P_A[[#This Row],[48+]]</f>
        <v>0</v>
      </c>
      <c r="CL22" s="5">
        <f>P_A[[#This Row],[48+]]-P_A[[#This Row],[49+]]</f>
        <v>0</v>
      </c>
    </row>
    <row r="23" spans="1:90" x14ac:dyDescent="0.25">
      <c r="A23" s="10">
        <v>22400622</v>
      </c>
      <c r="B23" t="s">
        <v>84</v>
      </c>
      <c r="C23" t="s">
        <v>85</v>
      </c>
      <c r="D23" s="11">
        <v>0.79166666666666663</v>
      </c>
      <c r="E23" s="9" t="str">
        <f>HYPERLINK("https://www.nba.com/stats/player/1630175/boxscores-traditional", "Cole Anthony")</f>
        <v>Cole Anthony</v>
      </c>
      <c r="F23">
        <v>21.6</v>
      </c>
      <c r="G23" s="4">
        <v>5.5350000000000001</v>
      </c>
      <c r="H23" s="3">
        <v>0.99304999999999999</v>
      </c>
      <c r="I23" s="3">
        <v>0.98870000000000002</v>
      </c>
      <c r="J23" s="3">
        <v>0.98214000000000001</v>
      </c>
      <c r="K23" s="3">
        <v>0.97257000000000005</v>
      </c>
      <c r="L23" s="3">
        <v>0.95818000000000003</v>
      </c>
      <c r="M23" s="3">
        <v>0.93942999999999999</v>
      </c>
      <c r="N23" s="3">
        <v>0.91466000000000003</v>
      </c>
      <c r="O23" s="3">
        <v>0.88297999999999999</v>
      </c>
      <c r="P23" s="3">
        <v>0.84375</v>
      </c>
      <c r="Q23" s="3">
        <v>0.79673000000000005</v>
      </c>
      <c r="R23" s="3">
        <v>0.74214999999999998</v>
      </c>
      <c r="S23" s="3">
        <v>0.68081999999999998</v>
      </c>
      <c r="T23" s="3">
        <v>0.61409000000000002</v>
      </c>
      <c r="U23" s="3">
        <v>0.54379999999999995</v>
      </c>
      <c r="V23" s="3">
        <v>0.47210000000000002</v>
      </c>
      <c r="W23" s="3">
        <v>0.40128999999999998</v>
      </c>
      <c r="X23" s="3">
        <v>0.33360000000000001</v>
      </c>
      <c r="Y23" s="3">
        <v>0.27093</v>
      </c>
      <c r="Z23" s="3">
        <v>0.21476000000000001</v>
      </c>
      <c r="AA23" s="3">
        <v>0.16353999999999999</v>
      </c>
      <c r="AB23" s="3">
        <v>0.12302</v>
      </c>
      <c r="AC23" s="3">
        <v>9.0120000000000006E-2</v>
      </c>
      <c r="AD23" s="3">
        <v>6.4259999999999998E-2</v>
      </c>
      <c r="AE23" s="3">
        <v>4.4569999999999999E-2</v>
      </c>
      <c r="AF23" s="3">
        <v>3.005E-2</v>
      </c>
      <c r="AG23" s="3">
        <v>1.9699999999999999E-2</v>
      </c>
      <c r="AH23" s="3">
        <v>1.255E-2</v>
      </c>
      <c r="AI23" s="3">
        <v>7.7600000000000004E-3</v>
      </c>
      <c r="AJ23" s="3">
        <v>4.6600000000000001E-3</v>
      </c>
      <c r="AK23" s="3">
        <v>2.7200000000000002E-3</v>
      </c>
      <c r="AL23" s="3">
        <v>1.5399999999999999E-3</v>
      </c>
      <c r="AM23" s="3">
        <v>8.4000000000000003E-4</v>
      </c>
      <c r="AN23" s="3">
        <v>4.4999999999999999E-4</v>
      </c>
      <c r="AO23" s="3">
        <v>2.3000000000000001E-4</v>
      </c>
      <c r="AP23" s="3">
        <v>1.1E-4</v>
      </c>
      <c r="AQ23" s="3">
        <v>5.0000000000000002E-5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5">
        <f>P_A[[#This Row],[8+]]-P_A[[#This Row],[9+]]</f>
        <v>4.349999999999965E-3</v>
      </c>
      <c r="AY23" s="5">
        <f>P_A[[#This Row],[9+]]-P_A[[#This Row],[10+]]</f>
        <v>6.5600000000000103E-3</v>
      </c>
      <c r="AZ23" s="5">
        <f>P_A[[#This Row],[10+]]-P_A[[#This Row],[11+]]</f>
        <v>9.5699999999999674E-3</v>
      </c>
      <c r="BA23" s="5">
        <f>P_A[[#This Row],[11+]]-P_A[[#This Row],[12+]]</f>
        <v>1.4390000000000014E-2</v>
      </c>
      <c r="BB23" s="5">
        <f>P_A[[#This Row],[12+]]-P_A[[#This Row],[13+]]</f>
        <v>1.8750000000000044E-2</v>
      </c>
      <c r="BC23" s="5">
        <f>P_A[[#This Row],[13+]]-P_A[[#This Row],[14+]]</f>
        <v>2.4769999999999959E-2</v>
      </c>
      <c r="BD23" s="5">
        <f>P_A[[#This Row],[14+]]-P_A[[#This Row],[15+]]</f>
        <v>3.1680000000000041E-2</v>
      </c>
      <c r="BE23" s="5">
        <f>P_A[[#This Row],[15+]]-P_A[[#This Row],[16+]]</f>
        <v>3.9229999999999987E-2</v>
      </c>
      <c r="BF23" s="5">
        <f>P_A[[#This Row],[16+]]-P_A[[#This Row],[17+]]</f>
        <v>4.7019999999999951E-2</v>
      </c>
      <c r="BG23" s="5">
        <f>P_A[[#This Row],[17+]]-P_A[[#This Row],[18+]]</f>
        <v>5.4580000000000073E-2</v>
      </c>
      <c r="BH23" s="5">
        <f>P_A[[#This Row],[18+]]-P_A[[#This Row],[19+]]</f>
        <v>6.1329999999999996E-2</v>
      </c>
      <c r="BI23" s="5">
        <f>P_A[[#This Row],[19+]]-P_A[[#This Row],[20+]]</f>
        <v>6.6729999999999956E-2</v>
      </c>
      <c r="BJ23" s="5">
        <f>P_A[[#This Row],[20+]]-P_A[[#This Row],[21+]]</f>
        <v>7.0290000000000075E-2</v>
      </c>
      <c r="BK23" s="5">
        <f>P_A[[#This Row],[21+]]-P_A[[#This Row],[22+]]</f>
        <v>7.169999999999993E-2</v>
      </c>
      <c r="BL23" s="5">
        <f>P_A[[#This Row],[22+]]-P_A[[#This Row],[23+]]</f>
        <v>7.081000000000004E-2</v>
      </c>
      <c r="BM23" s="5">
        <f>P_A[[#This Row],[23+]]-P_A[[#This Row],[24+]]</f>
        <v>6.7689999999999972E-2</v>
      </c>
      <c r="BN23" s="5">
        <f>P_A[[#This Row],[24+]]-P_A[[#This Row],[25+]]</f>
        <v>6.2670000000000003E-2</v>
      </c>
      <c r="BO23" s="5">
        <f>P_A[[#This Row],[25+]]-P_A[[#This Row],[26+]]</f>
        <v>5.6169999999999998E-2</v>
      </c>
      <c r="BP23" s="5">
        <f>P_A[[#This Row],[26+]]-P_A[[#This Row],[27+]]</f>
        <v>5.1220000000000016E-2</v>
      </c>
      <c r="BQ23" s="5">
        <f>P_A[[#This Row],[27+]]-P_A[[#This Row],[28+]]</f>
        <v>4.0519999999999987E-2</v>
      </c>
      <c r="BR23" s="5">
        <f>P_A[[#This Row],[28+]]-P_A[[#This Row],[29+]]</f>
        <v>3.2899999999999999E-2</v>
      </c>
      <c r="BS23" s="5">
        <f>P_A[[#This Row],[29+]]-P_A[[#This Row],[30+]]</f>
        <v>2.5860000000000008E-2</v>
      </c>
      <c r="BT23" s="5">
        <f>P_A[[#This Row],[30+]]-P_A[[#This Row],[31+]]</f>
        <v>1.9689999999999999E-2</v>
      </c>
      <c r="BU23" s="5">
        <f>P_A[[#This Row],[31+]]-P_A[[#This Row],[32+]]</f>
        <v>1.4519999999999998E-2</v>
      </c>
      <c r="BV23" s="5">
        <f>P_A[[#This Row],[32+]]-P_A[[#This Row],[33+]]</f>
        <v>1.0350000000000002E-2</v>
      </c>
      <c r="BW23" s="5">
        <f>P_A[[#This Row],[33+]]-P_A[[#This Row],[34+]]</f>
        <v>7.1499999999999984E-3</v>
      </c>
      <c r="BX23" s="5">
        <f>P_A[[#This Row],[34+]]-P_A[[#This Row],[35+]]</f>
        <v>4.79E-3</v>
      </c>
      <c r="BY23" s="5">
        <f>P_A[[#This Row],[35+]]-P_A[[#This Row],[36+]]</f>
        <v>3.1000000000000003E-3</v>
      </c>
      <c r="BZ23" s="5">
        <f>P_A[[#This Row],[36+]]-P_A[[#This Row],[37+]]</f>
        <v>1.9399999999999999E-3</v>
      </c>
      <c r="CA23" s="5">
        <f>P_A[[#This Row],[37+]]-P_A[[#This Row],[38+]]</f>
        <v>1.1800000000000003E-3</v>
      </c>
      <c r="CB23" s="5">
        <f>P_A[[#This Row],[38+]]-P_A[[#This Row],[39+]]</f>
        <v>6.9999999999999988E-4</v>
      </c>
      <c r="CC23" s="5">
        <f>P_A[[#This Row],[39+]]-P_A[[#This Row],[40+]]</f>
        <v>3.9000000000000005E-4</v>
      </c>
      <c r="CD23" s="5">
        <f>P_A[[#This Row],[40+]]-P_A[[#This Row],[41+]]</f>
        <v>2.1999999999999998E-4</v>
      </c>
      <c r="CE23" s="5">
        <f>P_A[[#This Row],[41+]]-P_A[[#This Row],[42+]]</f>
        <v>1.2E-4</v>
      </c>
      <c r="CF23" s="5">
        <f>P_A[[#This Row],[42+]]-P_A[[#This Row],[43+]]</f>
        <v>6.0000000000000002E-5</v>
      </c>
      <c r="CG23" s="5">
        <f>P_A[[#This Row],[43+]]-P_A[[#This Row],[44+]]</f>
        <v>5.0000000000000002E-5</v>
      </c>
      <c r="CH23" s="5">
        <f>P_A[[#This Row],[44+]]-P_A[[#This Row],[45+]]</f>
        <v>0</v>
      </c>
      <c r="CI23" s="5">
        <f>P_A[[#This Row],[45+]]-P_A[[#This Row],[46+]]</f>
        <v>0</v>
      </c>
      <c r="CJ23" s="5">
        <f>P_A[[#This Row],[46+]]-P_A[[#This Row],[47+]]</f>
        <v>0</v>
      </c>
      <c r="CK23" s="5">
        <f>P_A[[#This Row],[47+]]-P_A[[#This Row],[48+]]</f>
        <v>0</v>
      </c>
      <c r="CL23" s="5">
        <f>P_A[[#This Row],[48+]]-P_A[[#This Row],[49+]]</f>
        <v>0</v>
      </c>
    </row>
    <row r="24" spans="1:90" x14ac:dyDescent="0.25">
      <c r="A24" s="10">
        <v>22400622</v>
      </c>
      <c r="B24" t="s">
        <v>84</v>
      </c>
      <c r="C24" t="s">
        <v>85</v>
      </c>
      <c r="D24" s="11">
        <v>0.79166666666666663</v>
      </c>
      <c r="E24" s="9" t="str">
        <f>HYPERLINK("https://www.nba.com/stats/player/1630591/boxscores-traditional", "Jalen Suggs")</f>
        <v>Jalen Suggs</v>
      </c>
      <c r="F24">
        <v>24.4</v>
      </c>
      <c r="G24" s="4">
        <v>6.681</v>
      </c>
      <c r="H24" s="3">
        <v>0.99285999999999996</v>
      </c>
      <c r="I24" s="3">
        <v>0.98956</v>
      </c>
      <c r="J24" s="3">
        <v>0.98460999999999999</v>
      </c>
      <c r="K24" s="3">
        <v>0.97777999999999998</v>
      </c>
      <c r="L24" s="3">
        <v>0.96855999999999998</v>
      </c>
      <c r="M24" s="3">
        <v>0.95637000000000005</v>
      </c>
      <c r="N24" s="3">
        <v>0.94062000000000001</v>
      </c>
      <c r="O24" s="3">
        <v>0.92073000000000005</v>
      </c>
      <c r="P24" s="3">
        <v>0.89617000000000002</v>
      </c>
      <c r="Q24" s="3">
        <v>0.86650000000000005</v>
      </c>
      <c r="R24" s="3">
        <v>0.83147000000000004</v>
      </c>
      <c r="S24" s="3">
        <v>0.79103000000000001</v>
      </c>
      <c r="T24" s="3">
        <v>0.74536999999999998</v>
      </c>
      <c r="U24" s="3">
        <v>0.69496999999999998</v>
      </c>
      <c r="V24" s="3">
        <v>0.64058000000000004</v>
      </c>
      <c r="W24" s="3">
        <v>0.58316999999999997</v>
      </c>
      <c r="X24" s="3">
        <v>0.52392000000000005</v>
      </c>
      <c r="Y24" s="3">
        <v>0.46414</v>
      </c>
      <c r="Z24" s="3">
        <v>0.40516999999999997</v>
      </c>
      <c r="AA24" s="3">
        <v>0.34827000000000002</v>
      </c>
      <c r="AB24" s="3">
        <v>0.29459999999999997</v>
      </c>
      <c r="AC24" s="3">
        <v>0.24510000000000001</v>
      </c>
      <c r="AD24" s="3">
        <v>0.20044999999999999</v>
      </c>
      <c r="AE24" s="3">
        <v>0.16109000000000001</v>
      </c>
      <c r="AF24" s="3">
        <v>0.12714</v>
      </c>
      <c r="AG24" s="3">
        <v>9.8530000000000006E-2</v>
      </c>
      <c r="AH24" s="3">
        <v>7.4929999999999997E-2</v>
      </c>
      <c r="AI24" s="3">
        <v>5.5919999999999997E-2</v>
      </c>
      <c r="AJ24" s="3">
        <v>4.0930000000000001E-2</v>
      </c>
      <c r="AK24" s="3">
        <v>2.938E-2</v>
      </c>
      <c r="AL24" s="3">
        <v>2.068E-2</v>
      </c>
      <c r="AM24" s="3">
        <v>1.426E-2</v>
      </c>
      <c r="AN24" s="3">
        <v>9.9000000000000008E-3</v>
      </c>
      <c r="AO24" s="3">
        <v>6.5700000000000003E-3</v>
      </c>
      <c r="AP24" s="3">
        <v>4.2700000000000004E-3</v>
      </c>
      <c r="AQ24" s="3">
        <v>2.7200000000000002E-3</v>
      </c>
      <c r="AR24" s="3">
        <v>1.6900000000000001E-3</v>
      </c>
      <c r="AS24" s="3">
        <v>1.0399999999999999E-3</v>
      </c>
      <c r="AT24" s="3">
        <v>6.2E-4</v>
      </c>
      <c r="AU24" s="3">
        <v>3.6000000000000002E-4</v>
      </c>
      <c r="AV24" s="3">
        <v>2.1000000000000001E-4</v>
      </c>
      <c r="AW24" s="3">
        <v>1.2E-4</v>
      </c>
      <c r="AX24" s="5">
        <f>P_A[[#This Row],[8+]]-P_A[[#This Row],[9+]]</f>
        <v>3.2999999999999696E-3</v>
      </c>
      <c r="AY24" s="5">
        <f>P_A[[#This Row],[9+]]-P_A[[#This Row],[10+]]</f>
        <v>4.9500000000000099E-3</v>
      </c>
      <c r="AZ24" s="5">
        <f>P_A[[#This Row],[10+]]-P_A[[#This Row],[11+]]</f>
        <v>6.8300000000000027E-3</v>
      </c>
      <c r="BA24" s="5">
        <f>P_A[[#This Row],[11+]]-P_A[[#This Row],[12+]]</f>
        <v>9.220000000000006E-3</v>
      </c>
      <c r="BB24" s="5">
        <f>P_A[[#This Row],[12+]]-P_A[[#This Row],[13+]]</f>
        <v>1.2189999999999923E-2</v>
      </c>
      <c r="BC24" s="5">
        <f>P_A[[#This Row],[13+]]-P_A[[#This Row],[14+]]</f>
        <v>1.5750000000000042E-2</v>
      </c>
      <c r="BD24" s="5">
        <f>P_A[[#This Row],[14+]]-P_A[[#This Row],[15+]]</f>
        <v>1.9889999999999963E-2</v>
      </c>
      <c r="BE24" s="5">
        <f>P_A[[#This Row],[15+]]-P_A[[#This Row],[16+]]</f>
        <v>2.4560000000000026E-2</v>
      </c>
      <c r="BF24" s="5">
        <f>P_A[[#This Row],[16+]]-P_A[[#This Row],[17+]]</f>
        <v>2.9669999999999974E-2</v>
      </c>
      <c r="BG24" s="5">
        <f>P_A[[#This Row],[17+]]-P_A[[#This Row],[18+]]</f>
        <v>3.5030000000000006E-2</v>
      </c>
      <c r="BH24" s="5">
        <f>P_A[[#This Row],[18+]]-P_A[[#This Row],[19+]]</f>
        <v>4.0440000000000031E-2</v>
      </c>
      <c r="BI24" s="5">
        <f>P_A[[#This Row],[19+]]-P_A[[#This Row],[20+]]</f>
        <v>4.5660000000000034E-2</v>
      </c>
      <c r="BJ24" s="5">
        <f>P_A[[#This Row],[20+]]-P_A[[#This Row],[21+]]</f>
        <v>5.04E-2</v>
      </c>
      <c r="BK24" s="5">
        <f>P_A[[#This Row],[21+]]-P_A[[#This Row],[22+]]</f>
        <v>5.4389999999999938E-2</v>
      </c>
      <c r="BL24" s="5">
        <f>P_A[[#This Row],[22+]]-P_A[[#This Row],[23+]]</f>
        <v>5.7410000000000072E-2</v>
      </c>
      <c r="BM24" s="5">
        <f>P_A[[#This Row],[23+]]-P_A[[#This Row],[24+]]</f>
        <v>5.9249999999999914E-2</v>
      </c>
      <c r="BN24" s="5">
        <f>P_A[[#This Row],[24+]]-P_A[[#This Row],[25+]]</f>
        <v>5.9780000000000055E-2</v>
      </c>
      <c r="BO24" s="5">
        <f>P_A[[#This Row],[25+]]-P_A[[#This Row],[26+]]</f>
        <v>5.8970000000000022E-2</v>
      </c>
      <c r="BP24" s="5">
        <f>P_A[[#This Row],[26+]]-P_A[[#This Row],[27+]]</f>
        <v>5.6899999999999951E-2</v>
      </c>
      <c r="BQ24" s="5">
        <f>P_A[[#This Row],[27+]]-P_A[[#This Row],[28+]]</f>
        <v>5.3670000000000051E-2</v>
      </c>
      <c r="BR24" s="5">
        <f>P_A[[#This Row],[28+]]-P_A[[#This Row],[29+]]</f>
        <v>4.9499999999999961E-2</v>
      </c>
      <c r="BS24" s="5">
        <f>P_A[[#This Row],[29+]]-P_A[[#This Row],[30+]]</f>
        <v>4.4650000000000023E-2</v>
      </c>
      <c r="BT24" s="5">
        <f>P_A[[#This Row],[30+]]-P_A[[#This Row],[31+]]</f>
        <v>3.9359999999999978E-2</v>
      </c>
      <c r="BU24" s="5">
        <f>P_A[[#This Row],[31+]]-P_A[[#This Row],[32+]]</f>
        <v>3.3950000000000008E-2</v>
      </c>
      <c r="BV24" s="5">
        <f>P_A[[#This Row],[32+]]-P_A[[#This Row],[33+]]</f>
        <v>2.8609999999999997E-2</v>
      </c>
      <c r="BW24" s="5">
        <f>P_A[[#This Row],[33+]]-P_A[[#This Row],[34+]]</f>
        <v>2.360000000000001E-2</v>
      </c>
      <c r="BX24" s="5">
        <f>P_A[[#This Row],[34+]]-P_A[[#This Row],[35+]]</f>
        <v>1.9009999999999999E-2</v>
      </c>
      <c r="BY24" s="5">
        <f>P_A[[#This Row],[35+]]-P_A[[#This Row],[36+]]</f>
        <v>1.4989999999999996E-2</v>
      </c>
      <c r="BZ24" s="5">
        <f>P_A[[#This Row],[36+]]-P_A[[#This Row],[37+]]</f>
        <v>1.1550000000000001E-2</v>
      </c>
      <c r="CA24" s="5">
        <f>P_A[[#This Row],[37+]]-P_A[[#This Row],[38+]]</f>
        <v>8.6999999999999994E-3</v>
      </c>
      <c r="CB24" s="5">
        <f>P_A[[#This Row],[38+]]-P_A[[#This Row],[39+]]</f>
        <v>6.4200000000000004E-3</v>
      </c>
      <c r="CC24" s="5">
        <f>P_A[[#This Row],[39+]]-P_A[[#This Row],[40+]]</f>
        <v>4.3599999999999993E-3</v>
      </c>
      <c r="CD24" s="5">
        <f>P_A[[#This Row],[40+]]-P_A[[#This Row],[41+]]</f>
        <v>3.3300000000000005E-3</v>
      </c>
      <c r="CE24" s="5">
        <f>P_A[[#This Row],[41+]]-P_A[[#This Row],[42+]]</f>
        <v>2.3E-3</v>
      </c>
      <c r="CF24" s="5">
        <f>P_A[[#This Row],[42+]]-P_A[[#This Row],[43+]]</f>
        <v>1.5500000000000002E-3</v>
      </c>
      <c r="CG24" s="5">
        <f>P_A[[#This Row],[43+]]-P_A[[#This Row],[44+]]</f>
        <v>1.0300000000000001E-3</v>
      </c>
      <c r="CH24" s="5">
        <f>P_A[[#This Row],[44+]]-P_A[[#This Row],[45+]]</f>
        <v>6.5000000000000019E-4</v>
      </c>
      <c r="CI24" s="5">
        <f>P_A[[#This Row],[45+]]-P_A[[#This Row],[46+]]</f>
        <v>4.1999999999999991E-4</v>
      </c>
      <c r="CJ24" s="5">
        <f>P_A[[#This Row],[46+]]-P_A[[#This Row],[47+]]</f>
        <v>2.5999999999999998E-4</v>
      </c>
      <c r="CK24" s="5">
        <f>P_A[[#This Row],[47+]]-P_A[[#This Row],[48+]]</f>
        <v>1.5000000000000001E-4</v>
      </c>
      <c r="CL24" s="5">
        <f>P_A[[#This Row],[48+]]-P_A[[#This Row],[49+]]</f>
        <v>9.0000000000000006E-5</v>
      </c>
    </row>
    <row r="25" spans="1:90" x14ac:dyDescent="0.25">
      <c r="A25" s="10">
        <v>22400622</v>
      </c>
      <c r="B25" t="s">
        <v>84</v>
      </c>
      <c r="C25" t="s">
        <v>85</v>
      </c>
      <c r="D25" s="11">
        <v>0.79166666666666663</v>
      </c>
      <c r="E25" s="9" t="str">
        <f>HYPERLINK("https://www.nba.com/stats/player/1629021/boxscores-traditional", "Moritz Wagner")</f>
        <v>Moritz Wagner</v>
      </c>
      <c r="F25">
        <v>17.2</v>
      </c>
      <c r="G25" s="4">
        <v>7.9350000000000005</v>
      </c>
      <c r="H25" s="3">
        <v>0.87697999999999998</v>
      </c>
      <c r="I25" s="3">
        <v>0.84848999999999997</v>
      </c>
      <c r="J25" s="3">
        <v>0.81859000000000004</v>
      </c>
      <c r="K25" s="3">
        <v>0.7823</v>
      </c>
      <c r="L25" s="3">
        <v>0.74536999999999998</v>
      </c>
      <c r="M25" s="3">
        <v>0.70194000000000001</v>
      </c>
      <c r="N25" s="3">
        <v>0.65542</v>
      </c>
      <c r="O25" s="3">
        <v>0.61026000000000002</v>
      </c>
      <c r="P25" s="3">
        <v>0.55962000000000001</v>
      </c>
      <c r="Q25" s="3">
        <v>0.51197000000000004</v>
      </c>
      <c r="R25" s="3">
        <v>0.46017000000000002</v>
      </c>
      <c r="S25" s="3">
        <v>0.40905000000000002</v>
      </c>
      <c r="T25" s="3">
        <v>0.36316999999999999</v>
      </c>
      <c r="U25" s="3">
        <v>0.31561</v>
      </c>
      <c r="V25" s="3">
        <v>0.27424999999999999</v>
      </c>
      <c r="W25" s="3">
        <v>0.23269999999999999</v>
      </c>
      <c r="X25" s="3">
        <v>0.19489000000000001</v>
      </c>
      <c r="Y25" s="3">
        <v>0.16353999999999999</v>
      </c>
      <c r="Z25" s="3">
        <v>0.13350000000000001</v>
      </c>
      <c r="AA25" s="3">
        <v>0.10749</v>
      </c>
      <c r="AB25" s="3">
        <v>8.6910000000000001E-2</v>
      </c>
      <c r="AC25" s="3">
        <v>6.8110000000000004E-2</v>
      </c>
      <c r="AD25" s="3">
        <v>5.3699999999999998E-2</v>
      </c>
      <c r="AE25" s="3">
        <v>4.0930000000000001E-2</v>
      </c>
      <c r="AF25" s="3">
        <v>3.074E-2</v>
      </c>
      <c r="AG25" s="3">
        <v>2.3300000000000001E-2</v>
      </c>
      <c r="AH25" s="3">
        <v>1.7000000000000001E-2</v>
      </c>
      <c r="AI25" s="3">
        <v>1.255E-2</v>
      </c>
      <c r="AJ25" s="3">
        <v>8.8900000000000003E-3</v>
      </c>
      <c r="AK25" s="3">
        <v>6.2100000000000002E-3</v>
      </c>
      <c r="AL25" s="3">
        <v>4.4000000000000003E-3</v>
      </c>
      <c r="AM25" s="3">
        <v>2.98E-3</v>
      </c>
      <c r="AN25" s="3">
        <v>2.0500000000000002E-3</v>
      </c>
      <c r="AO25" s="3">
        <v>1.3500000000000001E-3</v>
      </c>
      <c r="AP25" s="3">
        <v>8.7000000000000001E-4</v>
      </c>
      <c r="AQ25" s="3">
        <v>5.8E-4</v>
      </c>
      <c r="AR25" s="3">
        <v>3.6000000000000002E-4</v>
      </c>
      <c r="AS25" s="3">
        <v>2.3000000000000001E-4</v>
      </c>
      <c r="AT25" s="3">
        <v>1.3999999999999999E-4</v>
      </c>
      <c r="AU25" s="3">
        <v>8.0000000000000007E-5</v>
      </c>
      <c r="AV25" s="3">
        <v>5.0000000000000002E-5</v>
      </c>
      <c r="AW25" s="3">
        <v>0</v>
      </c>
      <c r="AX25" s="5">
        <f>P_A[[#This Row],[8+]]-P_A[[#This Row],[9+]]</f>
        <v>2.8490000000000015E-2</v>
      </c>
      <c r="AY25" s="5">
        <f>P_A[[#This Row],[9+]]-P_A[[#This Row],[10+]]</f>
        <v>2.9899999999999927E-2</v>
      </c>
      <c r="AZ25" s="5">
        <f>P_A[[#This Row],[10+]]-P_A[[#This Row],[11+]]</f>
        <v>3.6290000000000044E-2</v>
      </c>
      <c r="BA25" s="5">
        <f>P_A[[#This Row],[11+]]-P_A[[#This Row],[12+]]</f>
        <v>3.6930000000000018E-2</v>
      </c>
      <c r="BB25" s="5">
        <f>P_A[[#This Row],[12+]]-P_A[[#This Row],[13+]]</f>
        <v>4.3429999999999969E-2</v>
      </c>
      <c r="BC25" s="5">
        <f>P_A[[#This Row],[13+]]-P_A[[#This Row],[14+]]</f>
        <v>4.6520000000000006E-2</v>
      </c>
      <c r="BD25" s="5">
        <f>P_A[[#This Row],[14+]]-P_A[[#This Row],[15+]]</f>
        <v>4.5159999999999978E-2</v>
      </c>
      <c r="BE25" s="5">
        <f>P_A[[#This Row],[15+]]-P_A[[#This Row],[16+]]</f>
        <v>5.0640000000000018E-2</v>
      </c>
      <c r="BF25" s="5">
        <f>P_A[[#This Row],[16+]]-P_A[[#This Row],[17+]]</f>
        <v>4.764999999999997E-2</v>
      </c>
      <c r="BG25" s="5">
        <f>P_A[[#This Row],[17+]]-P_A[[#This Row],[18+]]</f>
        <v>5.1800000000000013E-2</v>
      </c>
      <c r="BH25" s="5">
        <f>P_A[[#This Row],[18+]]-P_A[[#This Row],[19+]]</f>
        <v>5.1119999999999999E-2</v>
      </c>
      <c r="BI25" s="5">
        <f>P_A[[#This Row],[19+]]-P_A[[#This Row],[20+]]</f>
        <v>4.5880000000000032E-2</v>
      </c>
      <c r="BJ25" s="5">
        <f>P_A[[#This Row],[20+]]-P_A[[#This Row],[21+]]</f>
        <v>4.7559999999999991E-2</v>
      </c>
      <c r="BK25" s="5">
        <f>P_A[[#This Row],[21+]]-P_A[[#This Row],[22+]]</f>
        <v>4.1360000000000008E-2</v>
      </c>
      <c r="BL25" s="5">
        <f>P_A[[#This Row],[22+]]-P_A[[#This Row],[23+]]</f>
        <v>4.1550000000000004E-2</v>
      </c>
      <c r="BM25" s="5">
        <f>P_A[[#This Row],[23+]]-P_A[[#This Row],[24+]]</f>
        <v>3.7809999999999983E-2</v>
      </c>
      <c r="BN25" s="5">
        <f>P_A[[#This Row],[24+]]-P_A[[#This Row],[25+]]</f>
        <v>3.1350000000000017E-2</v>
      </c>
      <c r="BO25" s="5">
        <f>P_A[[#This Row],[25+]]-P_A[[#This Row],[26+]]</f>
        <v>3.0039999999999983E-2</v>
      </c>
      <c r="BP25" s="5">
        <f>P_A[[#This Row],[26+]]-P_A[[#This Row],[27+]]</f>
        <v>2.6010000000000005E-2</v>
      </c>
      <c r="BQ25" s="5">
        <f>P_A[[#This Row],[27+]]-P_A[[#This Row],[28+]]</f>
        <v>2.0580000000000001E-2</v>
      </c>
      <c r="BR25" s="5">
        <f>P_A[[#This Row],[28+]]-P_A[[#This Row],[29+]]</f>
        <v>1.8799999999999997E-2</v>
      </c>
      <c r="BS25" s="5">
        <f>P_A[[#This Row],[29+]]-P_A[[#This Row],[30+]]</f>
        <v>1.4410000000000006E-2</v>
      </c>
      <c r="BT25" s="5">
        <f>P_A[[#This Row],[30+]]-P_A[[#This Row],[31+]]</f>
        <v>1.2769999999999997E-2</v>
      </c>
      <c r="BU25" s="5">
        <f>P_A[[#This Row],[31+]]-P_A[[#This Row],[32+]]</f>
        <v>1.0190000000000001E-2</v>
      </c>
      <c r="BV25" s="5">
        <f>P_A[[#This Row],[32+]]-P_A[[#This Row],[33+]]</f>
        <v>7.4399999999999987E-3</v>
      </c>
      <c r="BW25" s="5">
        <f>P_A[[#This Row],[33+]]-P_A[[#This Row],[34+]]</f>
        <v>6.3E-3</v>
      </c>
      <c r="BX25" s="5">
        <f>P_A[[#This Row],[34+]]-P_A[[#This Row],[35+]]</f>
        <v>4.4500000000000008E-3</v>
      </c>
      <c r="BY25" s="5">
        <f>P_A[[#This Row],[35+]]-P_A[[#This Row],[36+]]</f>
        <v>3.6600000000000001E-3</v>
      </c>
      <c r="BZ25" s="5">
        <f>P_A[[#This Row],[36+]]-P_A[[#This Row],[37+]]</f>
        <v>2.6800000000000001E-3</v>
      </c>
      <c r="CA25" s="5">
        <f>P_A[[#This Row],[37+]]-P_A[[#This Row],[38+]]</f>
        <v>1.81E-3</v>
      </c>
      <c r="CB25" s="5">
        <f>P_A[[#This Row],[38+]]-P_A[[#This Row],[39+]]</f>
        <v>1.4200000000000003E-3</v>
      </c>
      <c r="CC25" s="5">
        <f>P_A[[#This Row],[39+]]-P_A[[#This Row],[40+]]</f>
        <v>9.2999999999999984E-4</v>
      </c>
      <c r="CD25" s="5">
        <f>P_A[[#This Row],[40+]]-P_A[[#This Row],[41+]]</f>
        <v>7.000000000000001E-4</v>
      </c>
      <c r="CE25" s="5">
        <f>P_A[[#This Row],[41+]]-P_A[[#This Row],[42+]]</f>
        <v>4.8000000000000007E-4</v>
      </c>
      <c r="CF25" s="5">
        <f>P_A[[#This Row],[42+]]-P_A[[#This Row],[43+]]</f>
        <v>2.9E-4</v>
      </c>
      <c r="CG25" s="5">
        <f>P_A[[#This Row],[43+]]-P_A[[#This Row],[44+]]</f>
        <v>2.1999999999999998E-4</v>
      </c>
      <c r="CH25" s="5">
        <f>P_A[[#This Row],[44+]]-P_A[[#This Row],[45+]]</f>
        <v>1.3000000000000002E-4</v>
      </c>
      <c r="CI25" s="5">
        <f>P_A[[#This Row],[45+]]-P_A[[#This Row],[46+]]</f>
        <v>9.0000000000000019E-5</v>
      </c>
      <c r="CJ25" s="5">
        <f>P_A[[#This Row],[46+]]-P_A[[#This Row],[47+]]</f>
        <v>5.9999999999999981E-5</v>
      </c>
      <c r="CK25" s="5">
        <f>P_A[[#This Row],[47+]]-P_A[[#This Row],[48+]]</f>
        <v>3.0000000000000004E-5</v>
      </c>
      <c r="CL25" s="5">
        <f>P_A[[#This Row],[48+]]-P_A[[#This Row],[49+]]</f>
        <v>5.0000000000000002E-5</v>
      </c>
    </row>
    <row r="26" spans="1:90" x14ac:dyDescent="0.25">
      <c r="A26" s="10">
        <v>22400622</v>
      </c>
      <c r="B26" t="s">
        <v>84</v>
      </c>
      <c r="C26" t="s">
        <v>85</v>
      </c>
      <c r="D26" s="11">
        <v>0.79166666666666663</v>
      </c>
      <c r="E26" s="9" t="str">
        <f>HYPERLINK("https://www.nba.com/stats/player/1628976/boxscores-traditional", "Wendell Carter Jr.")</f>
        <v>Wendell Carter Jr.</v>
      </c>
      <c r="F26">
        <v>14</v>
      </c>
      <c r="G26" s="4">
        <v>5.4409999999999998</v>
      </c>
      <c r="H26" s="3">
        <v>0.86433000000000004</v>
      </c>
      <c r="I26" s="3">
        <v>0.82121</v>
      </c>
      <c r="J26" s="3">
        <v>0.77034999999999998</v>
      </c>
      <c r="K26" s="3">
        <v>0.70884000000000003</v>
      </c>
      <c r="L26" s="3">
        <v>0.64431000000000005</v>
      </c>
      <c r="M26" s="3">
        <v>0.57142000000000004</v>
      </c>
      <c r="N26" s="3">
        <v>0.5</v>
      </c>
      <c r="O26" s="3">
        <v>0.42858000000000002</v>
      </c>
      <c r="P26" s="3">
        <v>0.35569000000000001</v>
      </c>
      <c r="Q26" s="3">
        <v>0.29115999999999997</v>
      </c>
      <c r="R26" s="3">
        <v>0.22964999999999999</v>
      </c>
      <c r="S26" s="3">
        <v>0.17879</v>
      </c>
      <c r="T26" s="3">
        <v>0.13567000000000001</v>
      </c>
      <c r="U26" s="3">
        <v>9.8530000000000006E-2</v>
      </c>
      <c r="V26" s="3">
        <v>7.0779999999999996E-2</v>
      </c>
      <c r="W26" s="3">
        <v>4.947E-2</v>
      </c>
      <c r="X26" s="3">
        <v>3.288E-2</v>
      </c>
      <c r="Y26" s="3">
        <v>2.1690000000000001E-2</v>
      </c>
      <c r="Z26" s="3">
        <v>1.355E-2</v>
      </c>
      <c r="AA26" s="3">
        <v>8.4200000000000004E-3</v>
      </c>
      <c r="AB26" s="3">
        <v>5.0800000000000003E-3</v>
      </c>
      <c r="AC26" s="3">
        <v>2.8900000000000002E-3</v>
      </c>
      <c r="AD26" s="3">
        <v>1.64E-3</v>
      </c>
      <c r="AE26" s="3">
        <v>8.9999999999999998E-4</v>
      </c>
      <c r="AF26" s="3">
        <v>4.6999999999999999E-4</v>
      </c>
      <c r="AG26" s="3">
        <v>2.4000000000000001E-4</v>
      </c>
      <c r="AH26" s="3">
        <v>1.2E-4</v>
      </c>
      <c r="AI26" s="3">
        <v>6.0000000000000002E-5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5">
        <f>P_A[[#This Row],[8+]]-P_A[[#This Row],[9+]]</f>
        <v>4.3120000000000047E-2</v>
      </c>
      <c r="AY26" s="5">
        <f>P_A[[#This Row],[9+]]-P_A[[#This Row],[10+]]</f>
        <v>5.0860000000000016E-2</v>
      </c>
      <c r="AZ26" s="5">
        <f>P_A[[#This Row],[10+]]-P_A[[#This Row],[11+]]</f>
        <v>6.1509999999999954E-2</v>
      </c>
      <c r="BA26" s="5">
        <f>P_A[[#This Row],[11+]]-P_A[[#This Row],[12+]]</f>
        <v>6.4529999999999976E-2</v>
      </c>
      <c r="BB26" s="5">
        <f>P_A[[#This Row],[12+]]-P_A[[#This Row],[13+]]</f>
        <v>7.289000000000001E-2</v>
      </c>
      <c r="BC26" s="5">
        <f>P_A[[#This Row],[13+]]-P_A[[#This Row],[14+]]</f>
        <v>7.1420000000000039E-2</v>
      </c>
      <c r="BD26" s="5">
        <f>P_A[[#This Row],[14+]]-P_A[[#This Row],[15+]]</f>
        <v>7.1419999999999983E-2</v>
      </c>
      <c r="BE26" s="5">
        <f>P_A[[#This Row],[15+]]-P_A[[#This Row],[16+]]</f>
        <v>7.289000000000001E-2</v>
      </c>
      <c r="BF26" s="5">
        <f>P_A[[#This Row],[16+]]-P_A[[#This Row],[17+]]</f>
        <v>6.4530000000000032E-2</v>
      </c>
      <c r="BG26" s="5">
        <f>P_A[[#This Row],[17+]]-P_A[[#This Row],[18+]]</f>
        <v>6.1509999999999981E-2</v>
      </c>
      <c r="BH26" s="5">
        <f>P_A[[#This Row],[18+]]-P_A[[#This Row],[19+]]</f>
        <v>5.0859999999999989E-2</v>
      </c>
      <c r="BI26" s="5">
        <f>P_A[[#This Row],[19+]]-P_A[[#This Row],[20+]]</f>
        <v>4.3119999999999992E-2</v>
      </c>
      <c r="BJ26" s="5">
        <f>P_A[[#This Row],[20+]]-P_A[[#This Row],[21+]]</f>
        <v>3.7140000000000006E-2</v>
      </c>
      <c r="BK26" s="5">
        <f>P_A[[#This Row],[21+]]-P_A[[#This Row],[22+]]</f>
        <v>2.7750000000000011E-2</v>
      </c>
      <c r="BL26" s="5">
        <f>P_A[[#This Row],[22+]]-P_A[[#This Row],[23+]]</f>
        <v>2.1309999999999996E-2</v>
      </c>
      <c r="BM26" s="5">
        <f>P_A[[#This Row],[23+]]-P_A[[#This Row],[24+]]</f>
        <v>1.6590000000000001E-2</v>
      </c>
      <c r="BN26" s="5">
        <f>P_A[[#This Row],[24+]]-P_A[[#This Row],[25+]]</f>
        <v>1.1189999999999999E-2</v>
      </c>
      <c r="BO26" s="5">
        <f>P_A[[#This Row],[25+]]-P_A[[#This Row],[26+]]</f>
        <v>8.1400000000000014E-3</v>
      </c>
      <c r="BP26" s="5">
        <f>P_A[[#This Row],[26+]]-P_A[[#This Row],[27+]]</f>
        <v>5.1299999999999991E-3</v>
      </c>
      <c r="BQ26" s="5">
        <f>P_A[[#This Row],[27+]]-P_A[[#This Row],[28+]]</f>
        <v>3.3400000000000001E-3</v>
      </c>
      <c r="BR26" s="5">
        <f>P_A[[#This Row],[28+]]-P_A[[#This Row],[29+]]</f>
        <v>2.1900000000000001E-3</v>
      </c>
      <c r="BS26" s="5">
        <f>P_A[[#This Row],[29+]]-P_A[[#This Row],[30+]]</f>
        <v>1.2500000000000002E-3</v>
      </c>
      <c r="BT26" s="5">
        <f>P_A[[#This Row],[30+]]-P_A[[#This Row],[31+]]</f>
        <v>7.3999999999999999E-4</v>
      </c>
      <c r="BU26" s="5">
        <f>P_A[[#This Row],[31+]]-P_A[[#This Row],[32+]]</f>
        <v>4.2999999999999999E-4</v>
      </c>
      <c r="BV26" s="5">
        <f>P_A[[#This Row],[32+]]-P_A[[#This Row],[33+]]</f>
        <v>2.2999999999999998E-4</v>
      </c>
      <c r="BW26" s="5">
        <f>P_A[[#This Row],[33+]]-P_A[[#This Row],[34+]]</f>
        <v>1.2E-4</v>
      </c>
      <c r="BX26" s="5">
        <f>P_A[[#This Row],[34+]]-P_A[[#This Row],[35+]]</f>
        <v>6.0000000000000002E-5</v>
      </c>
      <c r="BY26" s="5">
        <f>P_A[[#This Row],[35+]]-P_A[[#This Row],[36+]]</f>
        <v>6.0000000000000002E-5</v>
      </c>
      <c r="BZ26" s="5">
        <f>P_A[[#This Row],[36+]]-P_A[[#This Row],[37+]]</f>
        <v>0</v>
      </c>
      <c r="CA26" s="5">
        <f>P_A[[#This Row],[37+]]-P_A[[#This Row],[38+]]</f>
        <v>0</v>
      </c>
      <c r="CB26" s="5">
        <f>P_A[[#This Row],[38+]]-P_A[[#This Row],[39+]]</f>
        <v>0</v>
      </c>
      <c r="CC26" s="5">
        <f>P_A[[#This Row],[39+]]-P_A[[#This Row],[40+]]</f>
        <v>0</v>
      </c>
      <c r="CD26" s="5">
        <f>P_A[[#This Row],[40+]]-P_A[[#This Row],[41+]]</f>
        <v>0</v>
      </c>
      <c r="CE26" s="5">
        <f>P_A[[#This Row],[41+]]-P_A[[#This Row],[42+]]</f>
        <v>0</v>
      </c>
      <c r="CF26" s="5">
        <f>P_A[[#This Row],[42+]]-P_A[[#This Row],[43+]]</f>
        <v>0</v>
      </c>
      <c r="CG26" s="5">
        <f>P_A[[#This Row],[43+]]-P_A[[#This Row],[44+]]</f>
        <v>0</v>
      </c>
      <c r="CH26" s="5">
        <f>P_A[[#This Row],[44+]]-P_A[[#This Row],[45+]]</f>
        <v>0</v>
      </c>
      <c r="CI26" s="5">
        <f>P_A[[#This Row],[45+]]-P_A[[#This Row],[46+]]</f>
        <v>0</v>
      </c>
      <c r="CJ26" s="5">
        <f>P_A[[#This Row],[46+]]-P_A[[#This Row],[47+]]</f>
        <v>0</v>
      </c>
      <c r="CK26" s="5">
        <f>P_A[[#This Row],[47+]]-P_A[[#This Row],[48+]]</f>
        <v>0</v>
      </c>
      <c r="CL26" s="5">
        <f>P_A[[#This Row],[48+]]-P_A[[#This Row],[49+]]</f>
        <v>0</v>
      </c>
    </row>
    <row r="27" spans="1:90" x14ac:dyDescent="0.25">
      <c r="A27" s="10">
        <v>22400622</v>
      </c>
      <c r="B27" t="s">
        <v>84</v>
      </c>
      <c r="C27" t="s">
        <v>85</v>
      </c>
      <c r="D27" s="11">
        <v>0.79166666666666663</v>
      </c>
      <c r="E27" s="9" t="str">
        <f>HYPERLINK("https://www.nba.com/stats/player/203484/boxscores-traditional", "Kentavious Caldwell-Pope")</f>
        <v>Kentavious Caldwell-Pope</v>
      </c>
      <c r="F27">
        <v>13.4</v>
      </c>
      <c r="G27" s="4">
        <v>5.3140000000000001</v>
      </c>
      <c r="H27" s="3">
        <v>0.84614</v>
      </c>
      <c r="I27" s="3">
        <v>0.79673000000000005</v>
      </c>
      <c r="J27" s="3">
        <v>0.73890999999999996</v>
      </c>
      <c r="K27" s="3">
        <v>0.67364000000000002</v>
      </c>
      <c r="L27" s="3">
        <v>0.60257000000000005</v>
      </c>
      <c r="M27" s="3">
        <v>0.53188000000000002</v>
      </c>
      <c r="N27" s="3">
        <v>0.45619999999999999</v>
      </c>
      <c r="O27" s="3">
        <v>0.38208999999999999</v>
      </c>
      <c r="P27" s="3">
        <v>0.31207000000000001</v>
      </c>
      <c r="Q27" s="3">
        <v>0.24825</v>
      </c>
      <c r="R27" s="3">
        <v>0.19214999999999999</v>
      </c>
      <c r="S27" s="3">
        <v>0.14685999999999999</v>
      </c>
      <c r="T27" s="3">
        <v>0.10749</v>
      </c>
      <c r="U27" s="3">
        <v>7.6359999999999997E-2</v>
      </c>
      <c r="V27" s="3">
        <v>5.262E-2</v>
      </c>
      <c r="W27" s="3">
        <v>3.5150000000000001E-2</v>
      </c>
      <c r="X27" s="3">
        <v>2.3300000000000001E-2</v>
      </c>
      <c r="Y27" s="3">
        <v>1.4630000000000001E-2</v>
      </c>
      <c r="Z27" s="3">
        <v>8.8900000000000003E-3</v>
      </c>
      <c r="AA27" s="3">
        <v>5.2300000000000003E-3</v>
      </c>
      <c r="AB27" s="3">
        <v>2.98E-3</v>
      </c>
      <c r="AC27" s="3">
        <v>1.64E-3</v>
      </c>
      <c r="AD27" s="3">
        <v>8.9999999999999998E-4</v>
      </c>
      <c r="AE27" s="3">
        <v>4.6999999999999999E-4</v>
      </c>
      <c r="AF27" s="3">
        <v>2.3000000000000001E-4</v>
      </c>
      <c r="AG27" s="3">
        <v>1.1E-4</v>
      </c>
      <c r="AH27" s="3">
        <v>5.0000000000000002E-5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5">
        <f>P_A[[#This Row],[8+]]-P_A[[#This Row],[9+]]</f>
        <v>4.9409999999999954E-2</v>
      </c>
      <c r="AY27" s="5">
        <f>P_A[[#This Row],[9+]]-P_A[[#This Row],[10+]]</f>
        <v>5.7820000000000094E-2</v>
      </c>
      <c r="AZ27" s="5">
        <f>P_A[[#This Row],[10+]]-P_A[[#This Row],[11+]]</f>
        <v>6.5269999999999939E-2</v>
      </c>
      <c r="BA27" s="5">
        <f>P_A[[#This Row],[11+]]-P_A[[#This Row],[12+]]</f>
        <v>7.1069999999999967E-2</v>
      </c>
      <c r="BB27" s="5">
        <f>P_A[[#This Row],[12+]]-P_A[[#This Row],[13+]]</f>
        <v>7.0690000000000031E-2</v>
      </c>
      <c r="BC27" s="5">
        <f>P_A[[#This Row],[13+]]-P_A[[#This Row],[14+]]</f>
        <v>7.5680000000000025E-2</v>
      </c>
      <c r="BD27" s="5">
        <f>P_A[[#This Row],[14+]]-P_A[[#This Row],[15+]]</f>
        <v>7.4110000000000009E-2</v>
      </c>
      <c r="BE27" s="5">
        <f>P_A[[#This Row],[15+]]-P_A[[#This Row],[16+]]</f>
        <v>7.0019999999999971E-2</v>
      </c>
      <c r="BF27" s="5">
        <f>P_A[[#This Row],[16+]]-P_A[[#This Row],[17+]]</f>
        <v>6.3820000000000016E-2</v>
      </c>
      <c r="BG27" s="5">
        <f>P_A[[#This Row],[17+]]-P_A[[#This Row],[18+]]</f>
        <v>5.6100000000000011E-2</v>
      </c>
      <c r="BH27" s="5">
        <f>P_A[[#This Row],[18+]]-P_A[[#This Row],[19+]]</f>
        <v>4.5289999999999997E-2</v>
      </c>
      <c r="BI27" s="5">
        <f>P_A[[#This Row],[19+]]-P_A[[#This Row],[20+]]</f>
        <v>3.9369999999999988E-2</v>
      </c>
      <c r="BJ27" s="5">
        <f>P_A[[#This Row],[20+]]-P_A[[#This Row],[21+]]</f>
        <v>3.1130000000000005E-2</v>
      </c>
      <c r="BK27" s="5">
        <f>P_A[[#This Row],[21+]]-P_A[[#This Row],[22+]]</f>
        <v>2.3739999999999997E-2</v>
      </c>
      <c r="BL27" s="5">
        <f>P_A[[#This Row],[22+]]-P_A[[#This Row],[23+]]</f>
        <v>1.7469999999999999E-2</v>
      </c>
      <c r="BM27" s="5">
        <f>P_A[[#This Row],[23+]]-P_A[[#This Row],[24+]]</f>
        <v>1.1849999999999999E-2</v>
      </c>
      <c r="BN27" s="5">
        <f>P_A[[#This Row],[24+]]-P_A[[#This Row],[25+]]</f>
        <v>8.6700000000000006E-3</v>
      </c>
      <c r="BO27" s="5">
        <f>P_A[[#This Row],[25+]]-P_A[[#This Row],[26+]]</f>
        <v>5.7400000000000003E-3</v>
      </c>
      <c r="BP27" s="5">
        <f>P_A[[#This Row],[26+]]-P_A[[#This Row],[27+]]</f>
        <v>3.6600000000000001E-3</v>
      </c>
      <c r="BQ27" s="5">
        <f>P_A[[#This Row],[27+]]-P_A[[#This Row],[28+]]</f>
        <v>2.2500000000000003E-3</v>
      </c>
      <c r="BR27" s="5">
        <f>P_A[[#This Row],[28+]]-P_A[[#This Row],[29+]]</f>
        <v>1.34E-3</v>
      </c>
      <c r="BS27" s="5">
        <f>P_A[[#This Row],[29+]]-P_A[[#This Row],[30+]]</f>
        <v>7.3999999999999999E-4</v>
      </c>
      <c r="BT27" s="5">
        <f>P_A[[#This Row],[30+]]-P_A[[#This Row],[31+]]</f>
        <v>4.2999999999999999E-4</v>
      </c>
      <c r="BU27" s="5">
        <f>P_A[[#This Row],[31+]]-P_A[[#This Row],[32+]]</f>
        <v>2.3999999999999998E-4</v>
      </c>
      <c r="BV27" s="5">
        <f>P_A[[#This Row],[32+]]-P_A[[#This Row],[33+]]</f>
        <v>1.2E-4</v>
      </c>
      <c r="BW27" s="5">
        <f>P_A[[#This Row],[33+]]-P_A[[#This Row],[34+]]</f>
        <v>6.0000000000000002E-5</v>
      </c>
      <c r="BX27" s="5">
        <f>P_A[[#This Row],[34+]]-P_A[[#This Row],[35+]]</f>
        <v>5.0000000000000002E-5</v>
      </c>
      <c r="BY27" s="5">
        <f>P_A[[#This Row],[35+]]-P_A[[#This Row],[36+]]</f>
        <v>0</v>
      </c>
      <c r="BZ27" s="5">
        <f>P_A[[#This Row],[36+]]-P_A[[#This Row],[37+]]</f>
        <v>0</v>
      </c>
      <c r="CA27" s="5">
        <f>P_A[[#This Row],[37+]]-P_A[[#This Row],[38+]]</f>
        <v>0</v>
      </c>
      <c r="CB27" s="5">
        <f>P_A[[#This Row],[38+]]-P_A[[#This Row],[39+]]</f>
        <v>0</v>
      </c>
      <c r="CC27" s="5">
        <f>P_A[[#This Row],[39+]]-P_A[[#This Row],[40+]]</f>
        <v>0</v>
      </c>
      <c r="CD27" s="5">
        <f>P_A[[#This Row],[40+]]-P_A[[#This Row],[41+]]</f>
        <v>0</v>
      </c>
      <c r="CE27" s="5">
        <f>P_A[[#This Row],[41+]]-P_A[[#This Row],[42+]]</f>
        <v>0</v>
      </c>
      <c r="CF27" s="5">
        <f>P_A[[#This Row],[42+]]-P_A[[#This Row],[43+]]</f>
        <v>0</v>
      </c>
      <c r="CG27" s="5">
        <f>P_A[[#This Row],[43+]]-P_A[[#This Row],[44+]]</f>
        <v>0</v>
      </c>
      <c r="CH27" s="5">
        <f>P_A[[#This Row],[44+]]-P_A[[#This Row],[45+]]</f>
        <v>0</v>
      </c>
      <c r="CI27" s="5">
        <f>P_A[[#This Row],[45+]]-P_A[[#This Row],[46+]]</f>
        <v>0</v>
      </c>
      <c r="CJ27" s="5">
        <f>P_A[[#This Row],[46+]]-P_A[[#This Row],[47+]]</f>
        <v>0</v>
      </c>
      <c r="CK27" s="5">
        <f>P_A[[#This Row],[47+]]-P_A[[#This Row],[48+]]</f>
        <v>0</v>
      </c>
      <c r="CL27" s="5">
        <f>P_A[[#This Row],[48+]]-P_A[[#This Row],[49+]]</f>
        <v>0</v>
      </c>
    </row>
    <row r="28" spans="1:90" x14ac:dyDescent="0.25">
      <c r="A28" s="10">
        <v>22400622</v>
      </c>
      <c r="B28" t="s">
        <v>84</v>
      </c>
      <c r="C28" t="s">
        <v>85</v>
      </c>
      <c r="D28" s="11">
        <v>0.79166666666666663</v>
      </c>
      <c r="E28" s="9" t="str">
        <f>HYPERLINK("https://www.nba.com/stats/player/1629048/boxscores-traditional", "Goga Bitadze")</f>
        <v>Goga Bitadze</v>
      </c>
      <c r="F28">
        <v>12.6</v>
      </c>
      <c r="G28" s="4">
        <v>4.758</v>
      </c>
      <c r="H28" s="3">
        <v>0.83398000000000005</v>
      </c>
      <c r="I28" s="3">
        <v>0.77637</v>
      </c>
      <c r="J28" s="3">
        <v>0.70884000000000003</v>
      </c>
      <c r="K28" s="3">
        <v>0.63307000000000002</v>
      </c>
      <c r="L28" s="3">
        <v>0.55171999999999999</v>
      </c>
      <c r="M28" s="3">
        <v>0.46811999999999998</v>
      </c>
      <c r="N28" s="3">
        <v>0.38590999999999998</v>
      </c>
      <c r="O28" s="3">
        <v>0.30853999999999998</v>
      </c>
      <c r="P28" s="3">
        <v>0.23885000000000001</v>
      </c>
      <c r="Q28" s="3">
        <v>0.17879</v>
      </c>
      <c r="R28" s="3">
        <v>0.12923999999999999</v>
      </c>
      <c r="S28" s="3">
        <v>8.8510000000000005E-2</v>
      </c>
      <c r="T28" s="3">
        <v>5.9380000000000002E-2</v>
      </c>
      <c r="U28" s="3">
        <v>3.8359999999999998E-2</v>
      </c>
      <c r="V28" s="3">
        <v>2.385E-2</v>
      </c>
      <c r="W28" s="3">
        <v>1.426E-2</v>
      </c>
      <c r="X28" s="3">
        <v>8.2000000000000007E-3</v>
      </c>
      <c r="Y28" s="3">
        <v>4.5300000000000002E-3</v>
      </c>
      <c r="Z28" s="3">
        <v>2.3999999999999998E-3</v>
      </c>
      <c r="AA28" s="3">
        <v>1.2199999999999999E-3</v>
      </c>
      <c r="AB28" s="3">
        <v>5.9999999999999995E-4</v>
      </c>
      <c r="AC28" s="3">
        <v>2.7999999999999998E-4</v>
      </c>
      <c r="AD28" s="3">
        <v>1.2999999999999999E-4</v>
      </c>
      <c r="AE28" s="3">
        <v>5.0000000000000002E-5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5">
        <f>P_A[[#This Row],[8+]]-P_A[[#This Row],[9+]]</f>
        <v>5.761000000000005E-2</v>
      </c>
      <c r="AY28" s="5">
        <f>P_A[[#This Row],[9+]]-P_A[[#This Row],[10+]]</f>
        <v>6.7529999999999979E-2</v>
      </c>
      <c r="AZ28" s="5">
        <f>P_A[[#This Row],[10+]]-P_A[[#This Row],[11+]]</f>
        <v>7.5770000000000004E-2</v>
      </c>
      <c r="BA28" s="5">
        <f>P_A[[#This Row],[11+]]-P_A[[#This Row],[12+]]</f>
        <v>8.1350000000000033E-2</v>
      </c>
      <c r="BB28" s="5">
        <f>P_A[[#This Row],[12+]]-P_A[[#This Row],[13+]]</f>
        <v>8.3600000000000008E-2</v>
      </c>
      <c r="BC28" s="5">
        <f>P_A[[#This Row],[13+]]-P_A[[#This Row],[14+]]</f>
        <v>8.2210000000000005E-2</v>
      </c>
      <c r="BD28" s="5">
        <f>P_A[[#This Row],[14+]]-P_A[[#This Row],[15+]]</f>
        <v>7.7369999999999994E-2</v>
      </c>
      <c r="BE28" s="5">
        <f>P_A[[#This Row],[15+]]-P_A[[#This Row],[16+]]</f>
        <v>6.9689999999999974E-2</v>
      </c>
      <c r="BF28" s="5">
        <f>P_A[[#This Row],[16+]]-P_A[[#This Row],[17+]]</f>
        <v>6.0060000000000002E-2</v>
      </c>
      <c r="BG28" s="5">
        <f>P_A[[#This Row],[17+]]-P_A[[#This Row],[18+]]</f>
        <v>4.9550000000000011E-2</v>
      </c>
      <c r="BH28" s="5">
        <f>P_A[[#This Row],[18+]]-P_A[[#This Row],[19+]]</f>
        <v>4.0729999999999988E-2</v>
      </c>
      <c r="BI28" s="5">
        <f>P_A[[#This Row],[19+]]-P_A[[#This Row],[20+]]</f>
        <v>2.9130000000000003E-2</v>
      </c>
      <c r="BJ28" s="5">
        <f>P_A[[#This Row],[20+]]-P_A[[#This Row],[21+]]</f>
        <v>2.1020000000000004E-2</v>
      </c>
      <c r="BK28" s="5">
        <f>P_A[[#This Row],[21+]]-P_A[[#This Row],[22+]]</f>
        <v>1.4509999999999999E-2</v>
      </c>
      <c r="BL28" s="5">
        <f>P_A[[#This Row],[22+]]-P_A[[#This Row],[23+]]</f>
        <v>9.5899999999999996E-3</v>
      </c>
      <c r="BM28" s="5">
        <f>P_A[[#This Row],[23+]]-P_A[[#This Row],[24+]]</f>
        <v>6.0599999999999994E-3</v>
      </c>
      <c r="BN28" s="5">
        <f>P_A[[#This Row],[24+]]-P_A[[#This Row],[25+]]</f>
        <v>3.6700000000000005E-3</v>
      </c>
      <c r="BO28" s="5">
        <f>P_A[[#This Row],[25+]]-P_A[[#This Row],[26+]]</f>
        <v>2.1300000000000004E-3</v>
      </c>
      <c r="BP28" s="5">
        <f>P_A[[#This Row],[26+]]-P_A[[#This Row],[27+]]</f>
        <v>1.1799999999999998E-3</v>
      </c>
      <c r="BQ28" s="5">
        <f>P_A[[#This Row],[27+]]-P_A[[#This Row],[28+]]</f>
        <v>6.2E-4</v>
      </c>
      <c r="BR28" s="5">
        <f>P_A[[#This Row],[28+]]-P_A[[#This Row],[29+]]</f>
        <v>3.1999999999999997E-4</v>
      </c>
      <c r="BS28" s="5">
        <f>P_A[[#This Row],[29+]]-P_A[[#This Row],[30+]]</f>
        <v>1.4999999999999999E-4</v>
      </c>
      <c r="BT28" s="5">
        <f>P_A[[#This Row],[30+]]-P_A[[#This Row],[31+]]</f>
        <v>7.9999999999999993E-5</v>
      </c>
      <c r="BU28" s="5">
        <f>P_A[[#This Row],[31+]]-P_A[[#This Row],[32+]]</f>
        <v>5.0000000000000002E-5</v>
      </c>
      <c r="BV28" s="5">
        <f>P_A[[#This Row],[32+]]-P_A[[#This Row],[33+]]</f>
        <v>0</v>
      </c>
      <c r="BW28" s="5">
        <f>P_A[[#This Row],[33+]]-P_A[[#This Row],[34+]]</f>
        <v>0</v>
      </c>
      <c r="BX28" s="5">
        <f>P_A[[#This Row],[34+]]-P_A[[#This Row],[35+]]</f>
        <v>0</v>
      </c>
      <c r="BY28" s="5">
        <f>P_A[[#This Row],[35+]]-P_A[[#This Row],[36+]]</f>
        <v>0</v>
      </c>
      <c r="BZ28" s="5">
        <f>P_A[[#This Row],[36+]]-P_A[[#This Row],[37+]]</f>
        <v>0</v>
      </c>
      <c r="CA28" s="5">
        <f>P_A[[#This Row],[37+]]-P_A[[#This Row],[38+]]</f>
        <v>0</v>
      </c>
      <c r="CB28" s="5">
        <f>P_A[[#This Row],[38+]]-P_A[[#This Row],[39+]]</f>
        <v>0</v>
      </c>
      <c r="CC28" s="5">
        <f>P_A[[#This Row],[39+]]-P_A[[#This Row],[40+]]</f>
        <v>0</v>
      </c>
      <c r="CD28" s="5">
        <f>P_A[[#This Row],[40+]]-P_A[[#This Row],[41+]]</f>
        <v>0</v>
      </c>
      <c r="CE28" s="5">
        <f>P_A[[#This Row],[41+]]-P_A[[#This Row],[42+]]</f>
        <v>0</v>
      </c>
      <c r="CF28" s="5">
        <f>P_A[[#This Row],[42+]]-P_A[[#This Row],[43+]]</f>
        <v>0</v>
      </c>
      <c r="CG28" s="5">
        <f>P_A[[#This Row],[43+]]-P_A[[#This Row],[44+]]</f>
        <v>0</v>
      </c>
      <c r="CH28" s="5">
        <f>P_A[[#This Row],[44+]]-P_A[[#This Row],[45+]]</f>
        <v>0</v>
      </c>
      <c r="CI28" s="5">
        <f>P_A[[#This Row],[45+]]-P_A[[#This Row],[46+]]</f>
        <v>0</v>
      </c>
      <c r="CJ28" s="5">
        <f>P_A[[#This Row],[46+]]-P_A[[#This Row],[47+]]</f>
        <v>0</v>
      </c>
      <c r="CK28" s="5">
        <f>P_A[[#This Row],[47+]]-P_A[[#This Row],[48+]]</f>
        <v>0</v>
      </c>
      <c r="CL28" s="5">
        <f>P_A[[#This Row],[48+]]-P_A[[#This Row],[49+]]</f>
        <v>0</v>
      </c>
    </row>
    <row r="29" spans="1:90" x14ac:dyDescent="0.25">
      <c r="A29" s="10">
        <v>22400622</v>
      </c>
      <c r="B29" t="s">
        <v>84</v>
      </c>
      <c r="C29" t="s">
        <v>85</v>
      </c>
      <c r="D29" s="11">
        <v>0.79166666666666663</v>
      </c>
      <c r="E29" s="9" t="str">
        <f>HYPERLINK("https://www.nba.com/stats/player/1628371/boxscores-traditional", "Jonathan Isaac")</f>
        <v>Jonathan Isaac</v>
      </c>
      <c r="F29">
        <v>11</v>
      </c>
      <c r="G29" s="4">
        <v>5.55</v>
      </c>
      <c r="H29" s="3">
        <v>0.70540000000000003</v>
      </c>
      <c r="I29" s="3">
        <v>0.64058000000000004</v>
      </c>
      <c r="J29" s="3">
        <v>0.57142000000000004</v>
      </c>
      <c r="K29" s="3">
        <v>0.5</v>
      </c>
      <c r="L29" s="3">
        <v>0.42858000000000002</v>
      </c>
      <c r="M29" s="3">
        <v>0.35942000000000002</v>
      </c>
      <c r="N29" s="3">
        <v>0.29459999999999997</v>
      </c>
      <c r="O29" s="3">
        <v>0.23576</v>
      </c>
      <c r="P29" s="3">
        <v>0.18406</v>
      </c>
      <c r="Q29" s="3">
        <v>0.14007</v>
      </c>
      <c r="R29" s="3">
        <v>0.10383000000000001</v>
      </c>
      <c r="S29" s="3">
        <v>7.4929999999999997E-2</v>
      </c>
      <c r="T29" s="3">
        <v>5.262E-2</v>
      </c>
      <c r="U29" s="3">
        <v>3.5929999999999997E-2</v>
      </c>
      <c r="V29" s="3">
        <v>2.385E-2</v>
      </c>
      <c r="W29" s="3">
        <v>1.5389999999999999E-2</v>
      </c>
      <c r="X29" s="3">
        <v>9.6399999999999993E-3</v>
      </c>
      <c r="Y29" s="3">
        <v>5.8700000000000002E-3</v>
      </c>
      <c r="Z29" s="3">
        <v>3.47E-3</v>
      </c>
      <c r="AA29" s="3">
        <v>1.99E-3</v>
      </c>
      <c r="AB29" s="3">
        <v>1.1100000000000001E-3</v>
      </c>
      <c r="AC29" s="3">
        <v>5.9999999999999995E-4</v>
      </c>
      <c r="AD29" s="3">
        <v>3.1E-4</v>
      </c>
      <c r="AE29" s="3">
        <v>1.6000000000000001E-4</v>
      </c>
      <c r="AF29" s="3">
        <v>8.0000000000000007E-5</v>
      </c>
      <c r="AG29" s="3">
        <v>4.0000000000000003E-5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5">
        <f>P_A[[#This Row],[8+]]-P_A[[#This Row],[9+]]</f>
        <v>6.4819999999999989E-2</v>
      </c>
      <c r="AY29" s="5">
        <f>P_A[[#This Row],[9+]]-P_A[[#This Row],[10+]]</f>
        <v>6.9159999999999999E-2</v>
      </c>
      <c r="AZ29" s="5">
        <f>P_A[[#This Row],[10+]]-P_A[[#This Row],[11+]]</f>
        <v>7.1420000000000039E-2</v>
      </c>
      <c r="BA29" s="5">
        <f>P_A[[#This Row],[11+]]-P_A[[#This Row],[12+]]</f>
        <v>7.1419999999999983E-2</v>
      </c>
      <c r="BB29" s="5">
        <f>P_A[[#This Row],[12+]]-P_A[[#This Row],[13+]]</f>
        <v>6.9159999999999999E-2</v>
      </c>
      <c r="BC29" s="5">
        <f>P_A[[#This Row],[13+]]-P_A[[#This Row],[14+]]</f>
        <v>6.4820000000000044E-2</v>
      </c>
      <c r="BD29" s="5">
        <f>P_A[[#This Row],[14+]]-P_A[[#This Row],[15+]]</f>
        <v>5.8839999999999976E-2</v>
      </c>
      <c r="BE29" s="5">
        <f>P_A[[#This Row],[15+]]-P_A[[#This Row],[16+]]</f>
        <v>5.1699999999999996E-2</v>
      </c>
      <c r="BF29" s="5">
        <f>P_A[[#This Row],[16+]]-P_A[[#This Row],[17+]]</f>
        <v>4.3990000000000001E-2</v>
      </c>
      <c r="BG29" s="5">
        <f>P_A[[#This Row],[17+]]-P_A[[#This Row],[18+]]</f>
        <v>3.6239999999999994E-2</v>
      </c>
      <c r="BH29" s="5">
        <f>P_A[[#This Row],[18+]]-P_A[[#This Row],[19+]]</f>
        <v>2.8900000000000009E-2</v>
      </c>
      <c r="BI29" s="5">
        <f>P_A[[#This Row],[19+]]-P_A[[#This Row],[20+]]</f>
        <v>2.2309999999999997E-2</v>
      </c>
      <c r="BJ29" s="5">
        <f>P_A[[#This Row],[20+]]-P_A[[#This Row],[21+]]</f>
        <v>1.6690000000000003E-2</v>
      </c>
      <c r="BK29" s="5">
        <f>P_A[[#This Row],[21+]]-P_A[[#This Row],[22+]]</f>
        <v>1.2079999999999997E-2</v>
      </c>
      <c r="BL29" s="5">
        <f>P_A[[#This Row],[22+]]-P_A[[#This Row],[23+]]</f>
        <v>8.4600000000000005E-3</v>
      </c>
      <c r="BM29" s="5">
        <f>P_A[[#This Row],[23+]]-P_A[[#This Row],[24+]]</f>
        <v>5.7499999999999999E-3</v>
      </c>
      <c r="BN29" s="5">
        <f>P_A[[#This Row],[24+]]-P_A[[#This Row],[25+]]</f>
        <v>3.769999999999999E-3</v>
      </c>
      <c r="BO29" s="5">
        <f>P_A[[#This Row],[25+]]-P_A[[#This Row],[26+]]</f>
        <v>2.4000000000000002E-3</v>
      </c>
      <c r="BP29" s="5">
        <f>P_A[[#This Row],[26+]]-P_A[[#This Row],[27+]]</f>
        <v>1.48E-3</v>
      </c>
      <c r="BQ29" s="5">
        <f>P_A[[#This Row],[27+]]-P_A[[#This Row],[28+]]</f>
        <v>8.7999999999999992E-4</v>
      </c>
      <c r="BR29" s="5">
        <f>P_A[[#This Row],[28+]]-P_A[[#This Row],[29+]]</f>
        <v>5.1000000000000015E-4</v>
      </c>
      <c r="BS29" s="5">
        <f>P_A[[#This Row],[29+]]-P_A[[#This Row],[30+]]</f>
        <v>2.8999999999999995E-4</v>
      </c>
      <c r="BT29" s="5">
        <f>P_A[[#This Row],[30+]]-P_A[[#This Row],[31+]]</f>
        <v>1.4999999999999999E-4</v>
      </c>
      <c r="BU29" s="5">
        <f>P_A[[#This Row],[31+]]-P_A[[#This Row],[32+]]</f>
        <v>8.0000000000000007E-5</v>
      </c>
      <c r="BV29" s="5">
        <f>P_A[[#This Row],[32+]]-P_A[[#This Row],[33+]]</f>
        <v>4.0000000000000003E-5</v>
      </c>
      <c r="BW29" s="5">
        <f>P_A[[#This Row],[33+]]-P_A[[#This Row],[34+]]</f>
        <v>4.0000000000000003E-5</v>
      </c>
      <c r="BX29" s="5">
        <f>P_A[[#This Row],[34+]]-P_A[[#This Row],[35+]]</f>
        <v>0</v>
      </c>
      <c r="BY29" s="5">
        <f>P_A[[#This Row],[35+]]-P_A[[#This Row],[36+]]</f>
        <v>0</v>
      </c>
      <c r="BZ29" s="5">
        <f>P_A[[#This Row],[36+]]-P_A[[#This Row],[37+]]</f>
        <v>0</v>
      </c>
      <c r="CA29" s="5">
        <f>P_A[[#This Row],[37+]]-P_A[[#This Row],[38+]]</f>
        <v>0</v>
      </c>
      <c r="CB29" s="5">
        <f>P_A[[#This Row],[38+]]-P_A[[#This Row],[39+]]</f>
        <v>0</v>
      </c>
      <c r="CC29" s="5">
        <f>P_A[[#This Row],[39+]]-P_A[[#This Row],[40+]]</f>
        <v>0</v>
      </c>
      <c r="CD29" s="5">
        <f>P_A[[#This Row],[40+]]-P_A[[#This Row],[41+]]</f>
        <v>0</v>
      </c>
      <c r="CE29" s="5">
        <f>P_A[[#This Row],[41+]]-P_A[[#This Row],[42+]]</f>
        <v>0</v>
      </c>
      <c r="CF29" s="5">
        <f>P_A[[#This Row],[42+]]-P_A[[#This Row],[43+]]</f>
        <v>0</v>
      </c>
      <c r="CG29" s="5">
        <f>P_A[[#This Row],[43+]]-P_A[[#This Row],[44+]]</f>
        <v>0</v>
      </c>
      <c r="CH29" s="5">
        <f>P_A[[#This Row],[44+]]-P_A[[#This Row],[45+]]</f>
        <v>0</v>
      </c>
      <c r="CI29" s="5">
        <f>P_A[[#This Row],[45+]]-P_A[[#This Row],[46+]]</f>
        <v>0</v>
      </c>
      <c r="CJ29" s="5">
        <f>P_A[[#This Row],[46+]]-P_A[[#This Row],[47+]]</f>
        <v>0</v>
      </c>
      <c r="CK29" s="5">
        <f>P_A[[#This Row],[47+]]-P_A[[#This Row],[48+]]</f>
        <v>0</v>
      </c>
      <c r="CL29" s="5">
        <f>P_A[[#This Row],[48+]]-P_A[[#This Row],[49+]]</f>
        <v>0</v>
      </c>
    </row>
    <row r="30" spans="1:90" x14ac:dyDescent="0.25">
      <c r="A30" s="10">
        <v>22400622</v>
      </c>
      <c r="B30" t="s">
        <v>84</v>
      </c>
      <c r="C30" t="s">
        <v>85</v>
      </c>
      <c r="D30" s="11">
        <v>0.79166666666666663</v>
      </c>
      <c r="E30" s="9" t="str">
        <f>HYPERLINK("https://www.nba.com/stats/player/1630243/boxscores-traditional", "Trevelin Queen")</f>
        <v>Trevelin Queen</v>
      </c>
      <c r="F30">
        <v>9.8000000000000007</v>
      </c>
      <c r="G30" s="4">
        <v>3.4870000000000001</v>
      </c>
      <c r="H30" s="3">
        <v>0.69847000000000004</v>
      </c>
      <c r="I30" s="3">
        <v>0.59094999999999998</v>
      </c>
      <c r="J30" s="3">
        <v>0.47608</v>
      </c>
      <c r="K30" s="3">
        <v>0.36692999999999998</v>
      </c>
      <c r="L30" s="3">
        <v>0.26434999999999997</v>
      </c>
      <c r="M30" s="3">
        <v>0.17879</v>
      </c>
      <c r="N30" s="3">
        <v>0.11507000000000001</v>
      </c>
      <c r="O30" s="3">
        <v>6.8110000000000004E-2</v>
      </c>
      <c r="P30" s="3">
        <v>3.7539999999999997E-2</v>
      </c>
      <c r="Q30" s="3">
        <v>1.9699999999999999E-2</v>
      </c>
      <c r="R30" s="3">
        <v>9.3900000000000008E-3</v>
      </c>
      <c r="S30" s="3">
        <v>4.15E-3</v>
      </c>
      <c r="T30" s="3">
        <v>1.6900000000000001E-3</v>
      </c>
      <c r="U30" s="3">
        <v>6.6E-4</v>
      </c>
      <c r="V30" s="3">
        <v>2.3000000000000001E-4</v>
      </c>
      <c r="W30" s="3">
        <v>8.0000000000000007E-5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5">
        <f>P_A[[#This Row],[8+]]-P_A[[#This Row],[9+]]</f>
        <v>0.10752000000000006</v>
      </c>
      <c r="AY30" s="5">
        <f>P_A[[#This Row],[9+]]-P_A[[#This Row],[10+]]</f>
        <v>0.11486999999999997</v>
      </c>
      <c r="AZ30" s="5">
        <f>P_A[[#This Row],[10+]]-P_A[[#This Row],[11+]]</f>
        <v>0.10915000000000002</v>
      </c>
      <c r="BA30" s="5">
        <f>P_A[[#This Row],[11+]]-P_A[[#This Row],[12+]]</f>
        <v>0.10258</v>
      </c>
      <c r="BB30" s="5">
        <f>P_A[[#This Row],[12+]]-P_A[[#This Row],[13+]]</f>
        <v>8.5559999999999969E-2</v>
      </c>
      <c r="BC30" s="5">
        <f>P_A[[#This Row],[13+]]-P_A[[#This Row],[14+]]</f>
        <v>6.3719999999999999E-2</v>
      </c>
      <c r="BD30" s="5">
        <f>P_A[[#This Row],[14+]]-P_A[[#This Row],[15+]]</f>
        <v>4.6960000000000002E-2</v>
      </c>
      <c r="BE30" s="5">
        <f>P_A[[#This Row],[15+]]-P_A[[#This Row],[16+]]</f>
        <v>3.0570000000000007E-2</v>
      </c>
      <c r="BF30" s="5">
        <f>P_A[[#This Row],[16+]]-P_A[[#This Row],[17+]]</f>
        <v>1.7839999999999998E-2</v>
      </c>
      <c r="BG30" s="5">
        <f>P_A[[#This Row],[17+]]-P_A[[#This Row],[18+]]</f>
        <v>1.0309999999999998E-2</v>
      </c>
      <c r="BH30" s="5">
        <f>P_A[[#This Row],[18+]]-P_A[[#This Row],[19+]]</f>
        <v>5.2400000000000007E-3</v>
      </c>
      <c r="BI30" s="5">
        <f>P_A[[#This Row],[19+]]-P_A[[#This Row],[20+]]</f>
        <v>2.4599999999999999E-3</v>
      </c>
      <c r="BJ30" s="5">
        <f>P_A[[#This Row],[20+]]-P_A[[#This Row],[21+]]</f>
        <v>1.0300000000000001E-3</v>
      </c>
      <c r="BK30" s="5">
        <f>P_A[[#This Row],[21+]]-P_A[[#This Row],[22+]]</f>
        <v>4.2999999999999999E-4</v>
      </c>
      <c r="BL30" s="5">
        <f>P_A[[#This Row],[22+]]-P_A[[#This Row],[23+]]</f>
        <v>1.5000000000000001E-4</v>
      </c>
      <c r="BM30" s="5">
        <f>P_A[[#This Row],[23+]]-P_A[[#This Row],[24+]]</f>
        <v>8.0000000000000007E-5</v>
      </c>
      <c r="BN30" s="5">
        <f>P_A[[#This Row],[24+]]-P_A[[#This Row],[25+]]</f>
        <v>0</v>
      </c>
      <c r="BO30" s="5">
        <f>P_A[[#This Row],[25+]]-P_A[[#This Row],[26+]]</f>
        <v>0</v>
      </c>
      <c r="BP30" s="5">
        <f>P_A[[#This Row],[26+]]-P_A[[#This Row],[27+]]</f>
        <v>0</v>
      </c>
      <c r="BQ30" s="5">
        <f>P_A[[#This Row],[27+]]-P_A[[#This Row],[28+]]</f>
        <v>0</v>
      </c>
      <c r="BR30" s="5">
        <f>P_A[[#This Row],[28+]]-P_A[[#This Row],[29+]]</f>
        <v>0</v>
      </c>
      <c r="BS30" s="5">
        <f>P_A[[#This Row],[29+]]-P_A[[#This Row],[30+]]</f>
        <v>0</v>
      </c>
      <c r="BT30" s="5">
        <f>P_A[[#This Row],[30+]]-P_A[[#This Row],[31+]]</f>
        <v>0</v>
      </c>
      <c r="BU30" s="5">
        <f>P_A[[#This Row],[31+]]-P_A[[#This Row],[32+]]</f>
        <v>0</v>
      </c>
      <c r="BV30" s="5">
        <f>P_A[[#This Row],[32+]]-P_A[[#This Row],[33+]]</f>
        <v>0</v>
      </c>
      <c r="BW30" s="5">
        <f>P_A[[#This Row],[33+]]-P_A[[#This Row],[34+]]</f>
        <v>0</v>
      </c>
      <c r="BX30" s="5">
        <f>P_A[[#This Row],[34+]]-P_A[[#This Row],[35+]]</f>
        <v>0</v>
      </c>
      <c r="BY30" s="5">
        <f>P_A[[#This Row],[35+]]-P_A[[#This Row],[36+]]</f>
        <v>0</v>
      </c>
      <c r="BZ30" s="5">
        <f>P_A[[#This Row],[36+]]-P_A[[#This Row],[37+]]</f>
        <v>0</v>
      </c>
      <c r="CA30" s="5">
        <f>P_A[[#This Row],[37+]]-P_A[[#This Row],[38+]]</f>
        <v>0</v>
      </c>
      <c r="CB30" s="5">
        <f>P_A[[#This Row],[38+]]-P_A[[#This Row],[39+]]</f>
        <v>0</v>
      </c>
      <c r="CC30" s="5">
        <f>P_A[[#This Row],[39+]]-P_A[[#This Row],[40+]]</f>
        <v>0</v>
      </c>
      <c r="CD30" s="5">
        <f>P_A[[#This Row],[40+]]-P_A[[#This Row],[41+]]</f>
        <v>0</v>
      </c>
      <c r="CE30" s="5">
        <f>P_A[[#This Row],[41+]]-P_A[[#This Row],[42+]]</f>
        <v>0</v>
      </c>
      <c r="CF30" s="5">
        <f>P_A[[#This Row],[42+]]-P_A[[#This Row],[43+]]</f>
        <v>0</v>
      </c>
      <c r="CG30" s="5">
        <f>P_A[[#This Row],[43+]]-P_A[[#This Row],[44+]]</f>
        <v>0</v>
      </c>
      <c r="CH30" s="5">
        <f>P_A[[#This Row],[44+]]-P_A[[#This Row],[45+]]</f>
        <v>0</v>
      </c>
      <c r="CI30" s="5">
        <f>P_A[[#This Row],[45+]]-P_A[[#This Row],[46+]]</f>
        <v>0</v>
      </c>
      <c r="CJ30" s="5">
        <f>P_A[[#This Row],[46+]]-P_A[[#This Row],[47+]]</f>
        <v>0</v>
      </c>
      <c r="CK30" s="5">
        <f>P_A[[#This Row],[47+]]-P_A[[#This Row],[48+]]</f>
        <v>0</v>
      </c>
      <c r="CL30" s="5">
        <f>P_A[[#This Row],[48+]]-P_A[[#This Row],[49+]]</f>
        <v>0</v>
      </c>
    </row>
    <row r="31" spans="1:90" x14ac:dyDescent="0.25">
      <c r="A31" s="10">
        <v>22400622</v>
      </c>
      <c r="B31" t="s">
        <v>84</v>
      </c>
      <c r="C31" t="s">
        <v>85</v>
      </c>
      <c r="D31" s="11">
        <v>0.79166666666666663</v>
      </c>
      <c r="E31" s="9" t="str">
        <f>HYPERLINK("https://www.nba.com/stats/player/1641783/boxscores-traditional", "Tristan da Silva")</f>
        <v>Tristan da Silva</v>
      </c>
      <c r="F31">
        <v>10.6</v>
      </c>
      <c r="G31" s="4">
        <v>5.9530000000000003</v>
      </c>
      <c r="H31" s="3">
        <v>0.67003000000000001</v>
      </c>
      <c r="I31" s="3">
        <v>0.60641999999999996</v>
      </c>
      <c r="J31" s="3">
        <v>0.53983000000000003</v>
      </c>
      <c r="K31" s="3">
        <v>0.47210000000000002</v>
      </c>
      <c r="L31" s="3">
        <v>0.40516999999999997</v>
      </c>
      <c r="M31" s="3">
        <v>0.34458</v>
      </c>
      <c r="N31" s="3">
        <v>0.28433999999999998</v>
      </c>
      <c r="O31" s="3">
        <v>0.22964999999999999</v>
      </c>
      <c r="P31" s="3">
        <v>0.18140999999999999</v>
      </c>
      <c r="Q31" s="3">
        <v>0.14007</v>
      </c>
      <c r="R31" s="3">
        <v>0.10749</v>
      </c>
      <c r="S31" s="3">
        <v>7.9269999999999993E-2</v>
      </c>
      <c r="T31" s="3">
        <v>5.7049999999999997E-2</v>
      </c>
      <c r="U31" s="3">
        <v>4.0059999999999998E-2</v>
      </c>
      <c r="V31" s="3">
        <v>2.743E-2</v>
      </c>
      <c r="W31" s="3">
        <v>1.8759999999999999E-2</v>
      </c>
      <c r="X31" s="3">
        <v>1.222E-2</v>
      </c>
      <c r="Y31" s="3">
        <v>7.7600000000000004E-3</v>
      </c>
      <c r="Z31" s="3">
        <v>4.7999999999999996E-3</v>
      </c>
      <c r="AA31" s="3">
        <v>2.98E-3</v>
      </c>
      <c r="AB31" s="3">
        <v>1.75E-3</v>
      </c>
      <c r="AC31" s="3">
        <v>1E-3</v>
      </c>
      <c r="AD31" s="3">
        <v>5.5999999999999995E-4</v>
      </c>
      <c r="AE31" s="3">
        <v>2.9999999999999997E-4</v>
      </c>
      <c r="AF31" s="3">
        <v>1.7000000000000001E-4</v>
      </c>
      <c r="AG31" s="3">
        <v>8.0000000000000007E-5</v>
      </c>
      <c r="AH31" s="3">
        <v>4.0000000000000003E-5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5">
        <f>P_A[[#This Row],[8+]]-P_A[[#This Row],[9+]]</f>
        <v>6.3610000000000055E-2</v>
      </c>
      <c r="AY31" s="5">
        <f>P_A[[#This Row],[9+]]-P_A[[#This Row],[10+]]</f>
        <v>6.6589999999999927E-2</v>
      </c>
      <c r="AZ31" s="5">
        <f>P_A[[#This Row],[10+]]-P_A[[#This Row],[11+]]</f>
        <v>6.7730000000000012E-2</v>
      </c>
      <c r="BA31" s="5">
        <f>P_A[[#This Row],[11+]]-P_A[[#This Row],[12+]]</f>
        <v>6.6930000000000045E-2</v>
      </c>
      <c r="BB31" s="5">
        <f>P_A[[#This Row],[12+]]-P_A[[#This Row],[13+]]</f>
        <v>6.0589999999999977E-2</v>
      </c>
      <c r="BC31" s="5">
        <f>P_A[[#This Row],[13+]]-P_A[[#This Row],[14+]]</f>
        <v>6.0240000000000016E-2</v>
      </c>
      <c r="BD31" s="5">
        <f>P_A[[#This Row],[14+]]-P_A[[#This Row],[15+]]</f>
        <v>5.4689999999999989E-2</v>
      </c>
      <c r="BE31" s="5">
        <f>P_A[[#This Row],[15+]]-P_A[[#This Row],[16+]]</f>
        <v>4.8240000000000005E-2</v>
      </c>
      <c r="BF31" s="5">
        <f>P_A[[#This Row],[16+]]-P_A[[#This Row],[17+]]</f>
        <v>4.1339999999999988E-2</v>
      </c>
      <c r="BG31" s="5">
        <f>P_A[[#This Row],[17+]]-P_A[[#This Row],[18+]]</f>
        <v>3.2579999999999998E-2</v>
      </c>
      <c r="BH31" s="5">
        <f>P_A[[#This Row],[18+]]-P_A[[#This Row],[19+]]</f>
        <v>2.8220000000000009E-2</v>
      </c>
      <c r="BI31" s="5">
        <f>P_A[[#This Row],[19+]]-P_A[[#This Row],[20+]]</f>
        <v>2.2219999999999997E-2</v>
      </c>
      <c r="BJ31" s="5">
        <f>P_A[[#This Row],[20+]]-P_A[[#This Row],[21+]]</f>
        <v>1.6989999999999998E-2</v>
      </c>
      <c r="BK31" s="5">
        <f>P_A[[#This Row],[21+]]-P_A[[#This Row],[22+]]</f>
        <v>1.2629999999999999E-2</v>
      </c>
      <c r="BL31" s="5">
        <f>P_A[[#This Row],[22+]]-P_A[[#This Row],[23+]]</f>
        <v>8.6700000000000006E-3</v>
      </c>
      <c r="BM31" s="5">
        <f>P_A[[#This Row],[23+]]-P_A[[#This Row],[24+]]</f>
        <v>6.5399999999999989E-3</v>
      </c>
      <c r="BN31" s="5">
        <f>P_A[[#This Row],[24+]]-P_A[[#This Row],[25+]]</f>
        <v>4.4599999999999996E-3</v>
      </c>
      <c r="BO31" s="5">
        <f>P_A[[#This Row],[25+]]-P_A[[#This Row],[26+]]</f>
        <v>2.9600000000000008E-3</v>
      </c>
      <c r="BP31" s="5">
        <f>P_A[[#This Row],[26+]]-P_A[[#This Row],[27+]]</f>
        <v>1.8199999999999996E-3</v>
      </c>
      <c r="BQ31" s="5">
        <f>P_A[[#This Row],[27+]]-P_A[[#This Row],[28+]]</f>
        <v>1.23E-3</v>
      </c>
      <c r="BR31" s="5">
        <f>P_A[[#This Row],[28+]]-P_A[[#This Row],[29+]]</f>
        <v>7.5000000000000002E-4</v>
      </c>
      <c r="BS31" s="5">
        <f>P_A[[#This Row],[29+]]-P_A[[#This Row],[30+]]</f>
        <v>4.4000000000000007E-4</v>
      </c>
      <c r="BT31" s="5">
        <f>P_A[[#This Row],[30+]]-P_A[[#This Row],[31+]]</f>
        <v>2.5999999999999998E-4</v>
      </c>
      <c r="BU31" s="5">
        <f>P_A[[#This Row],[31+]]-P_A[[#This Row],[32+]]</f>
        <v>1.2999999999999996E-4</v>
      </c>
      <c r="BV31" s="5">
        <f>P_A[[#This Row],[32+]]-P_A[[#This Row],[33+]]</f>
        <v>9.0000000000000006E-5</v>
      </c>
      <c r="BW31" s="5">
        <f>P_A[[#This Row],[33+]]-P_A[[#This Row],[34+]]</f>
        <v>4.0000000000000003E-5</v>
      </c>
      <c r="BX31" s="5">
        <f>P_A[[#This Row],[34+]]-P_A[[#This Row],[35+]]</f>
        <v>4.0000000000000003E-5</v>
      </c>
      <c r="BY31" s="5">
        <f>P_A[[#This Row],[35+]]-P_A[[#This Row],[36+]]</f>
        <v>0</v>
      </c>
      <c r="BZ31" s="5">
        <f>P_A[[#This Row],[36+]]-P_A[[#This Row],[37+]]</f>
        <v>0</v>
      </c>
      <c r="CA31" s="5">
        <f>P_A[[#This Row],[37+]]-P_A[[#This Row],[38+]]</f>
        <v>0</v>
      </c>
      <c r="CB31" s="5">
        <f>P_A[[#This Row],[38+]]-P_A[[#This Row],[39+]]</f>
        <v>0</v>
      </c>
      <c r="CC31" s="5">
        <f>P_A[[#This Row],[39+]]-P_A[[#This Row],[40+]]</f>
        <v>0</v>
      </c>
      <c r="CD31" s="5">
        <f>P_A[[#This Row],[40+]]-P_A[[#This Row],[41+]]</f>
        <v>0</v>
      </c>
      <c r="CE31" s="5">
        <f>P_A[[#This Row],[41+]]-P_A[[#This Row],[42+]]</f>
        <v>0</v>
      </c>
      <c r="CF31" s="5">
        <f>P_A[[#This Row],[42+]]-P_A[[#This Row],[43+]]</f>
        <v>0</v>
      </c>
      <c r="CG31" s="5">
        <f>P_A[[#This Row],[43+]]-P_A[[#This Row],[44+]]</f>
        <v>0</v>
      </c>
      <c r="CH31" s="5">
        <f>P_A[[#This Row],[44+]]-P_A[[#This Row],[45+]]</f>
        <v>0</v>
      </c>
      <c r="CI31" s="5">
        <f>P_A[[#This Row],[45+]]-P_A[[#This Row],[46+]]</f>
        <v>0</v>
      </c>
      <c r="CJ31" s="5">
        <f>P_A[[#This Row],[46+]]-P_A[[#This Row],[47+]]</f>
        <v>0</v>
      </c>
      <c r="CK31" s="5">
        <f>P_A[[#This Row],[47+]]-P_A[[#This Row],[48+]]</f>
        <v>0</v>
      </c>
      <c r="CL31" s="5">
        <f>P_A[[#This Row],[48+]]-P_A[[#This Row],[49+]]</f>
        <v>0</v>
      </c>
    </row>
    <row r="32" spans="1:90" x14ac:dyDescent="0.25">
      <c r="A32" s="10">
        <v>22400622</v>
      </c>
      <c r="B32" t="s">
        <v>84</v>
      </c>
      <c r="C32" t="s">
        <v>85</v>
      </c>
      <c r="D32" s="11">
        <v>0.79166666666666663</v>
      </c>
      <c r="E32" s="9" t="str">
        <f>HYPERLINK("https://www.nba.com/stats/player/1641724/boxscores-traditional", "Jett Howard")</f>
        <v>Jett Howard</v>
      </c>
      <c r="F32">
        <v>11</v>
      </c>
      <c r="G32" s="4">
        <v>8.173</v>
      </c>
      <c r="H32" s="3">
        <v>0.64431000000000005</v>
      </c>
      <c r="I32" s="3">
        <v>0.59482999999999997</v>
      </c>
      <c r="J32" s="3">
        <v>0.54776000000000002</v>
      </c>
      <c r="K32" s="3">
        <v>0.5</v>
      </c>
      <c r="L32" s="3">
        <v>0.45223999999999998</v>
      </c>
      <c r="M32" s="3">
        <v>0.40516999999999997</v>
      </c>
      <c r="N32" s="3">
        <v>0.35569000000000001</v>
      </c>
      <c r="O32" s="3">
        <v>0.31207000000000001</v>
      </c>
      <c r="P32" s="3">
        <v>0.27093</v>
      </c>
      <c r="Q32" s="3">
        <v>0.23269999999999999</v>
      </c>
      <c r="R32" s="3">
        <v>0.19489000000000001</v>
      </c>
      <c r="S32" s="3">
        <v>0.16353999999999999</v>
      </c>
      <c r="T32" s="3">
        <v>0.13567000000000001</v>
      </c>
      <c r="U32" s="3">
        <v>0.11123</v>
      </c>
      <c r="V32" s="3">
        <v>8.8510000000000005E-2</v>
      </c>
      <c r="W32" s="3">
        <v>7.0779999999999996E-2</v>
      </c>
      <c r="X32" s="3">
        <v>5.5919999999999997E-2</v>
      </c>
      <c r="Y32" s="3">
        <v>4.3630000000000002E-2</v>
      </c>
      <c r="Z32" s="3">
        <v>3.288E-2</v>
      </c>
      <c r="AA32" s="3">
        <v>2.5000000000000001E-2</v>
      </c>
      <c r="AB32" s="3">
        <v>1.8759999999999999E-2</v>
      </c>
      <c r="AC32" s="3">
        <v>1.3899999999999999E-2</v>
      </c>
      <c r="AD32" s="3">
        <v>1.017E-2</v>
      </c>
      <c r="AE32" s="3">
        <v>7.1399999999999996E-3</v>
      </c>
      <c r="AF32" s="3">
        <v>5.0800000000000003E-3</v>
      </c>
      <c r="AG32" s="3">
        <v>3.5699999999999998E-3</v>
      </c>
      <c r="AH32" s="3">
        <v>2.48E-3</v>
      </c>
      <c r="AI32" s="3">
        <v>1.64E-3</v>
      </c>
      <c r="AJ32" s="3">
        <v>1.1100000000000001E-3</v>
      </c>
      <c r="AK32" s="3">
        <v>7.3999999999999999E-4</v>
      </c>
      <c r="AL32" s="3">
        <v>4.8000000000000001E-4</v>
      </c>
      <c r="AM32" s="3">
        <v>2.9999999999999997E-4</v>
      </c>
      <c r="AN32" s="3">
        <v>1.9000000000000001E-4</v>
      </c>
      <c r="AO32" s="3">
        <v>1.2E-4</v>
      </c>
      <c r="AP32" s="3">
        <v>8.0000000000000007E-5</v>
      </c>
      <c r="AQ32" s="3">
        <v>4.0000000000000003E-5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5">
        <f>P_A[[#This Row],[8+]]-P_A[[#This Row],[9+]]</f>
        <v>4.9480000000000079E-2</v>
      </c>
      <c r="AY32" s="5">
        <f>P_A[[#This Row],[9+]]-P_A[[#This Row],[10+]]</f>
        <v>4.7069999999999945E-2</v>
      </c>
      <c r="AZ32" s="5">
        <f>P_A[[#This Row],[10+]]-P_A[[#This Row],[11+]]</f>
        <v>4.7760000000000025E-2</v>
      </c>
      <c r="BA32" s="5">
        <f>P_A[[#This Row],[11+]]-P_A[[#This Row],[12+]]</f>
        <v>4.7760000000000025E-2</v>
      </c>
      <c r="BB32" s="5">
        <f>P_A[[#This Row],[12+]]-P_A[[#This Row],[13+]]</f>
        <v>4.7070000000000001E-2</v>
      </c>
      <c r="BC32" s="5">
        <f>P_A[[#This Row],[13+]]-P_A[[#This Row],[14+]]</f>
        <v>4.9479999999999968E-2</v>
      </c>
      <c r="BD32" s="5">
        <f>P_A[[#This Row],[14+]]-P_A[[#This Row],[15+]]</f>
        <v>4.3619999999999992E-2</v>
      </c>
      <c r="BE32" s="5">
        <f>P_A[[#This Row],[15+]]-P_A[[#This Row],[16+]]</f>
        <v>4.114000000000001E-2</v>
      </c>
      <c r="BF32" s="5">
        <f>P_A[[#This Row],[16+]]-P_A[[#This Row],[17+]]</f>
        <v>3.8230000000000014E-2</v>
      </c>
      <c r="BG32" s="5">
        <f>P_A[[#This Row],[17+]]-P_A[[#This Row],[18+]]</f>
        <v>3.7809999999999983E-2</v>
      </c>
      <c r="BH32" s="5">
        <f>P_A[[#This Row],[18+]]-P_A[[#This Row],[19+]]</f>
        <v>3.1350000000000017E-2</v>
      </c>
      <c r="BI32" s="5">
        <f>P_A[[#This Row],[19+]]-P_A[[#This Row],[20+]]</f>
        <v>2.7869999999999978E-2</v>
      </c>
      <c r="BJ32" s="5">
        <f>P_A[[#This Row],[20+]]-P_A[[#This Row],[21+]]</f>
        <v>2.4440000000000017E-2</v>
      </c>
      <c r="BK32" s="5">
        <f>P_A[[#This Row],[21+]]-P_A[[#This Row],[22+]]</f>
        <v>2.271999999999999E-2</v>
      </c>
      <c r="BL32" s="5">
        <f>P_A[[#This Row],[22+]]-P_A[[#This Row],[23+]]</f>
        <v>1.773000000000001E-2</v>
      </c>
      <c r="BM32" s="5">
        <f>P_A[[#This Row],[23+]]-P_A[[#This Row],[24+]]</f>
        <v>1.4859999999999998E-2</v>
      </c>
      <c r="BN32" s="5">
        <f>P_A[[#This Row],[24+]]-P_A[[#This Row],[25+]]</f>
        <v>1.2289999999999995E-2</v>
      </c>
      <c r="BO32" s="5">
        <f>P_A[[#This Row],[25+]]-P_A[[#This Row],[26+]]</f>
        <v>1.0750000000000003E-2</v>
      </c>
      <c r="BP32" s="5">
        <f>P_A[[#This Row],[26+]]-P_A[[#This Row],[27+]]</f>
        <v>7.8799999999999981E-3</v>
      </c>
      <c r="BQ32" s="5">
        <f>P_A[[#This Row],[27+]]-P_A[[#This Row],[28+]]</f>
        <v>6.2400000000000025E-3</v>
      </c>
      <c r="BR32" s="5">
        <f>P_A[[#This Row],[28+]]-P_A[[#This Row],[29+]]</f>
        <v>4.8599999999999997E-3</v>
      </c>
      <c r="BS32" s="5">
        <f>P_A[[#This Row],[29+]]-P_A[[#This Row],[30+]]</f>
        <v>3.7299999999999989E-3</v>
      </c>
      <c r="BT32" s="5">
        <f>P_A[[#This Row],[30+]]-P_A[[#This Row],[31+]]</f>
        <v>3.0300000000000006E-3</v>
      </c>
      <c r="BU32" s="5">
        <f>P_A[[#This Row],[31+]]-P_A[[#This Row],[32+]]</f>
        <v>2.0599999999999993E-3</v>
      </c>
      <c r="BV32" s="5">
        <f>P_A[[#This Row],[32+]]-P_A[[#This Row],[33+]]</f>
        <v>1.5100000000000005E-3</v>
      </c>
      <c r="BW32" s="5">
        <f>P_A[[#This Row],[33+]]-P_A[[#This Row],[34+]]</f>
        <v>1.0899999999999998E-3</v>
      </c>
      <c r="BX32" s="5">
        <f>P_A[[#This Row],[34+]]-P_A[[#This Row],[35+]]</f>
        <v>8.4000000000000003E-4</v>
      </c>
      <c r="BY32" s="5">
        <f>P_A[[#This Row],[35+]]-P_A[[#This Row],[36+]]</f>
        <v>5.2999999999999987E-4</v>
      </c>
      <c r="BZ32" s="5">
        <f>P_A[[#This Row],[36+]]-P_A[[#This Row],[37+]]</f>
        <v>3.700000000000001E-4</v>
      </c>
      <c r="CA32" s="5">
        <f>P_A[[#This Row],[37+]]-P_A[[#This Row],[38+]]</f>
        <v>2.5999999999999998E-4</v>
      </c>
      <c r="CB32" s="5">
        <f>P_A[[#This Row],[38+]]-P_A[[#This Row],[39+]]</f>
        <v>1.8000000000000004E-4</v>
      </c>
      <c r="CC32" s="5">
        <f>P_A[[#This Row],[39+]]-P_A[[#This Row],[40+]]</f>
        <v>1.0999999999999996E-4</v>
      </c>
      <c r="CD32" s="5">
        <f>P_A[[#This Row],[40+]]-P_A[[#This Row],[41+]]</f>
        <v>7.0000000000000007E-5</v>
      </c>
      <c r="CE32" s="5">
        <f>P_A[[#This Row],[41+]]-P_A[[#This Row],[42+]]</f>
        <v>3.9999999999999996E-5</v>
      </c>
      <c r="CF32" s="5">
        <f>P_A[[#This Row],[42+]]-P_A[[#This Row],[43+]]</f>
        <v>4.0000000000000003E-5</v>
      </c>
      <c r="CG32" s="5">
        <f>P_A[[#This Row],[43+]]-P_A[[#This Row],[44+]]</f>
        <v>4.0000000000000003E-5</v>
      </c>
      <c r="CH32" s="5">
        <f>P_A[[#This Row],[44+]]-P_A[[#This Row],[45+]]</f>
        <v>0</v>
      </c>
      <c r="CI32" s="5">
        <f>P_A[[#This Row],[45+]]-P_A[[#This Row],[46+]]</f>
        <v>0</v>
      </c>
      <c r="CJ32" s="5">
        <f>P_A[[#This Row],[46+]]-P_A[[#This Row],[47+]]</f>
        <v>0</v>
      </c>
      <c r="CK32" s="5">
        <f>P_A[[#This Row],[47+]]-P_A[[#This Row],[48+]]</f>
        <v>0</v>
      </c>
      <c r="CL32" s="5">
        <f>P_A[[#This Row],[48+]]-P_A[[#This Row],[49+]]</f>
        <v>0</v>
      </c>
    </row>
    <row r="33" spans="1:90" x14ac:dyDescent="0.25">
      <c r="A33" s="10">
        <v>22400622</v>
      </c>
      <c r="B33" t="s">
        <v>85</v>
      </c>
      <c r="C33" t="s">
        <v>84</v>
      </c>
      <c r="D33" s="11">
        <v>0.79166666666666663</v>
      </c>
      <c r="E33" s="9" t="str">
        <f>HYPERLINK("https://www.nba.com/stats/player/1630166/boxscores-traditional", "Deni Avdija")</f>
        <v>Deni Avdija</v>
      </c>
      <c r="F33">
        <v>21</v>
      </c>
      <c r="G33" s="4">
        <v>4.8579999999999997</v>
      </c>
      <c r="H33" s="3">
        <v>0.99631999999999998</v>
      </c>
      <c r="I33" s="3">
        <v>0.99324000000000001</v>
      </c>
      <c r="J33" s="3">
        <v>0.98809000000000002</v>
      </c>
      <c r="K33" s="3">
        <v>0.98029999999999995</v>
      </c>
      <c r="L33" s="3">
        <v>0.96784000000000003</v>
      </c>
      <c r="M33" s="3">
        <v>0.95052999999999999</v>
      </c>
      <c r="N33" s="3">
        <v>0.92506999999999995</v>
      </c>
      <c r="O33" s="3">
        <v>0.89251000000000003</v>
      </c>
      <c r="P33" s="3">
        <v>0.84848999999999997</v>
      </c>
      <c r="Q33" s="3">
        <v>0.79388999999999998</v>
      </c>
      <c r="R33" s="3">
        <v>0.73236999999999997</v>
      </c>
      <c r="S33" s="3">
        <v>0.65910000000000002</v>
      </c>
      <c r="T33" s="3">
        <v>0.58316999999999997</v>
      </c>
      <c r="U33" s="3">
        <v>0.5</v>
      </c>
      <c r="V33" s="3">
        <v>0.41682999999999998</v>
      </c>
      <c r="W33" s="3">
        <v>0.34089999999999998</v>
      </c>
      <c r="X33" s="3">
        <v>0.26762999999999998</v>
      </c>
      <c r="Y33" s="3">
        <v>0.20610999999999999</v>
      </c>
      <c r="Z33" s="3">
        <v>0.15151000000000001</v>
      </c>
      <c r="AA33" s="3">
        <v>0.10749</v>
      </c>
      <c r="AB33" s="3">
        <v>7.4929999999999997E-2</v>
      </c>
      <c r="AC33" s="3">
        <v>4.947E-2</v>
      </c>
      <c r="AD33" s="3">
        <v>3.2160000000000001E-2</v>
      </c>
      <c r="AE33" s="3">
        <v>1.9699999999999999E-2</v>
      </c>
      <c r="AF33" s="3">
        <v>1.191E-2</v>
      </c>
      <c r="AG33" s="3">
        <v>6.7600000000000004E-3</v>
      </c>
      <c r="AH33" s="3">
        <v>3.6800000000000001E-3</v>
      </c>
      <c r="AI33" s="3">
        <v>1.99E-3</v>
      </c>
      <c r="AJ33" s="3">
        <v>1E-3</v>
      </c>
      <c r="AK33" s="3">
        <v>5.0000000000000001E-4</v>
      </c>
      <c r="AL33" s="3">
        <v>2.3000000000000001E-4</v>
      </c>
      <c r="AM33" s="3">
        <v>1E-4</v>
      </c>
      <c r="AN33" s="3">
        <v>5.0000000000000002E-5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5">
        <f>P_A[[#This Row],[8+]]-P_A[[#This Row],[9+]]</f>
        <v>3.0799999999999716E-3</v>
      </c>
      <c r="AY33" s="5">
        <f>P_A[[#This Row],[9+]]-P_A[[#This Row],[10+]]</f>
        <v>5.1499999999999879E-3</v>
      </c>
      <c r="AZ33" s="5">
        <f>P_A[[#This Row],[10+]]-P_A[[#This Row],[11+]]</f>
        <v>7.7900000000000746E-3</v>
      </c>
      <c r="BA33" s="5">
        <f>P_A[[#This Row],[11+]]-P_A[[#This Row],[12+]]</f>
        <v>1.2459999999999916E-2</v>
      </c>
      <c r="BB33" s="5">
        <f>P_A[[#This Row],[12+]]-P_A[[#This Row],[13+]]</f>
        <v>1.7310000000000048E-2</v>
      </c>
      <c r="BC33" s="5">
        <f>P_A[[#This Row],[13+]]-P_A[[#This Row],[14+]]</f>
        <v>2.5460000000000038E-2</v>
      </c>
      <c r="BD33" s="5">
        <f>P_A[[#This Row],[14+]]-P_A[[#This Row],[15+]]</f>
        <v>3.2559999999999922E-2</v>
      </c>
      <c r="BE33" s="5">
        <f>P_A[[#This Row],[15+]]-P_A[[#This Row],[16+]]</f>
        <v>4.4020000000000059E-2</v>
      </c>
      <c r="BF33" s="5">
        <f>P_A[[#This Row],[16+]]-P_A[[#This Row],[17+]]</f>
        <v>5.4599999999999982E-2</v>
      </c>
      <c r="BG33" s="5">
        <f>P_A[[#This Row],[17+]]-P_A[[#This Row],[18+]]</f>
        <v>6.1520000000000019E-2</v>
      </c>
      <c r="BH33" s="5">
        <f>P_A[[#This Row],[18+]]-P_A[[#This Row],[19+]]</f>
        <v>7.3269999999999946E-2</v>
      </c>
      <c r="BI33" s="5">
        <f>P_A[[#This Row],[19+]]-P_A[[#This Row],[20+]]</f>
        <v>7.5930000000000053E-2</v>
      </c>
      <c r="BJ33" s="5">
        <f>P_A[[#This Row],[20+]]-P_A[[#This Row],[21+]]</f>
        <v>8.3169999999999966E-2</v>
      </c>
      <c r="BK33" s="5">
        <f>P_A[[#This Row],[21+]]-P_A[[#This Row],[22+]]</f>
        <v>8.3170000000000022E-2</v>
      </c>
      <c r="BL33" s="5">
        <f>P_A[[#This Row],[22+]]-P_A[[#This Row],[23+]]</f>
        <v>7.5929999999999997E-2</v>
      </c>
      <c r="BM33" s="5">
        <f>P_A[[#This Row],[23+]]-P_A[[#This Row],[24+]]</f>
        <v>7.3270000000000002E-2</v>
      </c>
      <c r="BN33" s="5">
        <f>P_A[[#This Row],[24+]]-P_A[[#This Row],[25+]]</f>
        <v>6.1519999999999991E-2</v>
      </c>
      <c r="BO33" s="5">
        <f>P_A[[#This Row],[25+]]-P_A[[#This Row],[26+]]</f>
        <v>5.4599999999999982E-2</v>
      </c>
      <c r="BP33" s="5">
        <f>P_A[[#This Row],[26+]]-P_A[[#This Row],[27+]]</f>
        <v>4.4020000000000004E-2</v>
      </c>
      <c r="BQ33" s="5">
        <f>P_A[[#This Row],[27+]]-P_A[[#This Row],[28+]]</f>
        <v>3.2560000000000006E-2</v>
      </c>
      <c r="BR33" s="5">
        <f>P_A[[#This Row],[28+]]-P_A[[#This Row],[29+]]</f>
        <v>2.5459999999999997E-2</v>
      </c>
      <c r="BS33" s="5">
        <f>P_A[[#This Row],[29+]]-P_A[[#This Row],[30+]]</f>
        <v>1.7309999999999999E-2</v>
      </c>
      <c r="BT33" s="5">
        <f>P_A[[#This Row],[30+]]-P_A[[#This Row],[31+]]</f>
        <v>1.2460000000000002E-2</v>
      </c>
      <c r="BU33" s="5">
        <f>P_A[[#This Row],[31+]]-P_A[[#This Row],[32+]]</f>
        <v>7.7899999999999983E-3</v>
      </c>
      <c r="BV33" s="5">
        <f>P_A[[#This Row],[32+]]-P_A[[#This Row],[33+]]</f>
        <v>5.1500000000000001E-3</v>
      </c>
      <c r="BW33" s="5">
        <f>P_A[[#This Row],[33+]]-P_A[[#This Row],[34+]]</f>
        <v>3.0800000000000003E-3</v>
      </c>
      <c r="BX33" s="5">
        <f>P_A[[#This Row],[34+]]-P_A[[#This Row],[35+]]</f>
        <v>1.6900000000000001E-3</v>
      </c>
      <c r="BY33" s="5">
        <f>P_A[[#This Row],[35+]]-P_A[[#This Row],[36+]]</f>
        <v>9.8999999999999999E-4</v>
      </c>
      <c r="BZ33" s="5">
        <f>P_A[[#This Row],[36+]]-P_A[[#This Row],[37+]]</f>
        <v>5.0000000000000001E-4</v>
      </c>
      <c r="CA33" s="5">
        <f>P_A[[#This Row],[37+]]-P_A[[#This Row],[38+]]</f>
        <v>2.7E-4</v>
      </c>
      <c r="CB33" s="5">
        <f>P_A[[#This Row],[38+]]-P_A[[#This Row],[39+]]</f>
        <v>1.3000000000000002E-4</v>
      </c>
      <c r="CC33" s="5">
        <f>P_A[[#This Row],[39+]]-P_A[[#This Row],[40+]]</f>
        <v>5.0000000000000002E-5</v>
      </c>
      <c r="CD33" s="5">
        <f>P_A[[#This Row],[40+]]-P_A[[#This Row],[41+]]</f>
        <v>5.0000000000000002E-5</v>
      </c>
      <c r="CE33" s="5">
        <f>P_A[[#This Row],[41+]]-P_A[[#This Row],[42+]]</f>
        <v>0</v>
      </c>
      <c r="CF33" s="5">
        <f>P_A[[#This Row],[42+]]-P_A[[#This Row],[43+]]</f>
        <v>0</v>
      </c>
      <c r="CG33" s="5">
        <f>P_A[[#This Row],[43+]]-P_A[[#This Row],[44+]]</f>
        <v>0</v>
      </c>
      <c r="CH33" s="5">
        <f>P_A[[#This Row],[44+]]-P_A[[#This Row],[45+]]</f>
        <v>0</v>
      </c>
      <c r="CI33" s="5">
        <f>P_A[[#This Row],[45+]]-P_A[[#This Row],[46+]]</f>
        <v>0</v>
      </c>
      <c r="CJ33" s="5">
        <f>P_A[[#This Row],[46+]]-P_A[[#This Row],[47+]]</f>
        <v>0</v>
      </c>
      <c r="CK33" s="5">
        <f>P_A[[#This Row],[47+]]-P_A[[#This Row],[48+]]</f>
        <v>0</v>
      </c>
      <c r="CL33" s="5">
        <f>P_A[[#This Row],[48+]]-P_A[[#This Row],[49+]]</f>
        <v>0</v>
      </c>
    </row>
    <row r="34" spans="1:90" x14ac:dyDescent="0.25">
      <c r="A34" s="10">
        <v>22400622</v>
      </c>
      <c r="B34" t="s">
        <v>85</v>
      </c>
      <c r="C34" t="s">
        <v>84</v>
      </c>
      <c r="D34" s="11">
        <v>0.79166666666666663</v>
      </c>
      <c r="E34" s="9" t="str">
        <f>HYPERLINK("https://www.nba.com/stats/player/1630703/boxscores-traditional", "Scoot Henderson")</f>
        <v>Scoot Henderson</v>
      </c>
      <c r="F34">
        <v>30.2</v>
      </c>
      <c r="G34" s="4">
        <v>9.1959999999999997</v>
      </c>
      <c r="H34" s="3">
        <v>0.99202000000000001</v>
      </c>
      <c r="I34" s="3">
        <v>0.98956</v>
      </c>
      <c r="J34" s="3">
        <v>0.98609999999999998</v>
      </c>
      <c r="K34" s="3">
        <v>0.98168999999999995</v>
      </c>
      <c r="L34" s="3">
        <v>0.97614999999999996</v>
      </c>
      <c r="M34" s="3">
        <v>0.96926000000000001</v>
      </c>
      <c r="N34" s="3">
        <v>0.96079999999999999</v>
      </c>
      <c r="O34" s="3">
        <v>0.95052999999999999</v>
      </c>
      <c r="P34" s="3">
        <v>0.93822000000000005</v>
      </c>
      <c r="Q34" s="3">
        <v>0.92506999999999995</v>
      </c>
      <c r="R34" s="3">
        <v>0.90824000000000005</v>
      </c>
      <c r="S34" s="3">
        <v>0.88876999999999995</v>
      </c>
      <c r="T34" s="3">
        <v>0.86650000000000005</v>
      </c>
      <c r="U34" s="3">
        <v>0.84133999999999998</v>
      </c>
      <c r="V34" s="3">
        <v>0.81327000000000005</v>
      </c>
      <c r="W34" s="3">
        <v>0.7823</v>
      </c>
      <c r="X34" s="3">
        <v>0.74856999999999996</v>
      </c>
      <c r="Y34" s="3">
        <v>0.71565999999999996</v>
      </c>
      <c r="Z34" s="3">
        <v>0.67723999999999995</v>
      </c>
      <c r="AA34" s="3">
        <v>0.63683000000000001</v>
      </c>
      <c r="AB34" s="3">
        <v>0.59482999999999997</v>
      </c>
      <c r="AC34" s="3">
        <v>0.55171999999999999</v>
      </c>
      <c r="AD34" s="3">
        <v>0.50797999999999999</v>
      </c>
      <c r="AE34" s="3">
        <v>0.46414</v>
      </c>
      <c r="AF34" s="3">
        <v>0.42074</v>
      </c>
      <c r="AG34" s="3">
        <v>0.38208999999999999</v>
      </c>
      <c r="AH34" s="3">
        <v>0.34089999999999998</v>
      </c>
      <c r="AI34" s="3">
        <v>0.30153000000000002</v>
      </c>
      <c r="AJ34" s="3">
        <v>0.26434999999999997</v>
      </c>
      <c r="AK34" s="3">
        <v>0.22964999999999999</v>
      </c>
      <c r="AL34" s="3">
        <v>0.19766</v>
      </c>
      <c r="AM34" s="3">
        <v>0.16853000000000001</v>
      </c>
      <c r="AN34" s="3">
        <v>0.14230999999999999</v>
      </c>
      <c r="AO34" s="3">
        <v>0.121</v>
      </c>
      <c r="AP34" s="3">
        <v>0.10027</v>
      </c>
      <c r="AQ34" s="3">
        <v>8.226E-2</v>
      </c>
      <c r="AR34" s="3">
        <v>6.6809999999999994E-2</v>
      </c>
      <c r="AS34" s="3">
        <v>5.3699999999999998E-2</v>
      </c>
      <c r="AT34" s="3">
        <v>4.2720000000000001E-2</v>
      </c>
      <c r="AU34" s="3">
        <v>3.3619999999999997E-2</v>
      </c>
      <c r="AV34" s="3">
        <v>2.6190000000000001E-2</v>
      </c>
      <c r="AW34" s="3">
        <v>2.068E-2</v>
      </c>
      <c r="AX34" s="5">
        <f>P_A[[#This Row],[8+]]-P_A[[#This Row],[9+]]</f>
        <v>2.4600000000000177E-3</v>
      </c>
      <c r="AY34" s="5">
        <f>P_A[[#This Row],[9+]]-P_A[[#This Row],[10+]]</f>
        <v>3.4600000000000186E-3</v>
      </c>
      <c r="AZ34" s="5">
        <f>P_A[[#This Row],[10+]]-P_A[[#This Row],[11+]]</f>
        <v>4.410000000000025E-3</v>
      </c>
      <c r="BA34" s="5">
        <f>P_A[[#This Row],[11+]]-P_A[[#This Row],[12+]]</f>
        <v>5.5399999999999894E-3</v>
      </c>
      <c r="BB34" s="5">
        <f>P_A[[#This Row],[12+]]-P_A[[#This Row],[13+]]</f>
        <v>6.8899999999999517E-3</v>
      </c>
      <c r="BC34" s="5">
        <f>P_A[[#This Row],[13+]]-P_A[[#This Row],[14+]]</f>
        <v>8.4600000000000231E-3</v>
      </c>
      <c r="BD34" s="5">
        <f>P_A[[#This Row],[14+]]-P_A[[#This Row],[15+]]</f>
        <v>1.0270000000000001E-2</v>
      </c>
      <c r="BE34" s="5">
        <f>P_A[[#This Row],[15+]]-P_A[[#This Row],[16+]]</f>
        <v>1.2309999999999932E-2</v>
      </c>
      <c r="BF34" s="5">
        <f>P_A[[#This Row],[16+]]-P_A[[#This Row],[17+]]</f>
        <v>1.3150000000000106E-2</v>
      </c>
      <c r="BG34" s="5">
        <f>P_A[[#This Row],[17+]]-P_A[[#This Row],[18+]]</f>
        <v>1.6829999999999901E-2</v>
      </c>
      <c r="BH34" s="5">
        <f>P_A[[#This Row],[18+]]-P_A[[#This Row],[19+]]</f>
        <v>1.9470000000000098E-2</v>
      </c>
      <c r="BI34" s="5">
        <f>P_A[[#This Row],[19+]]-P_A[[#This Row],[20+]]</f>
        <v>2.2269999999999901E-2</v>
      </c>
      <c r="BJ34" s="5">
        <f>P_A[[#This Row],[20+]]-P_A[[#This Row],[21+]]</f>
        <v>2.5160000000000071E-2</v>
      </c>
      <c r="BK34" s="5">
        <f>P_A[[#This Row],[21+]]-P_A[[#This Row],[22+]]</f>
        <v>2.8069999999999928E-2</v>
      </c>
      <c r="BL34" s="5">
        <f>P_A[[#This Row],[22+]]-P_A[[#This Row],[23+]]</f>
        <v>3.0970000000000053E-2</v>
      </c>
      <c r="BM34" s="5">
        <f>P_A[[#This Row],[23+]]-P_A[[#This Row],[24+]]</f>
        <v>3.3730000000000038E-2</v>
      </c>
      <c r="BN34" s="5">
        <f>P_A[[#This Row],[24+]]-P_A[[#This Row],[25+]]</f>
        <v>3.2909999999999995E-2</v>
      </c>
      <c r="BO34" s="5">
        <f>P_A[[#This Row],[25+]]-P_A[[#This Row],[26+]]</f>
        <v>3.842000000000001E-2</v>
      </c>
      <c r="BP34" s="5">
        <f>P_A[[#This Row],[26+]]-P_A[[#This Row],[27+]]</f>
        <v>4.0409999999999946E-2</v>
      </c>
      <c r="BQ34" s="5">
        <f>P_A[[#This Row],[27+]]-P_A[[#This Row],[28+]]</f>
        <v>4.2000000000000037E-2</v>
      </c>
      <c r="BR34" s="5">
        <f>P_A[[#This Row],[28+]]-P_A[[#This Row],[29+]]</f>
        <v>4.3109999999999982E-2</v>
      </c>
      <c r="BS34" s="5">
        <f>P_A[[#This Row],[29+]]-P_A[[#This Row],[30+]]</f>
        <v>4.3740000000000001E-2</v>
      </c>
      <c r="BT34" s="5">
        <f>P_A[[#This Row],[30+]]-P_A[[#This Row],[31+]]</f>
        <v>4.383999999999999E-2</v>
      </c>
      <c r="BU34" s="5">
        <f>P_A[[#This Row],[31+]]-P_A[[#This Row],[32+]]</f>
        <v>4.3399999999999994E-2</v>
      </c>
      <c r="BV34" s="5">
        <f>P_A[[#This Row],[32+]]-P_A[[#This Row],[33+]]</f>
        <v>3.8650000000000018E-2</v>
      </c>
      <c r="BW34" s="5">
        <f>P_A[[#This Row],[33+]]-P_A[[#This Row],[34+]]</f>
        <v>4.1190000000000004E-2</v>
      </c>
      <c r="BX34" s="5">
        <f>P_A[[#This Row],[34+]]-P_A[[#This Row],[35+]]</f>
        <v>3.9369999999999961E-2</v>
      </c>
      <c r="BY34" s="5">
        <f>P_A[[#This Row],[35+]]-P_A[[#This Row],[36+]]</f>
        <v>3.7180000000000046E-2</v>
      </c>
      <c r="BZ34" s="5">
        <f>P_A[[#This Row],[36+]]-P_A[[#This Row],[37+]]</f>
        <v>3.4699999999999981E-2</v>
      </c>
      <c r="CA34" s="5">
        <f>P_A[[#This Row],[37+]]-P_A[[#This Row],[38+]]</f>
        <v>3.1989999999999991E-2</v>
      </c>
      <c r="CB34" s="5">
        <f>P_A[[#This Row],[38+]]-P_A[[#This Row],[39+]]</f>
        <v>2.9129999999999989E-2</v>
      </c>
      <c r="CC34" s="5">
        <f>P_A[[#This Row],[39+]]-P_A[[#This Row],[40+]]</f>
        <v>2.6220000000000021E-2</v>
      </c>
      <c r="CD34" s="5">
        <f>P_A[[#This Row],[40+]]-P_A[[#This Row],[41+]]</f>
        <v>2.1309999999999996E-2</v>
      </c>
      <c r="CE34" s="5">
        <f>P_A[[#This Row],[41+]]-P_A[[#This Row],[42+]]</f>
        <v>2.0729999999999998E-2</v>
      </c>
      <c r="CF34" s="5">
        <f>P_A[[#This Row],[42+]]-P_A[[#This Row],[43+]]</f>
        <v>1.8009999999999998E-2</v>
      </c>
      <c r="CG34" s="5">
        <f>P_A[[#This Row],[43+]]-P_A[[#This Row],[44+]]</f>
        <v>1.5450000000000005E-2</v>
      </c>
      <c r="CH34" s="5">
        <f>P_A[[#This Row],[44+]]-P_A[[#This Row],[45+]]</f>
        <v>1.3109999999999997E-2</v>
      </c>
      <c r="CI34" s="5">
        <f>P_A[[#This Row],[45+]]-P_A[[#This Row],[46+]]</f>
        <v>1.0979999999999997E-2</v>
      </c>
      <c r="CJ34" s="5">
        <f>P_A[[#This Row],[46+]]-P_A[[#This Row],[47+]]</f>
        <v>9.1000000000000039E-3</v>
      </c>
      <c r="CK34" s="5">
        <f>P_A[[#This Row],[47+]]-P_A[[#This Row],[48+]]</f>
        <v>7.4299999999999956E-3</v>
      </c>
      <c r="CL34" s="5">
        <f>P_A[[#This Row],[48+]]-P_A[[#This Row],[49+]]</f>
        <v>5.510000000000001E-3</v>
      </c>
    </row>
    <row r="35" spans="1:90" x14ac:dyDescent="0.25">
      <c r="A35" s="10">
        <v>22400622</v>
      </c>
      <c r="B35" t="s">
        <v>85</v>
      </c>
      <c r="C35" t="s">
        <v>84</v>
      </c>
      <c r="D35" s="11">
        <v>0.79166666666666663</v>
      </c>
      <c r="E35" s="9" t="str">
        <f>HYPERLINK("https://www.nba.com/stats/player/1631101/boxscores-traditional", "Shaedon Sharpe")</f>
        <v>Shaedon Sharpe</v>
      </c>
      <c r="F35">
        <v>19</v>
      </c>
      <c r="G35" s="4">
        <v>4.6479999999999997</v>
      </c>
      <c r="H35" s="3">
        <v>0.99111000000000005</v>
      </c>
      <c r="I35" s="3">
        <v>0.98421999999999998</v>
      </c>
      <c r="J35" s="3">
        <v>0.97380999999999995</v>
      </c>
      <c r="K35" s="3">
        <v>0.95728000000000002</v>
      </c>
      <c r="L35" s="3">
        <v>0.93447999999999998</v>
      </c>
      <c r="M35" s="3">
        <v>0.90146999999999999</v>
      </c>
      <c r="N35" s="3">
        <v>0.85992999999999997</v>
      </c>
      <c r="O35" s="3">
        <v>0.80510999999999999</v>
      </c>
      <c r="P35" s="3">
        <v>0.74214999999999998</v>
      </c>
      <c r="Q35" s="3">
        <v>0.66639999999999999</v>
      </c>
      <c r="R35" s="3">
        <v>0.58706000000000003</v>
      </c>
      <c r="S35" s="3">
        <v>0.5</v>
      </c>
      <c r="T35" s="3">
        <v>0.41293999999999997</v>
      </c>
      <c r="U35" s="3">
        <v>0.33360000000000001</v>
      </c>
      <c r="V35" s="3">
        <v>0.25785000000000002</v>
      </c>
      <c r="W35" s="3">
        <v>0.19489000000000001</v>
      </c>
      <c r="X35" s="3">
        <v>0.14007</v>
      </c>
      <c r="Y35" s="3">
        <v>9.8530000000000006E-2</v>
      </c>
      <c r="Z35" s="3">
        <v>6.5519999999999995E-2</v>
      </c>
      <c r="AA35" s="3">
        <v>4.2720000000000001E-2</v>
      </c>
      <c r="AB35" s="3">
        <v>2.6190000000000001E-2</v>
      </c>
      <c r="AC35" s="3">
        <v>1.5779999999999999E-2</v>
      </c>
      <c r="AD35" s="3">
        <v>8.8900000000000003E-3</v>
      </c>
      <c r="AE35" s="3">
        <v>4.9399999999999999E-3</v>
      </c>
      <c r="AF35" s="3">
        <v>2.5600000000000002E-3</v>
      </c>
      <c r="AG35" s="3">
        <v>1.31E-3</v>
      </c>
      <c r="AH35" s="3">
        <v>6.2E-4</v>
      </c>
      <c r="AI35" s="3">
        <v>2.9E-4</v>
      </c>
      <c r="AJ35" s="3">
        <v>1.2999999999999999E-4</v>
      </c>
      <c r="AK35" s="3">
        <v>5.0000000000000002E-5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5">
        <f>P_A[[#This Row],[8+]]-P_A[[#This Row],[9+]]</f>
        <v>6.8900000000000627E-3</v>
      </c>
      <c r="AY35" s="5">
        <f>P_A[[#This Row],[9+]]-P_A[[#This Row],[10+]]</f>
        <v>1.041000000000003E-2</v>
      </c>
      <c r="AZ35" s="5">
        <f>P_A[[#This Row],[10+]]-P_A[[#This Row],[11+]]</f>
        <v>1.6529999999999934E-2</v>
      </c>
      <c r="BA35" s="5">
        <f>P_A[[#This Row],[11+]]-P_A[[#This Row],[12+]]</f>
        <v>2.2800000000000042E-2</v>
      </c>
      <c r="BB35" s="5">
        <f>P_A[[#This Row],[12+]]-P_A[[#This Row],[13+]]</f>
        <v>3.3009999999999984E-2</v>
      </c>
      <c r="BC35" s="5">
        <f>P_A[[#This Row],[13+]]-P_A[[#This Row],[14+]]</f>
        <v>4.1540000000000021E-2</v>
      </c>
      <c r="BD35" s="5">
        <f>P_A[[#This Row],[14+]]-P_A[[#This Row],[15+]]</f>
        <v>5.481999999999998E-2</v>
      </c>
      <c r="BE35" s="5">
        <f>P_A[[#This Row],[15+]]-P_A[[#This Row],[16+]]</f>
        <v>6.2960000000000016E-2</v>
      </c>
      <c r="BF35" s="5">
        <f>P_A[[#This Row],[16+]]-P_A[[#This Row],[17+]]</f>
        <v>7.5749999999999984E-2</v>
      </c>
      <c r="BG35" s="5">
        <f>P_A[[#This Row],[17+]]-P_A[[#This Row],[18+]]</f>
        <v>7.9339999999999966E-2</v>
      </c>
      <c r="BH35" s="5">
        <f>P_A[[#This Row],[18+]]-P_A[[#This Row],[19+]]</f>
        <v>8.7060000000000026E-2</v>
      </c>
      <c r="BI35" s="5">
        <f>P_A[[#This Row],[19+]]-P_A[[#This Row],[20+]]</f>
        <v>8.7060000000000026E-2</v>
      </c>
      <c r="BJ35" s="5">
        <f>P_A[[#This Row],[20+]]-P_A[[#This Row],[21+]]</f>
        <v>7.9339999999999966E-2</v>
      </c>
      <c r="BK35" s="5">
        <f>P_A[[#This Row],[21+]]-P_A[[#This Row],[22+]]</f>
        <v>7.5749999999999984E-2</v>
      </c>
      <c r="BL35" s="5">
        <f>P_A[[#This Row],[22+]]-P_A[[#This Row],[23+]]</f>
        <v>6.2960000000000016E-2</v>
      </c>
      <c r="BM35" s="5">
        <f>P_A[[#This Row],[23+]]-P_A[[#This Row],[24+]]</f>
        <v>5.4820000000000008E-2</v>
      </c>
      <c r="BN35" s="5">
        <f>P_A[[#This Row],[24+]]-P_A[[#This Row],[25+]]</f>
        <v>4.1539999999999994E-2</v>
      </c>
      <c r="BO35" s="5">
        <f>P_A[[#This Row],[25+]]-P_A[[#This Row],[26+]]</f>
        <v>3.3010000000000012E-2</v>
      </c>
      <c r="BP35" s="5">
        <f>P_A[[#This Row],[26+]]-P_A[[#This Row],[27+]]</f>
        <v>2.2799999999999994E-2</v>
      </c>
      <c r="BQ35" s="5">
        <f>P_A[[#This Row],[27+]]-P_A[[#This Row],[28+]]</f>
        <v>1.653E-2</v>
      </c>
      <c r="BR35" s="5">
        <f>P_A[[#This Row],[28+]]-P_A[[#This Row],[29+]]</f>
        <v>1.0410000000000003E-2</v>
      </c>
      <c r="BS35" s="5">
        <f>P_A[[#This Row],[29+]]-P_A[[#This Row],[30+]]</f>
        <v>6.8899999999999986E-3</v>
      </c>
      <c r="BT35" s="5">
        <f>P_A[[#This Row],[30+]]-P_A[[#This Row],[31+]]</f>
        <v>3.9500000000000004E-3</v>
      </c>
      <c r="BU35" s="5">
        <f>P_A[[#This Row],[31+]]-P_A[[#This Row],[32+]]</f>
        <v>2.3799999999999997E-3</v>
      </c>
      <c r="BV35" s="5">
        <f>P_A[[#This Row],[32+]]-P_A[[#This Row],[33+]]</f>
        <v>1.2500000000000002E-3</v>
      </c>
      <c r="BW35" s="5">
        <f>P_A[[#This Row],[33+]]-P_A[[#This Row],[34+]]</f>
        <v>6.8999999999999997E-4</v>
      </c>
      <c r="BX35" s="5">
        <f>P_A[[#This Row],[34+]]-P_A[[#This Row],[35+]]</f>
        <v>3.3E-4</v>
      </c>
      <c r="BY35" s="5">
        <f>P_A[[#This Row],[35+]]-P_A[[#This Row],[36+]]</f>
        <v>1.6000000000000001E-4</v>
      </c>
      <c r="BZ35" s="5">
        <f>P_A[[#This Row],[36+]]-P_A[[#This Row],[37+]]</f>
        <v>7.9999999999999993E-5</v>
      </c>
      <c r="CA35" s="5">
        <f>P_A[[#This Row],[37+]]-P_A[[#This Row],[38+]]</f>
        <v>5.0000000000000002E-5</v>
      </c>
      <c r="CB35" s="5">
        <f>P_A[[#This Row],[38+]]-P_A[[#This Row],[39+]]</f>
        <v>0</v>
      </c>
      <c r="CC35" s="5">
        <f>P_A[[#This Row],[39+]]-P_A[[#This Row],[40+]]</f>
        <v>0</v>
      </c>
      <c r="CD35" s="5">
        <f>P_A[[#This Row],[40+]]-P_A[[#This Row],[41+]]</f>
        <v>0</v>
      </c>
      <c r="CE35" s="5">
        <f>P_A[[#This Row],[41+]]-P_A[[#This Row],[42+]]</f>
        <v>0</v>
      </c>
      <c r="CF35" s="5">
        <f>P_A[[#This Row],[42+]]-P_A[[#This Row],[43+]]</f>
        <v>0</v>
      </c>
      <c r="CG35" s="5">
        <f>P_A[[#This Row],[43+]]-P_A[[#This Row],[44+]]</f>
        <v>0</v>
      </c>
      <c r="CH35" s="5">
        <f>P_A[[#This Row],[44+]]-P_A[[#This Row],[45+]]</f>
        <v>0</v>
      </c>
      <c r="CI35" s="5">
        <f>P_A[[#This Row],[45+]]-P_A[[#This Row],[46+]]</f>
        <v>0</v>
      </c>
      <c r="CJ35" s="5">
        <f>P_A[[#This Row],[46+]]-P_A[[#This Row],[47+]]</f>
        <v>0</v>
      </c>
      <c r="CK35" s="5">
        <f>P_A[[#This Row],[47+]]-P_A[[#This Row],[48+]]</f>
        <v>0</v>
      </c>
      <c r="CL35" s="5">
        <f>P_A[[#This Row],[48+]]-P_A[[#This Row],[49+]]</f>
        <v>0</v>
      </c>
    </row>
    <row r="36" spans="1:90" x14ac:dyDescent="0.25">
      <c r="A36" s="10">
        <v>22400622</v>
      </c>
      <c r="B36" t="s">
        <v>85</v>
      </c>
      <c r="C36" t="s">
        <v>84</v>
      </c>
      <c r="D36" s="11">
        <v>0.79166666666666663</v>
      </c>
      <c r="E36" s="9" t="str">
        <f>HYPERLINK("https://www.nba.com/stats/player/203924/boxscores-traditional", "Jerami Grant")</f>
        <v>Jerami Grant</v>
      </c>
      <c r="F36">
        <v>15.4</v>
      </c>
      <c r="G36" s="4">
        <v>3.9290000000000003</v>
      </c>
      <c r="H36" s="3">
        <v>0.96994999999999998</v>
      </c>
      <c r="I36" s="3">
        <v>0.94845000000000002</v>
      </c>
      <c r="J36" s="3">
        <v>0.91466000000000003</v>
      </c>
      <c r="K36" s="3">
        <v>0.86863999999999997</v>
      </c>
      <c r="L36" s="3">
        <v>0.80784999999999996</v>
      </c>
      <c r="M36" s="3">
        <v>0.72907</v>
      </c>
      <c r="N36" s="3">
        <v>0.64058000000000004</v>
      </c>
      <c r="O36" s="3">
        <v>0.53983000000000003</v>
      </c>
      <c r="P36" s="3">
        <v>0.44037999999999999</v>
      </c>
      <c r="Q36" s="3">
        <v>0.34089999999999998</v>
      </c>
      <c r="R36" s="3">
        <v>0.25463000000000002</v>
      </c>
      <c r="S36" s="3">
        <v>0.17879</v>
      </c>
      <c r="T36" s="3">
        <v>0.121</v>
      </c>
      <c r="U36" s="3">
        <v>7.6359999999999997E-2</v>
      </c>
      <c r="V36" s="3">
        <v>4.648E-2</v>
      </c>
      <c r="W36" s="3">
        <v>2.6800000000000001E-2</v>
      </c>
      <c r="X36" s="3">
        <v>1.426E-2</v>
      </c>
      <c r="Y36" s="3">
        <v>7.3400000000000002E-3</v>
      </c>
      <c r="Z36" s="3">
        <v>3.47E-3</v>
      </c>
      <c r="AA36" s="3">
        <v>1.5900000000000001E-3</v>
      </c>
      <c r="AB36" s="3">
        <v>6.6E-4</v>
      </c>
      <c r="AC36" s="3">
        <v>2.7E-4</v>
      </c>
      <c r="AD36" s="3">
        <v>1E-4</v>
      </c>
      <c r="AE36" s="3">
        <v>4.0000000000000003E-5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5">
        <f>P_A[[#This Row],[8+]]-P_A[[#This Row],[9+]]</f>
        <v>2.1499999999999964E-2</v>
      </c>
      <c r="AY36" s="5">
        <f>P_A[[#This Row],[9+]]-P_A[[#This Row],[10+]]</f>
        <v>3.3789999999999987E-2</v>
      </c>
      <c r="AZ36" s="5">
        <f>P_A[[#This Row],[10+]]-P_A[[#This Row],[11+]]</f>
        <v>4.6020000000000061E-2</v>
      </c>
      <c r="BA36" s="5">
        <f>P_A[[#This Row],[11+]]-P_A[[#This Row],[12+]]</f>
        <v>6.0790000000000011E-2</v>
      </c>
      <c r="BB36" s="5">
        <f>P_A[[#This Row],[12+]]-P_A[[#This Row],[13+]]</f>
        <v>7.8779999999999961E-2</v>
      </c>
      <c r="BC36" s="5">
        <f>P_A[[#This Row],[13+]]-P_A[[#This Row],[14+]]</f>
        <v>8.8489999999999958E-2</v>
      </c>
      <c r="BD36" s="5">
        <f>P_A[[#This Row],[14+]]-P_A[[#This Row],[15+]]</f>
        <v>0.10075000000000001</v>
      </c>
      <c r="BE36" s="5">
        <f>P_A[[#This Row],[15+]]-P_A[[#This Row],[16+]]</f>
        <v>9.9450000000000038E-2</v>
      </c>
      <c r="BF36" s="5">
        <f>P_A[[#This Row],[16+]]-P_A[[#This Row],[17+]]</f>
        <v>9.9480000000000013E-2</v>
      </c>
      <c r="BG36" s="5">
        <f>P_A[[#This Row],[17+]]-P_A[[#This Row],[18+]]</f>
        <v>8.6269999999999958E-2</v>
      </c>
      <c r="BH36" s="5">
        <f>P_A[[#This Row],[18+]]-P_A[[#This Row],[19+]]</f>
        <v>7.5840000000000019E-2</v>
      </c>
      <c r="BI36" s="5">
        <f>P_A[[#This Row],[19+]]-P_A[[#This Row],[20+]]</f>
        <v>5.7790000000000008E-2</v>
      </c>
      <c r="BJ36" s="5">
        <f>P_A[[#This Row],[20+]]-P_A[[#This Row],[21+]]</f>
        <v>4.4639999999999999E-2</v>
      </c>
      <c r="BK36" s="5">
        <f>P_A[[#This Row],[21+]]-P_A[[#This Row],[22+]]</f>
        <v>2.9879999999999997E-2</v>
      </c>
      <c r="BL36" s="5">
        <f>P_A[[#This Row],[22+]]-P_A[[#This Row],[23+]]</f>
        <v>1.968E-2</v>
      </c>
      <c r="BM36" s="5">
        <f>P_A[[#This Row],[23+]]-P_A[[#This Row],[24+]]</f>
        <v>1.2540000000000001E-2</v>
      </c>
      <c r="BN36" s="5">
        <f>P_A[[#This Row],[24+]]-P_A[[#This Row],[25+]]</f>
        <v>6.9199999999999999E-3</v>
      </c>
      <c r="BO36" s="5">
        <f>P_A[[#This Row],[25+]]-P_A[[#This Row],[26+]]</f>
        <v>3.8700000000000002E-3</v>
      </c>
      <c r="BP36" s="5">
        <f>P_A[[#This Row],[26+]]-P_A[[#This Row],[27+]]</f>
        <v>1.8799999999999999E-3</v>
      </c>
      <c r="BQ36" s="5">
        <f>P_A[[#This Row],[27+]]-P_A[[#This Row],[28+]]</f>
        <v>9.3000000000000005E-4</v>
      </c>
      <c r="BR36" s="5">
        <f>P_A[[#This Row],[28+]]-P_A[[#This Row],[29+]]</f>
        <v>3.8999999999999999E-4</v>
      </c>
      <c r="BS36" s="5">
        <f>P_A[[#This Row],[29+]]-P_A[[#This Row],[30+]]</f>
        <v>1.7000000000000001E-4</v>
      </c>
      <c r="BT36" s="5">
        <f>P_A[[#This Row],[30+]]-P_A[[#This Row],[31+]]</f>
        <v>6.0000000000000002E-5</v>
      </c>
      <c r="BU36" s="5">
        <f>P_A[[#This Row],[31+]]-P_A[[#This Row],[32+]]</f>
        <v>4.0000000000000003E-5</v>
      </c>
      <c r="BV36" s="5">
        <f>P_A[[#This Row],[32+]]-P_A[[#This Row],[33+]]</f>
        <v>0</v>
      </c>
      <c r="BW36" s="5">
        <f>P_A[[#This Row],[33+]]-P_A[[#This Row],[34+]]</f>
        <v>0</v>
      </c>
      <c r="BX36" s="5">
        <f>P_A[[#This Row],[34+]]-P_A[[#This Row],[35+]]</f>
        <v>0</v>
      </c>
      <c r="BY36" s="5">
        <f>P_A[[#This Row],[35+]]-P_A[[#This Row],[36+]]</f>
        <v>0</v>
      </c>
      <c r="BZ36" s="5">
        <f>P_A[[#This Row],[36+]]-P_A[[#This Row],[37+]]</f>
        <v>0</v>
      </c>
      <c r="CA36" s="5">
        <f>P_A[[#This Row],[37+]]-P_A[[#This Row],[38+]]</f>
        <v>0</v>
      </c>
      <c r="CB36" s="5">
        <f>P_A[[#This Row],[38+]]-P_A[[#This Row],[39+]]</f>
        <v>0</v>
      </c>
      <c r="CC36" s="5">
        <f>P_A[[#This Row],[39+]]-P_A[[#This Row],[40+]]</f>
        <v>0</v>
      </c>
      <c r="CD36" s="5">
        <f>P_A[[#This Row],[40+]]-P_A[[#This Row],[41+]]</f>
        <v>0</v>
      </c>
      <c r="CE36" s="5">
        <f>P_A[[#This Row],[41+]]-P_A[[#This Row],[42+]]</f>
        <v>0</v>
      </c>
      <c r="CF36" s="5">
        <f>P_A[[#This Row],[42+]]-P_A[[#This Row],[43+]]</f>
        <v>0</v>
      </c>
      <c r="CG36" s="5">
        <f>P_A[[#This Row],[43+]]-P_A[[#This Row],[44+]]</f>
        <v>0</v>
      </c>
      <c r="CH36" s="5">
        <f>P_A[[#This Row],[44+]]-P_A[[#This Row],[45+]]</f>
        <v>0</v>
      </c>
      <c r="CI36" s="5">
        <f>P_A[[#This Row],[45+]]-P_A[[#This Row],[46+]]</f>
        <v>0</v>
      </c>
      <c r="CJ36" s="5">
        <f>P_A[[#This Row],[46+]]-P_A[[#This Row],[47+]]</f>
        <v>0</v>
      </c>
      <c r="CK36" s="5">
        <f>P_A[[#This Row],[47+]]-P_A[[#This Row],[48+]]</f>
        <v>0</v>
      </c>
      <c r="CL36" s="5">
        <f>P_A[[#This Row],[48+]]-P_A[[#This Row],[49+]]</f>
        <v>0</v>
      </c>
    </row>
    <row r="37" spans="1:90" x14ac:dyDescent="0.25">
      <c r="A37" s="10">
        <v>22400622</v>
      </c>
      <c r="B37" t="s">
        <v>85</v>
      </c>
      <c r="C37" t="s">
        <v>84</v>
      </c>
      <c r="D37" s="11">
        <v>0.79166666666666663</v>
      </c>
      <c r="E37" s="9" t="str">
        <f>HYPERLINK("https://www.nba.com/stats/player/1629014/boxscores-traditional", "Anfernee Simons")</f>
        <v>Anfernee Simons</v>
      </c>
      <c r="F37">
        <v>19</v>
      </c>
      <c r="G37" s="4">
        <v>9.2089999999999996</v>
      </c>
      <c r="H37" s="3">
        <v>0.88297999999999999</v>
      </c>
      <c r="I37" s="3">
        <v>0.86214000000000002</v>
      </c>
      <c r="J37" s="3">
        <v>0.83645999999999998</v>
      </c>
      <c r="K37" s="3">
        <v>0.80784999999999996</v>
      </c>
      <c r="L37" s="3">
        <v>0.77637</v>
      </c>
      <c r="M37" s="3">
        <v>0.74214999999999998</v>
      </c>
      <c r="N37" s="3">
        <v>0.70540000000000003</v>
      </c>
      <c r="O37" s="3">
        <v>0.66639999999999999</v>
      </c>
      <c r="P37" s="3">
        <v>0.62929999999999997</v>
      </c>
      <c r="Q37" s="3">
        <v>0.58706000000000003</v>
      </c>
      <c r="R37" s="3">
        <v>0.54379999999999995</v>
      </c>
      <c r="S37" s="3">
        <v>0.5</v>
      </c>
      <c r="T37" s="3">
        <v>0.45619999999999999</v>
      </c>
      <c r="U37" s="3">
        <v>0.41293999999999997</v>
      </c>
      <c r="V37" s="3">
        <v>0.37069999999999997</v>
      </c>
      <c r="W37" s="3">
        <v>0.33360000000000001</v>
      </c>
      <c r="X37" s="3">
        <v>0.29459999999999997</v>
      </c>
      <c r="Y37" s="3">
        <v>0.25785000000000002</v>
      </c>
      <c r="Z37" s="3">
        <v>0.22363</v>
      </c>
      <c r="AA37" s="3">
        <v>0.19214999999999999</v>
      </c>
      <c r="AB37" s="3">
        <v>0.16353999999999999</v>
      </c>
      <c r="AC37" s="3">
        <v>0.13786000000000001</v>
      </c>
      <c r="AD37" s="3">
        <v>0.11702</v>
      </c>
      <c r="AE37" s="3">
        <v>9.6799999999999997E-2</v>
      </c>
      <c r="AF37" s="3">
        <v>7.9269999999999993E-2</v>
      </c>
      <c r="AG37" s="3">
        <v>6.4259999999999998E-2</v>
      </c>
      <c r="AH37" s="3">
        <v>5.1549999999999999E-2</v>
      </c>
      <c r="AI37" s="3">
        <v>4.0930000000000001E-2</v>
      </c>
      <c r="AJ37" s="3">
        <v>3.2160000000000001E-2</v>
      </c>
      <c r="AK37" s="3">
        <v>2.5590000000000002E-2</v>
      </c>
      <c r="AL37" s="3">
        <v>1.9699999999999999E-2</v>
      </c>
      <c r="AM37" s="3">
        <v>1.4999999999999999E-2</v>
      </c>
      <c r="AN37" s="3">
        <v>1.1299999999999999E-2</v>
      </c>
      <c r="AO37" s="3">
        <v>8.4200000000000004E-3</v>
      </c>
      <c r="AP37" s="3">
        <v>6.2100000000000002E-3</v>
      </c>
      <c r="AQ37" s="3">
        <v>4.5300000000000002E-3</v>
      </c>
      <c r="AR37" s="3">
        <v>3.3600000000000001E-3</v>
      </c>
      <c r="AS37" s="3">
        <v>2.3999999999999998E-3</v>
      </c>
      <c r="AT37" s="3">
        <v>1.6900000000000001E-3</v>
      </c>
      <c r="AU37" s="3">
        <v>1.1800000000000001E-3</v>
      </c>
      <c r="AV37" s="3">
        <v>8.1999999999999998E-4</v>
      </c>
      <c r="AW37" s="3">
        <v>5.5999999999999995E-4</v>
      </c>
      <c r="AX37" s="5">
        <f>P_A[[#This Row],[8+]]-P_A[[#This Row],[9+]]</f>
        <v>2.083999999999997E-2</v>
      </c>
      <c r="AY37" s="5">
        <f>P_A[[#This Row],[9+]]-P_A[[#This Row],[10+]]</f>
        <v>2.5680000000000036E-2</v>
      </c>
      <c r="AZ37" s="5">
        <f>P_A[[#This Row],[10+]]-P_A[[#This Row],[11+]]</f>
        <v>2.8610000000000024E-2</v>
      </c>
      <c r="BA37" s="5">
        <f>P_A[[#This Row],[11+]]-P_A[[#This Row],[12+]]</f>
        <v>3.1479999999999952E-2</v>
      </c>
      <c r="BB37" s="5">
        <f>P_A[[#This Row],[12+]]-P_A[[#This Row],[13+]]</f>
        <v>3.4220000000000028E-2</v>
      </c>
      <c r="BC37" s="5">
        <f>P_A[[#This Row],[13+]]-P_A[[#This Row],[14+]]</f>
        <v>3.6749999999999949E-2</v>
      </c>
      <c r="BD37" s="5">
        <f>P_A[[#This Row],[14+]]-P_A[[#This Row],[15+]]</f>
        <v>3.9000000000000035E-2</v>
      </c>
      <c r="BE37" s="5">
        <f>P_A[[#This Row],[15+]]-P_A[[#This Row],[16+]]</f>
        <v>3.7100000000000022E-2</v>
      </c>
      <c r="BF37" s="5">
        <f>P_A[[#This Row],[16+]]-P_A[[#This Row],[17+]]</f>
        <v>4.2239999999999944E-2</v>
      </c>
      <c r="BG37" s="5">
        <f>P_A[[#This Row],[17+]]-P_A[[#This Row],[18+]]</f>
        <v>4.3260000000000076E-2</v>
      </c>
      <c r="BH37" s="5">
        <f>P_A[[#This Row],[18+]]-P_A[[#This Row],[19+]]</f>
        <v>4.379999999999995E-2</v>
      </c>
      <c r="BI37" s="5">
        <f>P_A[[#This Row],[19+]]-P_A[[#This Row],[20+]]</f>
        <v>4.3800000000000006E-2</v>
      </c>
      <c r="BJ37" s="5">
        <f>P_A[[#This Row],[20+]]-P_A[[#This Row],[21+]]</f>
        <v>4.3260000000000021E-2</v>
      </c>
      <c r="BK37" s="5">
        <f>P_A[[#This Row],[21+]]-P_A[[#This Row],[22+]]</f>
        <v>4.224E-2</v>
      </c>
      <c r="BL37" s="5">
        <f>P_A[[#This Row],[22+]]-P_A[[#This Row],[23+]]</f>
        <v>3.7099999999999966E-2</v>
      </c>
      <c r="BM37" s="5">
        <f>P_A[[#This Row],[23+]]-P_A[[#This Row],[24+]]</f>
        <v>3.9000000000000035E-2</v>
      </c>
      <c r="BN37" s="5">
        <f>P_A[[#This Row],[24+]]-P_A[[#This Row],[25+]]</f>
        <v>3.6749999999999949E-2</v>
      </c>
      <c r="BO37" s="5">
        <f>P_A[[#This Row],[25+]]-P_A[[#This Row],[26+]]</f>
        <v>3.4220000000000028E-2</v>
      </c>
      <c r="BP37" s="5">
        <f>P_A[[#This Row],[26+]]-P_A[[#This Row],[27+]]</f>
        <v>3.1480000000000008E-2</v>
      </c>
      <c r="BQ37" s="5">
        <f>P_A[[#This Row],[27+]]-P_A[[#This Row],[28+]]</f>
        <v>2.8609999999999997E-2</v>
      </c>
      <c r="BR37" s="5">
        <f>P_A[[#This Row],[28+]]-P_A[[#This Row],[29+]]</f>
        <v>2.5679999999999981E-2</v>
      </c>
      <c r="BS37" s="5">
        <f>P_A[[#This Row],[29+]]-P_A[[#This Row],[30+]]</f>
        <v>2.0840000000000011E-2</v>
      </c>
      <c r="BT37" s="5">
        <f>P_A[[#This Row],[30+]]-P_A[[#This Row],[31+]]</f>
        <v>2.0220000000000002E-2</v>
      </c>
      <c r="BU37" s="5">
        <f>P_A[[#This Row],[31+]]-P_A[[#This Row],[32+]]</f>
        <v>1.7530000000000004E-2</v>
      </c>
      <c r="BV37" s="5">
        <f>P_A[[#This Row],[32+]]-P_A[[#This Row],[33+]]</f>
        <v>1.5009999999999996E-2</v>
      </c>
      <c r="BW37" s="5">
        <f>P_A[[#This Row],[33+]]-P_A[[#This Row],[34+]]</f>
        <v>1.2709999999999999E-2</v>
      </c>
      <c r="BX37" s="5">
        <f>P_A[[#This Row],[34+]]-P_A[[#This Row],[35+]]</f>
        <v>1.0619999999999997E-2</v>
      </c>
      <c r="BY37" s="5">
        <f>P_A[[#This Row],[35+]]-P_A[[#This Row],[36+]]</f>
        <v>8.77E-3</v>
      </c>
      <c r="BZ37" s="5">
        <f>P_A[[#This Row],[36+]]-P_A[[#This Row],[37+]]</f>
        <v>6.5699999999999995E-3</v>
      </c>
      <c r="CA37" s="5">
        <f>P_A[[#This Row],[37+]]-P_A[[#This Row],[38+]]</f>
        <v>5.8900000000000029E-3</v>
      </c>
      <c r="CB37" s="5">
        <f>P_A[[#This Row],[38+]]-P_A[[#This Row],[39+]]</f>
        <v>4.6999999999999993E-3</v>
      </c>
      <c r="CC37" s="5">
        <f>P_A[[#This Row],[39+]]-P_A[[#This Row],[40+]]</f>
        <v>3.7000000000000002E-3</v>
      </c>
      <c r="CD37" s="5">
        <f>P_A[[#This Row],[40+]]-P_A[[#This Row],[41+]]</f>
        <v>2.8799999999999989E-3</v>
      </c>
      <c r="CE37" s="5">
        <f>P_A[[#This Row],[41+]]-P_A[[#This Row],[42+]]</f>
        <v>2.2100000000000002E-3</v>
      </c>
      <c r="CF37" s="5">
        <f>P_A[[#This Row],[42+]]-P_A[[#This Row],[43+]]</f>
        <v>1.6800000000000001E-3</v>
      </c>
      <c r="CG37" s="5">
        <f>P_A[[#This Row],[43+]]-P_A[[#This Row],[44+]]</f>
        <v>1.17E-3</v>
      </c>
      <c r="CH37" s="5">
        <f>P_A[[#This Row],[44+]]-P_A[[#This Row],[45+]]</f>
        <v>9.6000000000000035E-4</v>
      </c>
      <c r="CI37" s="5">
        <f>P_A[[#This Row],[45+]]-P_A[[#This Row],[46+]]</f>
        <v>7.0999999999999969E-4</v>
      </c>
      <c r="CJ37" s="5">
        <f>P_A[[#This Row],[46+]]-P_A[[#This Row],[47+]]</f>
        <v>5.1000000000000004E-4</v>
      </c>
      <c r="CK37" s="5">
        <f>P_A[[#This Row],[47+]]-P_A[[#This Row],[48+]]</f>
        <v>3.6000000000000008E-4</v>
      </c>
      <c r="CL37" s="5">
        <f>P_A[[#This Row],[48+]]-P_A[[#This Row],[49+]]</f>
        <v>2.6000000000000003E-4</v>
      </c>
    </row>
    <row r="38" spans="1:90" x14ac:dyDescent="0.25">
      <c r="A38" s="10">
        <v>22400622</v>
      </c>
      <c r="B38" t="s">
        <v>85</v>
      </c>
      <c r="C38" t="s">
        <v>84</v>
      </c>
      <c r="D38" s="11">
        <v>0.79166666666666663</v>
      </c>
      <c r="E38" s="9" t="str">
        <f>HYPERLINK("https://www.nba.com/stats/player/1630625/boxscores-traditional", "Dalano Banton")</f>
        <v>Dalano Banton</v>
      </c>
      <c r="F38">
        <v>12.6</v>
      </c>
      <c r="G38" s="4">
        <v>5.9530000000000003</v>
      </c>
      <c r="H38" s="3">
        <v>0.77934999999999999</v>
      </c>
      <c r="I38" s="3">
        <v>0.72575000000000001</v>
      </c>
      <c r="J38" s="3">
        <v>0.67003000000000001</v>
      </c>
      <c r="K38" s="3">
        <v>0.60641999999999996</v>
      </c>
      <c r="L38" s="3">
        <v>0.53983000000000003</v>
      </c>
      <c r="M38" s="3">
        <v>0.47210000000000002</v>
      </c>
      <c r="N38" s="3">
        <v>0.40516999999999997</v>
      </c>
      <c r="O38" s="3">
        <v>0.34458</v>
      </c>
      <c r="P38" s="3">
        <v>0.28433999999999998</v>
      </c>
      <c r="Q38" s="3">
        <v>0.22964999999999999</v>
      </c>
      <c r="R38" s="3">
        <v>0.18140999999999999</v>
      </c>
      <c r="S38" s="3">
        <v>0.14007</v>
      </c>
      <c r="T38" s="3">
        <v>0.10749</v>
      </c>
      <c r="U38" s="3">
        <v>7.9269999999999993E-2</v>
      </c>
      <c r="V38" s="3">
        <v>5.7049999999999997E-2</v>
      </c>
      <c r="W38" s="3">
        <v>4.0059999999999998E-2</v>
      </c>
      <c r="X38" s="3">
        <v>2.743E-2</v>
      </c>
      <c r="Y38" s="3">
        <v>1.8759999999999999E-2</v>
      </c>
      <c r="Z38" s="3">
        <v>1.222E-2</v>
      </c>
      <c r="AA38" s="3">
        <v>7.7600000000000004E-3</v>
      </c>
      <c r="AB38" s="3">
        <v>4.7999999999999996E-3</v>
      </c>
      <c r="AC38" s="3">
        <v>2.98E-3</v>
      </c>
      <c r="AD38" s="3">
        <v>1.75E-3</v>
      </c>
      <c r="AE38" s="3">
        <v>1E-3</v>
      </c>
      <c r="AF38" s="3">
        <v>5.5999999999999995E-4</v>
      </c>
      <c r="AG38" s="3">
        <v>2.9999999999999997E-4</v>
      </c>
      <c r="AH38" s="3">
        <v>1.7000000000000001E-4</v>
      </c>
      <c r="AI38" s="3">
        <v>8.0000000000000007E-5</v>
      </c>
      <c r="AJ38" s="3">
        <v>4.0000000000000003E-5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5">
        <f>P_A[[#This Row],[8+]]-P_A[[#This Row],[9+]]</f>
        <v>5.3599999999999981E-2</v>
      </c>
      <c r="AY38" s="5">
        <f>P_A[[#This Row],[9+]]-P_A[[#This Row],[10+]]</f>
        <v>5.5719999999999992E-2</v>
      </c>
      <c r="AZ38" s="5">
        <f>P_A[[#This Row],[10+]]-P_A[[#This Row],[11+]]</f>
        <v>6.3610000000000055E-2</v>
      </c>
      <c r="BA38" s="5">
        <f>P_A[[#This Row],[11+]]-P_A[[#This Row],[12+]]</f>
        <v>6.6589999999999927E-2</v>
      </c>
      <c r="BB38" s="5">
        <f>P_A[[#This Row],[12+]]-P_A[[#This Row],[13+]]</f>
        <v>6.7730000000000012E-2</v>
      </c>
      <c r="BC38" s="5">
        <f>P_A[[#This Row],[13+]]-P_A[[#This Row],[14+]]</f>
        <v>6.6930000000000045E-2</v>
      </c>
      <c r="BD38" s="5">
        <f>P_A[[#This Row],[14+]]-P_A[[#This Row],[15+]]</f>
        <v>6.0589999999999977E-2</v>
      </c>
      <c r="BE38" s="5">
        <f>P_A[[#This Row],[15+]]-P_A[[#This Row],[16+]]</f>
        <v>6.0240000000000016E-2</v>
      </c>
      <c r="BF38" s="5">
        <f>P_A[[#This Row],[16+]]-P_A[[#This Row],[17+]]</f>
        <v>5.4689999999999989E-2</v>
      </c>
      <c r="BG38" s="5">
        <f>P_A[[#This Row],[17+]]-P_A[[#This Row],[18+]]</f>
        <v>4.8240000000000005E-2</v>
      </c>
      <c r="BH38" s="5">
        <f>P_A[[#This Row],[18+]]-P_A[[#This Row],[19+]]</f>
        <v>4.1339999999999988E-2</v>
      </c>
      <c r="BI38" s="5">
        <f>P_A[[#This Row],[19+]]-P_A[[#This Row],[20+]]</f>
        <v>3.2579999999999998E-2</v>
      </c>
      <c r="BJ38" s="5">
        <f>P_A[[#This Row],[20+]]-P_A[[#This Row],[21+]]</f>
        <v>2.8220000000000009E-2</v>
      </c>
      <c r="BK38" s="5">
        <f>P_A[[#This Row],[21+]]-P_A[[#This Row],[22+]]</f>
        <v>2.2219999999999997E-2</v>
      </c>
      <c r="BL38" s="5">
        <f>P_A[[#This Row],[22+]]-P_A[[#This Row],[23+]]</f>
        <v>1.6989999999999998E-2</v>
      </c>
      <c r="BM38" s="5">
        <f>P_A[[#This Row],[23+]]-P_A[[#This Row],[24+]]</f>
        <v>1.2629999999999999E-2</v>
      </c>
      <c r="BN38" s="5">
        <f>P_A[[#This Row],[24+]]-P_A[[#This Row],[25+]]</f>
        <v>8.6700000000000006E-3</v>
      </c>
      <c r="BO38" s="5">
        <f>P_A[[#This Row],[25+]]-P_A[[#This Row],[26+]]</f>
        <v>6.5399999999999989E-3</v>
      </c>
      <c r="BP38" s="5">
        <f>P_A[[#This Row],[26+]]-P_A[[#This Row],[27+]]</f>
        <v>4.4599999999999996E-3</v>
      </c>
      <c r="BQ38" s="5">
        <f>P_A[[#This Row],[27+]]-P_A[[#This Row],[28+]]</f>
        <v>2.9600000000000008E-3</v>
      </c>
      <c r="BR38" s="5">
        <f>P_A[[#This Row],[28+]]-P_A[[#This Row],[29+]]</f>
        <v>1.8199999999999996E-3</v>
      </c>
      <c r="BS38" s="5">
        <f>P_A[[#This Row],[29+]]-P_A[[#This Row],[30+]]</f>
        <v>1.23E-3</v>
      </c>
      <c r="BT38" s="5">
        <f>P_A[[#This Row],[30+]]-P_A[[#This Row],[31+]]</f>
        <v>7.5000000000000002E-4</v>
      </c>
      <c r="BU38" s="5">
        <f>P_A[[#This Row],[31+]]-P_A[[#This Row],[32+]]</f>
        <v>4.4000000000000007E-4</v>
      </c>
      <c r="BV38" s="5">
        <f>P_A[[#This Row],[32+]]-P_A[[#This Row],[33+]]</f>
        <v>2.5999999999999998E-4</v>
      </c>
      <c r="BW38" s="5">
        <f>P_A[[#This Row],[33+]]-P_A[[#This Row],[34+]]</f>
        <v>1.2999999999999996E-4</v>
      </c>
      <c r="BX38" s="5">
        <f>P_A[[#This Row],[34+]]-P_A[[#This Row],[35+]]</f>
        <v>9.0000000000000006E-5</v>
      </c>
      <c r="BY38" s="5">
        <f>P_A[[#This Row],[35+]]-P_A[[#This Row],[36+]]</f>
        <v>4.0000000000000003E-5</v>
      </c>
      <c r="BZ38" s="5">
        <f>P_A[[#This Row],[36+]]-P_A[[#This Row],[37+]]</f>
        <v>4.0000000000000003E-5</v>
      </c>
      <c r="CA38" s="5">
        <f>P_A[[#This Row],[37+]]-P_A[[#This Row],[38+]]</f>
        <v>0</v>
      </c>
      <c r="CB38" s="5">
        <f>P_A[[#This Row],[38+]]-P_A[[#This Row],[39+]]</f>
        <v>0</v>
      </c>
      <c r="CC38" s="5">
        <f>P_A[[#This Row],[39+]]-P_A[[#This Row],[40+]]</f>
        <v>0</v>
      </c>
      <c r="CD38" s="5">
        <f>P_A[[#This Row],[40+]]-P_A[[#This Row],[41+]]</f>
        <v>0</v>
      </c>
      <c r="CE38" s="5">
        <f>P_A[[#This Row],[41+]]-P_A[[#This Row],[42+]]</f>
        <v>0</v>
      </c>
      <c r="CF38" s="5">
        <f>P_A[[#This Row],[42+]]-P_A[[#This Row],[43+]]</f>
        <v>0</v>
      </c>
      <c r="CG38" s="5">
        <f>P_A[[#This Row],[43+]]-P_A[[#This Row],[44+]]</f>
        <v>0</v>
      </c>
      <c r="CH38" s="5">
        <f>P_A[[#This Row],[44+]]-P_A[[#This Row],[45+]]</f>
        <v>0</v>
      </c>
      <c r="CI38" s="5">
        <f>P_A[[#This Row],[45+]]-P_A[[#This Row],[46+]]</f>
        <v>0</v>
      </c>
      <c r="CJ38" s="5">
        <f>P_A[[#This Row],[46+]]-P_A[[#This Row],[47+]]</f>
        <v>0</v>
      </c>
      <c r="CK38" s="5">
        <f>P_A[[#This Row],[47+]]-P_A[[#This Row],[48+]]</f>
        <v>0</v>
      </c>
      <c r="CL38" s="5">
        <f>P_A[[#This Row],[48+]]-P_A[[#This Row],[49+]]</f>
        <v>0</v>
      </c>
    </row>
    <row r="39" spans="1:90" x14ac:dyDescent="0.25">
      <c r="A39" s="10">
        <v>22400622</v>
      </c>
      <c r="B39" t="s">
        <v>85</v>
      </c>
      <c r="C39" t="s">
        <v>84</v>
      </c>
      <c r="D39" s="11">
        <v>0.79166666666666663</v>
      </c>
      <c r="E39" s="9" t="str">
        <f>HYPERLINK("https://www.nba.com/stats/player/1629028/boxscores-traditional", "Deandre Ayton")</f>
        <v>Deandre Ayton</v>
      </c>
      <c r="F39">
        <v>13</v>
      </c>
      <c r="G39" s="4">
        <v>7.72</v>
      </c>
      <c r="H39" s="3">
        <v>0.74214999999999998</v>
      </c>
      <c r="I39" s="3">
        <v>0.69847000000000004</v>
      </c>
      <c r="J39" s="3">
        <v>0.65173000000000003</v>
      </c>
      <c r="K39" s="3">
        <v>0.60257000000000005</v>
      </c>
      <c r="L39" s="3">
        <v>0.55171999999999999</v>
      </c>
      <c r="M39" s="3">
        <v>0.5</v>
      </c>
      <c r="N39" s="3">
        <v>0.44828000000000001</v>
      </c>
      <c r="O39" s="3">
        <v>0.39743000000000001</v>
      </c>
      <c r="P39" s="3">
        <v>0.34827000000000002</v>
      </c>
      <c r="Q39" s="3">
        <v>0.30153000000000002</v>
      </c>
      <c r="R39" s="3">
        <v>0.25785000000000002</v>
      </c>
      <c r="S39" s="3">
        <v>0.2177</v>
      </c>
      <c r="T39" s="3">
        <v>0.18140999999999999</v>
      </c>
      <c r="U39" s="3">
        <v>0.14917</v>
      </c>
      <c r="V39" s="3">
        <v>0.121</v>
      </c>
      <c r="W39" s="3">
        <v>9.6799999999999997E-2</v>
      </c>
      <c r="X39" s="3">
        <v>7.7799999999999994E-2</v>
      </c>
      <c r="Y39" s="3">
        <v>6.0569999999999999E-2</v>
      </c>
      <c r="Z39" s="3">
        <v>4.648E-2</v>
      </c>
      <c r="AA39" s="3">
        <v>3.5150000000000001E-2</v>
      </c>
      <c r="AB39" s="3">
        <v>2.6190000000000001E-2</v>
      </c>
      <c r="AC39" s="3">
        <v>1.9230000000000001E-2</v>
      </c>
      <c r="AD39" s="3">
        <v>1.3899999999999999E-2</v>
      </c>
      <c r="AE39" s="3">
        <v>9.9000000000000008E-3</v>
      </c>
      <c r="AF39" s="3">
        <v>6.9499999999999996E-3</v>
      </c>
      <c r="AG39" s="3">
        <v>4.7999999999999996E-3</v>
      </c>
      <c r="AH39" s="3">
        <v>3.2599999999999999E-3</v>
      </c>
      <c r="AI39" s="3">
        <v>2.1900000000000001E-3</v>
      </c>
      <c r="AJ39" s="3">
        <v>1.4400000000000001E-3</v>
      </c>
      <c r="AK39" s="3">
        <v>9.3999999999999997E-4</v>
      </c>
      <c r="AL39" s="3">
        <v>5.9999999999999995E-4</v>
      </c>
      <c r="AM39" s="3">
        <v>3.8000000000000002E-4</v>
      </c>
      <c r="AN39" s="3">
        <v>2.3000000000000001E-4</v>
      </c>
      <c r="AO39" s="3">
        <v>1.3999999999999999E-4</v>
      </c>
      <c r="AP39" s="3">
        <v>8.0000000000000007E-5</v>
      </c>
      <c r="AQ39" s="3">
        <v>5.0000000000000002E-5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5">
        <f>P_A[[#This Row],[8+]]-P_A[[#This Row],[9+]]</f>
        <v>4.3679999999999941E-2</v>
      </c>
      <c r="AY39" s="5">
        <f>P_A[[#This Row],[9+]]-P_A[[#This Row],[10+]]</f>
        <v>4.6740000000000004E-2</v>
      </c>
      <c r="AZ39" s="5">
        <f>P_A[[#This Row],[10+]]-P_A[[#This Row],[11+]]</f>
        <v>4.9159999999999981E-2</v>
      </c>
      <c r="BA39" s="5">
        <f>P_A[[#This Row],[11+]]-P_A[[#This Row],[12+]]</f>
        <v>5.0850000000000062E-2</v>
      </c>
      <c r="BB39" s="5">
        <f>P_A[[#This Row],[12+]]-P_A[[#This Row],[13+]]</f>
        <v>5.1719999999999988E-2</v>
      </c>
      <c r="BC39" s="5">
        <f>P_A[[#This Row],[13+]]-P_A[[#This Row],[14+]]</f>
        <v>5.1719999999999988E-2</v>
      </c>
      <c r="BD39" s="5">
        <f>P_A[[#This Row],[14+]]-P_A[[#This Row],[15+]]</f>
        <v>5.0850000000000006E-2</v>
      </c>
      <c r="BE39" s="5">
        <f>P_A[[#This Row],[15+]]-P_A[[#This Row],[16+]]</f>
        <v>4.9159999999999981E-2</v>
      </c>
      <c r="BF39" s="5">
        <f>P_A[[#This Row],[16+]]-P_A[[#This Row],[17+]]</f>
        <v>4.6740000000000004E-2</v>
      </c>
      <c r="BG39" s="5">
        <f>P_A[[#This Row],[17+]]-P_A[[#This Row],[18+]]</f>
        <v>4.3679999999999997E-2</v>
      </c>
      <c r="BH39" s="5">
        <f>P_A[[#This Row],[18+]]-P_A[[#This Row],[19+]]</f>
        <v>4.0150000000000019E-2</v>
      </c>
      <c r="BI39" s="5">
        <f>P_A[[#This Row],[19+]]-P_A[[#This Row],[20+]]</f>
        <v>3.6290000000000017E-2</v>
      </c>
      <c r="BJ39" s="5">
        <f>P_A[[#This Row],[20+]]-P_A[[#This Row],[21+]]</f>
        <v>3.2239999999999991E-2</v>
      </c>
      <c r="BK39" s="5">
        <f>P_A[[#This Row],[21+]]-P_A[[#This Row],[22+]]</f>
        <v>2.8170000000000001E-2</v>
      </c>
      <c r="BL39" s="5">
        <f>P_A[[#This Row],[22+]]-P_A[[#This Row],[23+]]</f>
        <v>2.4199999999999999E-2</v>
      </c>
      <c r="BM39" s="5">
        <f>P_A[[#This Row],[23+]]-P_A[[#This Row],[24+]]</f>
        <v>1.9000000000000003E-2</v>
      </c>
      <c r="BN39" s="5">
        <f>P_A[[#This Row],[24+]]-P_A[[#This Row],[25+]]</f>
        <v>1.7229999999999995E-2</v>
      </c>
      <c r="BO39" s="5">
        <f>P_A[[#This Row],[25+]]-P_A[[#This Row],[26+]]</f>
        <v>1.4089999999999998E-2</v>
      </c>
      <c r="BP39" s="5">
        <f>P_A[[#This Row],[26+]]-P_A[[#This Row],[27+]]</f>
        <v>1.133E-2</v>
      </c>
      <c r="BQ39" s="5">
        <f>P_A[[#This Row],[27+]]-P_A[[#This Row],[28+]]</f>
        <v>8.9599999999999992E-3</v>
      </c>
      <c r="BR39" s="5">
        <f>P_A[[#This Row],[28+]]-P_A[[#This Row],[29+]]</f>
        <v>6.9600000000000009E-3</v>
      </c>
      <c r="BS39" s="5">
        <f>P_A[[#This Row],[29+]]-P_A[[#This Row],[30+]]</f>
        <v>5.3300000000000014E-3</v>
      </c>
      <c r="BT39" s="5">
        <f>P_A[[#This Row],[30+]]-P_A[[#This Row],[31+]]</f>
        <v>3.9999999999999983E-3</v>
      </c>
      <c r="BU39" s="5">
        <f>P_A[[#This Row],[31+]]-P_A[[#This Row],[32+]]</f>
        <v>2.9500000000000012E-3</v>
      </c>
      <c r="BV39" s="5">
        <f>P_A[[#This Row],[32+]]-P_A[[#This Row],[33+]]</f>
        <v>2.15E-3</v>
      </c>
      <c r="BW39" s="5">
        <f>P_A[[#This Row],[33+]]-P_A[[#This Row],[34+]]</f>
        <v>1.5399999999999997E-3</v>
      </c>
      <c r="BX39" s="5">
        <f>P_A[[#This Row],[34+]]-P_A[[#This Row],[35+]]</f>
        <v>1.0699999999999998E-3</v>
      </c>
      <c r="BY39" s="5">
        <f>P_A[[#This Row],[35+]]-P_A[[#This Row],[36+]]</f>
        <v>7.5000000000000002E-4</v>
      </c>
      <c r="BZ39" s="5">
        <f>P_A[[#This Row],[36+]]-P_A[[#This Row],[37+]]</f>
        <v>5.0000000000000012E-4</v>
      </c>
      <c r="CA39" s="5">
        <f>P_A[[#This Row],[37+]]-P_A[[#This Row],[38+]]</f>
        <v>3.4000000000000002E-4</v>
      </c>
      <c r="CB39" s="5">
        <f>P_A[[#This Row],[38+]]-P_A[[#This Row],[39+]]</f>
        <v>2.1999999999999993E-4</v>
      </c>
      <c r="CC39" s="5">
        <f>P_A[[#This Row],[39+]]-P_A[[#This Row],[40+]]</f>
        <v>1.5000000000000001E-4</v>
      </c>
      <c r="CD39" s="5">
        <f>P_A[[#This Row],[40+]]-P_A[[#This Row],[41+]]</f>
        <v>9.0000000000000019E-5</v>
      </c>
      <c r="CE39" s="5">
        <f>P_A[[#This Row],[41+]]-P_A[[#This Row],[42+]]</f>
        <v>5.9999999999999981E-5</v>
      </c>
      <c r="CF39" s="5">
        <f>P_A[[#This Row],[42+]]-P_A[[#This Row],[43+]]</f>
        <v>3.0000000000000004E-5</v>
      </c>
      <c r="CG39" s="5">
        <f>P_A[[#This Row],[43+]]-P_A[[#This Row],[44+]]</f>
        <v>5.0000000000000002E-5</v>
      </c>
      <c r="CH39" s="5">
        <f>P_A[[#This Row],[44+]]-P_A[[#This Row],[45+]]</f>
        <v>0</v>
      </c>
      <c r="CI39" s="5">
        <f>P_A[[#This Row],[45+]]-P_A[[#This Row],[46+]]</f>
        <v>0</v>
      </c>
      <c r="CJ39" s="5">
        <f>P_A[[#This Row],[46+]]-P_A[[#This Row],[47+]]</f>
        <v>0</v>
      </c>
      <c r="CK39" s="5">
        <f>P_A[[#This Row],[47+]]-P_A[[#This Row],[48+]]</f>
        <v>0</v>
      </c>
      <c r="CL39" s="5">
        <f>P_A[[#This Row],[48+]]-P_A[[#This Row],[49+]]</f>
        <v>0</v>
      </c>
    </row>
    <row r="40" spans="1:90" x14ac:dyDescent="0.25">
      <c r="A40" s="10">
        <v>22400622</v>
      </c>
      <c r="B40" t="s">
        <v>85</v>
      </c>
      <c r="C40" t="s">
        <v>84</v>
      </c>
      <c r="D40" s="11">
        <v>0.79166666666666663</v>
      </c>
      <c r="E40" s="9" t="str">
        <f>HYPERLINK("https://www.nba.com/stats/player/1641739/boxscores-traditional", "Toumani Camara")</f>
        <v>Toumani Camara</v>
      </c>
      <c r="F40">
        <v>11.4</v>
      </c>
      <c r="G40" s="4">
        <v>9.4570000000000007</v>
      </c>
      <c r="H40" s="3">
        <v>0.64058000000000004</v>
      </c>
      <c r="I40" s="3">
        <v>0.59870999999999996</v>
      </c>
      <c r="J40" s="3">
        <v>0.55962000000000001</v>
      </c>
      <c r="K40" s="3">
        <v>0.51595000000000002</v>
      </c>
      <c r="L40" s="3">
        <v>0.47608</v>
      </c>
      <c r="M40" s="3">
        <v>0.43251000000000001</v>
      </c>
      <c r="N40" s="3">
        <v>0.39357999999999999</v>
      </c>
      <c r="O40" s="3">
        <v>0.35197000000000001</v>
      </c>
      <c r="P40" s="3">
        <v>0.31207000000000001</v>
      </c>
      <c r="Q40" s="3">
        <v>0.27760000000000001</v>
      </c>
      <c r="R40" s="3">
        <v>0.24196000000000001</v>
      </c>
      <c r="S40" s="3">
        <v>0.21185999999999999</v>
      </c>
      <c r="T40" s="3">
        <v>0.18140999999999999</v>
      </c>
      <c r="U40" s="3">
        <v>0.15386</v>
      </c>
      <c r="V40" s="3">
        <v>0.13136</v>
      </c>
      <c r="W40" s="3">
        <v>0.10935</v>
      </c>
      <c r="X40" s="3">
        <v>9.1759999999999994E-2</v>
      </c>
      <c r="Y40" s="3">
        <v>7.4929999999999997E-2</v>
      </c>
      <c r="Z40" s="3">
        <v>6.1780000000000002E-2</v>
      </c>
      <c r="AA40" s="3">
        <v>4.947E-2</v>
      </c>
      <c r="AB40" s="3">
        <v>3.9199999999999999E-2</v>
      </c>
      <c r="AC40" s="3">
        <v>3.1440000000000003E-2</v>
      </c>
      <c r="AD40" s="3">
        <v>2.4420000000000001E-2</v>
      </c>
      <c r="AE40" s="3">
        <v>1.9230000000000001E-2</v>
      </c>
      <c r="AF40" s="3">
        <v>1.4630000000000001E-2</v>
      </c>
      <c r="AG40" s="3">
        <v>1.1299999999999999E-2</v>
      </c>
      <c r="AH40" s="3">
        <v>8.4200000000000004E-3</v>
      </c>
      <c r="AI40" s="3">
        <v>6.2100000000000002E-3</v>
      </c>
      <c r="AJ40" s="3">
        <v>4.6600000000000001E-3</v>
      </c>
      <c r="AK40" s="3">
        <v>3.3600000000000001E-3</v>
      </c>
      <c r="AL40" s="3">
        <v>2.48E-3</v>
      </c>
      <c r="AM40" s="3">
        <v>1.75E-3</v>
      </c>
      <c r="AN40" s="3">
        <v>1.2600000000000001E-3</v>
      </c>
      <c r="AO40" s="3">
        <v>8.7000000000000001E-4</v>
      </c>
      <c r="AP40" s="3">
        <v>5.9999999999999995E-4</v>
      </c>
      <c r="AQ40" s="3">
        <v>4.2000000000000002E-4</v>
      </c>
      <c r="AR40" s="3">
        <v>2.7999999999999998E-4</v>
      </c>
      <c r="AS40" s="3">
        <v>1.9000000000000001E-4</v>
      </c>
      <c r="AT40" s="3">
        <v>1.2999999999999999E-4</v>
      </c>
      <c r="AU40" s="3">
        <v>8.0000000000000007E-5</v>
      </c>
      <c r="AV40" s="3">
        <v>5.0000000000000002E-5</v>
      </c>
      <c r="AW40" s="3">
        <v>3.0000000000000001E-5</v>
      </c>
      <c r="AX40" s="5">
        <f>P_A[[#This Row],[8+]]-P_A[[#This Row],[9+]]</f>
        <v>4.1870000000000074E-2</v>
      </c>
      <c r="AY40" s="5">
        <f>P_A[[#This Row],[9+]]-P_A[[#This Row],[10+]]</f>
        <v>3.9089999999999958E-2</v>
      </c>
      <c r="AZ40" s="5">
        <f>P_A[[#This Row],[10+]]-P_A[[#This Row],[11+]]</f>
        <v>4.3669999999999987E-2</v>
      </c>
      <c r="BA40" s="5">
        <f>P_A[[#This Row],[11+]]-P_A[[#This Row],[12+]]</f>
        <v>3.9870000000000017E-2</v>
      </c>
      <c r="BB40" s="5">
        <f>P_A[[#This Row],[12+]]-P_A[[#This Row],[13+]]</f>
        <v>4.3569999999999998E-2</v>
      </c>
      <c r="BC40" s="5">
        <f>P_A[[#This Row],[13+]]-P_A[[#This Row],[14+]]</f>
        <v>3.893000000000002E-2</v>
      </c>
      <c r="BD40" s="5">
        <f>P_A[[#This Row],[14+]]-P_A[[#This Row],[15+]]</f>
        <v>4.160999999999998E-2</v>
      </c>
      <c r="BE40" s="5">
        <f>P_A[[#This Row],[15+]]-P_A[[#This Row],[16+]]</f>
        <v>3.9899999999999991E-2</v>
      </c>
      <c r="BF40" s="5">
        <f>P_A[[#This Row],[16+]]-P_A[[#This Row],[17+]]</f>
        <v>3.4470000000000001E-2</v>
      </c>
      <c r="BG40" s="5">
        <f>P_A[[#This Row],[17+]]-P_A[[#This Row],[18+]]</f>
        <v>3.5640000000000005E-2</v>
      </c>
      <c r="BH40" s="5">
        <f>P_A[[#This Row],[18+]]-P_A[[#This Row],[19+]]</f>
        <v>3.0100000000000016E-2</v>
      </c>
      <c r="BI40" s="5">
        <f>P_A[[#This Row],[19+]]-P_A[[#This Row],[20+]]</f>
        <v>3.0450000000000005E-2</v>
      </c>
      <c r="BJ40" s="5">
        <f>P_A[[#This Row],[20+]]-P_A[[#This Row],[21+]]</f>
        <v>2.7549999999999991E-2</v>
      </c>
      <c r="BK40" s="5">
        <f>P_A[[#This Row],[21+]]-P_A[[#This Row],[22+]]</f>
        <v>2.2499999999999992E-2</v>
      </c>
      <c r="BL40" s="5">
        <f>P_A[[#This Row],[22+]]-P_A[[#This Row],[23+]]</f>
        <v>2.2010000000000002E-2</v>
      </c>
      <c r="BM40" s="5">
        <f>P_A[[#This Row],[23+]]-P_A[[#This Row],[24+]]</f>
        <v>1.7590000000000008E-2</v>
      </c>
      <c r="BN40" s="5">
        <f>P_A[[#This Row],[24+]]-P_A[[#This Row],[25+]]</f>
        <v>1.6829999999999998E-2</v>
      </c>
      <c r="BO40" s="5">
        <f>P_A[[#This Row],[25+]]-P_A[[#This Row],[26+]]</f>
        <v>1.3149999999999995E-2</v>
      </c>
      <c r="BP40" s="5">
        <f>P_A[[#This Row],[26+]]-P_A[[#This Row],[27+]]</f>
        <v>1.2310000000000001E-2</v>
      </c>
      <c r="BQ40" s="5">
        <f>P_A[[#This Row],[27+]]-P_A[[#This Row],[28+]]</f>
        <v>1.0270000000000001E-2</v>
      </c>
      <c r="BR40" s="5">
        <f>P_A[[#This Row],[28+]]-P_A[[#This Row],[29+]]</f>
        <v>7.7599999999999961E-3</v>
      </c>
      <c r="BS40" s="5">
        <f>P_A[[#This Row],[29+]]-P_A[[#This Row],[30+]]</f>
        <v>7.0200000000000019E-3</v>
      </c>
      <c r="BT40" s="5">
        <f>P_A[[#This Row],[30+]]-P_A[[#This Row],[31+]]</f>
        <v>5.1900000000000002E-3</v>
      </c>
      <c r="BU40" s="5">
        <f>P_A[[#This Row],[31+]]-P_A[[#This Row],[32+]]</f>
        <v>4.5999999999999999E-3</v>
      </c>
      <c r="BV40" s="5">
        <f>P_A[[#This Row],[32+]]-P_A[[#This Row],[33+]]</f>
        <v>3.3300000000000014E-3</v>
      </c>
      <c r="BW40" s="5">
        <f>P_A[[#This Row],[33+]]-P_A[[#This Row],[34+]]</f>
        <v>2.8799999999999989E-3</v>
      </c>
      <c r="BX40" s="5">
        <f>P_A[[#This Row],[34+]]-P_A[[#This Row],[35+]]</f>
        <v>2.2100000000000002E-3</v>
      </c>
      <c r="BY40" s="5">
        <f>P_A[[#This Row],[35+]]-P_A[[#This Row],[36+]]</f>
        <v>1.5500000000000002E-3</v>
      </c>
      <c r="BZ40" s="5">
        <f>P_A[[#This Row],[36+]]-P_A[[#This Row],[37+]]</f>
        <v>1.2999999999999999E-3</v>
      </c>
      <c r="CA40" s="5">
        <f>P_A[[#This Row],[37+]]-P_A[[#This Row],[38+]]</f>
        <v>8.8000000000000014E-4</v>
      </c>
      <c r="CB40" s="5">
        <f>P_A[[#This Row],[38+]]-P_A[[#This Row],[39+]]</f>
        <v>7.2999999999999996E-4</v>
      </c>
      <c r="CC40" s="5">
        <f>P_A[[#This Row],[39+]]-P_A[[#This Row],[40+]]</f>
        <v>4.8999999999999998E-4</v>
      </c>
      <c r="CD40" s="5">
        <f>P_A[[#This Row],[40+]]-P_A[[#This Row],[41+]]</f>
        <v>3.9000000000000005E-4</v>
      </c>
      <c r="CE40" s="5">
        <f>P_A[[#This Row],[41+]]-P_A[[#This Row],[42+]]</f>
        <v>2.7000000000000006E-4</v>
      </c>
      <c r="CF40" s="5">
        <f>P_A[[#This Row],[42+]]-P_A[[#This Row],[43+]]</f>
        <v>1.7999999999999993E-4</v>
      </c>
      <c r="CG40" s="5">
        <f>P_A[[#This Row],[43+]]-P_A[[#This Row],[44+]]</f>
        <v>1.4000000000000004E-4</v>
      </c>
      <c r="CH40" s="5">
        <f>P_A[[#This Row],[44+]]-P_A[[#This Row],[45+]]</f>
        <v>8.9999999999999965E-5</v>
      </c>
      <c r="CI40" s="5">
        <f>P_A[[#This Row],[45+]]-P_A[[#This Row],[46+]]</f>
        <v>6.0000000000000022E-5</v>
      </c>
      <c r="CJ40" s="5">
        <f>P_A[[#This Row],[46+]]-P_A[[#This Row],[47+]]</f>
        <v>4.9999999999999982E-5</v>
      </c>
      <c r="CK40" s="5">
        <f>P_A[[#This Row],[47+]]-P_A[[#This Row],[48+]]</f>
        <v>3.0000000000000004E-5</v>
      </c>
      <c r="CL40" s="5">
        <f>P_A[[#This Row],[48+]]-P_A[[#This Row],[49+]]</f>
        <v>2.0000000000000002E-5</v>
      </c>
    </row>
    <row r="41" spans="1:90" x14ac:dyDescent="0.25">
      <c r="A41" s="10">
        <v>22400622</v>
      </c>
      <c r="B41" t="s">
        <v>85</v>
      </c>
      <c r="C41" t="s">
        <v>84</v>
      </c>
      <c r="D41" s="11">
        <v>0.79166666666666663</v>
      </c>
      <c r="E41" s="9" t="str">
        <f>HYPERLINK("https://www.nba.com/stats/player/1631200/boxscores-traditional", "Kris Murray")</f>
        <v>Kris Murray</v>
      </c>
      <c r="F41">
        <v>8.1999999999999993</v>
      </c>
      <c r="G41" s="4">
        <v>2.7130000000000001</v>
      </c>
      <c r="H41" s="3">
        <v>0.52790000000000004</v>
      </c>
      <c r="I41" s="3">
        <v>0.38590999999999998</v>
      </c>
      <c r="J41" s="3">
        <v>0.25463000000000002</v>
      </c>
      <c r="K41" s="3">
        <v>0.15151000000000001</v>
      </c>
      <c r="L41" s="3">
        <v>8.0759999999999998E-2</v>
      </c>
      <c r="M41" s="3">
        <v>3.8359999999999998E-2</v>
      </c>
      <c r="N41" s="3">
        <v>1.618E-2</v>
      </c>
      <c r="O41" s="3">
        <v>6.0400000000000002E-3</v>
      </c>
      <c r="P41" s="3">
        <v>1.99E-3</v>
      </c>
      <c r="Q41" s="3">
        <v>5.9999999999999995E-4</v>
      </c>
      <c r="R41" s="3">
        <v>1.4999999999999999E-4</v>
      </c>
      <c r="S41" s="3">
        <v>3.0000000000000001E-5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5">
        <f>P_A[[#This Row],[8+]]-P_A[[#This Row],[9+]]</f>
        <v>0.14199000000000006</v>
      </c>
      <c r="AY41" s="5">
        <f>P_A[[#This Row],[9+]]-P_A[[#This Row],[10+]]</f>
        <v>0.13127999999999995</v>
      </c>
      <c r="AZ41" s="5">
        <f>P_A[[#This Row],[10+]]-P_A[[#This Row],[11+]]</f>
        <v>0.10312000000000002</v>
      </c>
      <c r="BA41" s="5">
        <f>P_A[[#This Row],[11+]]-P_A[[#This Row],[12+]]</f>
        <v>7.0750000000000007E-2</v>
      </c>
      <c r="BB41" s="5">
        <f>P_A[[#This Row],[12+]]-P_A[[#This Row],[13+]]</f>
        <v>4.24E-2</v>
      </c>
      <c r="BC41" s="5">
        <f>P_A[[#This Row],[13+]]-P_A[[#This Row],[14+]]</f>
        <v>2.2179999999999998E-2</v>
      </c>
      <c r="BD41" s="5">
        <f>P_A[[#This Row],[14+]]-P_A[[#This Row],[15+]]</f>
        <v>1.014E-2</v>
      </c>
      <c r="BE41" s="5">
        <f>P_A[[#This Row],[15+]]-P_A[[#This Row],[16+]]</f>
        <v>4.0499999999999998E-3</v>
      </c>
      <c r="BF41" s="5">
        <f>P_A[[#This Row],[16+]]-P_A[[#This Row],[17+]]</f>
        <v>1.3900000000000002E-3</v>
      </c>
      <c r="BG41" s="5">
        <f>P_A[[#This Row],[17+]]-P_A[[#This Row],[18+]]</f>
        <v>4.4999999999999999E-4</v>
      </c>
      <c r="BH41" s="5">
        <f>P_A[[#This Row],[18+]]-P_A[[#This Row],[19+]]</f>
        <v>1.1999999999999999E-4</v>
      </c>
      <c r="BI41" s="5">
        <f>P_A[[#This Row],[19+]]-P_A[[#This Row],[20+]]</f>
        <v>3.0000000000000001E-5</v>
      </c>
      <c r="BJ41" s="5">
        <f>P_A[[#This Row],[20+]]-P_A[[#This Row],[21+]]</f>
        <v>0</v>
      </c>
      <c r="BK41" s="5">
        <f>P_A[[#This Row],[21+]]-P_A[[#This Row],[22+]]</f>
        <v>0</v>
      </c>
      <c r="BL41" s="5">
        <f>P_A[[#This Row],[22+]]-P_A[[#This Row],[23+]]</f>
        <v>0</v>
      </c>
      <c r="BM41" s="5">
        <f>P_A[[#This Row],[23+]]-P_A[[#This Row],[24+]]</f>
        <v>0</v>
      </c>
      <c r="BN41" s="5">
        <f>P_A[[#This Row],[24+]]-P_A[[#This Row],[25+]]</f>
        <v>0</v>
      </c>
      <c r="BO41" s="5">
        <f>P_A[[#This Row],[25+]]-P_A[[#This Row],[26+]]</f>
        <v>0</v>
      </c>
      <c r="BP41" s="5">
        <f>P_A[[#This Row],[26+]]-P_A[[#This Row],[27+]]</f>
        <v>0</v>
      </c>
      <c r="BQ41" s="5">
        <f>P_A[[#This Row],[27+]]-P_A[[#This Row],[28+]]</f>
        <v>0</v>
      </c>
      <c r="BR41" s="5">
        <f>P_A[[#This Row],[28+]]-P_A[[#This Row],[29+]]</f>
        <v>0</v>
      </c>
      <c r="BS41" s="5">
        <f>P_A[[#This Row],[29+]]-P_A[[#This Row],[30+]]</f>
        <v>0</v>
      </c>
      <c r="BT41" s="5">
        <f>P_A[[#This Row],[30+]]-P_A[[#This Row],[31+]]</f>
        <v>0</v>
      </c>
      <c r="BU41" s="5">
        <f>P_A[[#This Row],[31+]]-P_A[[#This Row],[32+]]</f>
        <v>0</v>
      </c>
      <c r="BV41" s="5">
        <f>P_A[[#This Row],[32+]]-P_A[[#This Row],[33+]]</f>
        <v>0</v>
      </c>
      <c r="BW41" s="5">
        <f>P_A[[#This Row],[33+]]-P_A[[#This Row],[34+]]</f>
        <v>0</v>
      </c>
      <c r="BX41" s="5">
        <f>P_A[[#This Row],[34+]]-P_A[[#This Row],[35+]]</f>
        <v>0</v>
      </c>
      <c r="BY41" s="5">
        <f>P_A[[#This Row],[35+]]-P_A[[#This Row],[36+]]</f>
        <v>0</v>
      </c>
      <c r="BZ41" s="5">
        <f>P_A[[#This Row],[36+]]-P_A[[#This Row],[37+]]</f>
        <v>0</v>
      </c>
      <c r="CA41" s="5">
        <f>P_A[[#This Row],[37+]]-P_A[[#This Row],[38+]]</f>
        <v>0</v>
      </c>
      <c r="CB41" s="5">
        <f>P_A[[#This Row],[38+]]-P_A[[#This Row],[39+]]</f>
        <v>0</v>
      </c>
      <c r="CC41" s="5">
        <f>P_A[[#This Row],[39+]]-P_A[[#This Row],[40+]]</f>
        <v>0</v>
      </c>
      <c r="CD41" s="5">
        <f>P_A[[#This Row],[40+]]-P_A[[#This Row],[41+]]</f>
        <v>0</v>
      </c>
      <c r="CE41" s="5">
        <f>P_A[[#This Row],[41+]]-P_A[[#This Row],[42+]]</f>
        <v>0</v>
      </c>
      <c r="CF41" s="5">
        <f>P_A[[#This Row],[42+]]-P_A[[#This Row],[43+]]</f>
        <v>0</v>
      </c>
      <c r="CG41" s="5">
        <f>P_A[[#This Row],[43+]]-P_A[[#This Row],[44+]]</f>
        <v>0</v>
      </c>
      <c r="CH41" s="5">
        <f>P_A[[#This Row],[44+]]-P_A[[#This Row],[45+]]</f>
        <v>0</v>
      </c>
      <c r="CI41" s="5">
        <f>P_A[[#This Row],[45+]]-P_A[[#This Row],[46+]]</f>
        <v>0</v>
      </c>
      <c r="CJ41" s="5">
        <f>P_A[[#This Row],[46+]]-P_A[[#This Row],[47+]]</f>
        <v>0</v>
      </c>
      <c r="CK41" s="5">
        <f>P_A[[#This Row],[47+]]-P_A[[#This Row],[48+]]</f>
        <v>0</v>
      </c>
      <c r="CL41" s="5">
        <f>P_A[[#This Row],[48+]]-P_A[[#This Row],[49+]]</f>
        <v>0</v>
      </c>
    </row>
    <row r="42" spans="1:90" x14ac:dyDescent="0.25">
      <c r="A42" s="10">
        <v>22400623</v>
      </c>
      <c r="B42" t="s">
        <v>74</v>
      </c>
      <c r="C42" t="s">
        <v>86</v>
      </c>
      <c r="D42" s="11">
        <v>0.8125</v>
      </c>
      <c r="E42" s="9" t="str">
        <f>HYPERLINK("https://www.nba.com/stats/player/1630552/boxscores-traditional", "Jalen Johnson")</f>
        <v>Jalen Johnson</v>
      </c>
      <c r="F42">
        <v>18.2</v>
      </c>
      <c r="G42" s="4">
        <v>2.1349999999999998</v>
      </c>
      <c r="H42" s="3">
        <v>1</v>
      </c>
      <c r="I42" s="3">
        <v>1</v>
      </c>
      <c r="J42" s="3">
        <v>0.99994000000000005</v>
      </c>
      <c r="K42" s="3">
        <v>0.99961999999999995</v>
      </c>
      <c r="L42" s="3">
        <v>0.99812999999999996</v>
      </c>
      <c r="M42" s="3">
        <v>0.99265999999999999</v>
      </c>
      <c r="N42" s="3">
        <v>0.97558</v>
      </c>
      <c r="O42" s="3">
        <v>0.93318999999999996</v>
      </c>
      <c r="P42" s="3">
        <v>0.84848999999999997</v>
      </c>
      <c r="Q42" s="3">
        <v>0.71226</v>
      </c>
      <c r="R42" s="3">
        <v>0.53586</v>
      </c>
      <c r="S42" s="3">
        <v>0.35569000000000001</v>
      </c>
      <c r="T42" s="3">
        <v>0.20044999999999999</v>
      </c>
      <c r="U42" s="3">
        <v>9.5100000000000004E-2</v>
      </c>
      <c r="V42" s="3">
        <v>3.7539999999999997E-2</v>
      </c>
      <c r="W42" s="3">
        <v>1.222E-2</v>
      </c>
      <c r="X42" s="3">
        <v>3.2599999999999999E-3</v>
      </c>
      <c r="Y42" s="3">
        <v>7.1000000000000002E-4</v>
      </c>
      <c r="Z42" s="3">
        <v>1.2999999999999999E-4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5">
        <f>P_A[[#This Row],[8+]]-P_A[[#This Row],[9+]]</f>
        <v>0</v>
      </c>
      <c r="AY42" s="5">
        <f>P_A[[#This Row],[9+]]-P_A[[#This Row],[10+]]</f>
        <v>5.9999999999948983E-5</v>
      </c>
      <c r="AZ42" s="5">
        <f>P_A[[#This Row],[10+]]-P_A[[#This Row],[11+]]</f>
        <v>3.2000000000009798E-4</v>
      </c>
      <c r="BA42" s="5">
        <f>P_A[[#This Row],[11+]]-P_A[[#This Row],[12+]]</f>
        <v>1.4899999999999913E-3</v>
      </c>
      <c r="BB42" s="5">
        <f>P_A[[#This Row],[12+]]-P_A[[#This Row],[13+]]</f>
        <v>5.4699999999999749E-3</v>
      </c>
      <c r="BC42" s="5">
        <f>P_A[[#This Row],[13+]]-P_A[[#This Row],[14+]]</f>
        <v>1.7079999999999984E-2</v>
      </c>
      <c r="BD42" s="5">
        <f>P_A[[#This Row],[14+]]-P_A[[#This Row],[15+]]</f>
        <v>4.2390000000000039E-2</v>
      </c>
      <c r="BE42" s="5">
        <f>P_A[[#This Row],[15+]]-P_A[[#This Row],[16+]]</f>
        <v>8.4699999999999998E-2</v>
      </c>
      <c r="BF42" s="5">
        <f>P_A[[#This Row],[16+]]-P_A[[#This Row],[17+]]</f>
        <v>0.13622999999999996</v>
      </c>
      <c r="BG42" s="5">
        <f>P_A[[#This Row],[17+]]-P_A[[#This Row],[18+]]</f>
        <v>0.1764</v>
      </c>
      <c r="BH42" s="5">
        <f>P_A[[#This Row],[18+]]-P_A[[#This Row],[19+]]</f>
        <v>0.18017</v>
      </c>
      <c r="BI42" s="5">
        <f>P_A[[#This Row],[19+]]-P_A[[#This Row],[20+]]</f>
        <v>0.15524000000000002</v>
      </c>
      <c r="BJ42" s="5">
        <f>P_A[[#This Row],[20+]]-P_A[[#This Row],[21+]]</f>
        <v>0.10534999999999999</v>
      </c>
      <c r="BK42" s="5">
        <f>P_A[[#This Row],[21+]]-P_A[[#This Row],[22+]]</f>
        <v>5.7560000000000007E-2</v>
      </c>
      <c r="BL42" s="5">
        <f>P_A[[#This Row],[22+]]-P_A[[#This Row],[23+]]</f>
        <v>2.5319999999999995E-2</v>
      </c>
      <c r="BM42" s="5">
        <f>P_A[[#This Row],[23+]]-P_A[[#This Row],[24+]]</f>
        <v>8.9599999999999992E-3</v>
      </c>
      <c r="BN42" s="5">
        <f>P_A[[#This Row],[24+]]-P_A[[#This Row],[25+]]</f>
        <v>2.5499999999999997E-3</v>
      </c>
      <c r="BO42" s="5">
        <f>P_A[[#This Row],[25+]]-P_A[[#This Row],[26+]]</f>
        <v>5.8E-4</v>
      </c>
      <c r="BP42" s="5">
        <f>P_A[[#This Row],[26+]]-P_A[[#This Row],[27+]]</f>
        <v>1.2999999999999999E-4</v>
      </c>
      <c r="BQ42" s="5">
        <f>P_A[[#This Row],[27+]]-P_A[[#This Row],[28+]]</f>
        <v>0</v>
      </c>
      <c r="BR42" s="5">
        <f>P_A[[#This Row],[28+]]-P_A[[#This Row],[29+]]</f>
        <v>0</v>
      </c>
      <c r="BS42" s="5">
        <f>P_A[[#This Row],[29+]]-P_A[[#This Row],[30+]]</f>
        <v>0</v>
      </c>
      <c r="BT42" s="5">
        <f>P_A[[#This Row],[30+]]-P_A[[#This Row],[31+]]</f>
        <v>0</v>
      </c>
      <c r="BU42" s="5">
        <f>P_A[[#This Row],[31+]]-P_A[[#This Row],[32+]]</f>
        <v>0</v>
      </c>
      <c r="BV42" s="5">
        <f>P_A[[#This Row],[32+]]-P_A[[#This Row],[33+]]</f>
        <v>0</v>
      </c>
      <c r="BW42" s="5">
        <f>P_A[[#This Row],[33+]]-P_A[[#This Row],[34+]]</f>
        <v>0</v>
      </c>
      <c r="BX42" s="5">
        <f>P_A[[#This Row],[34+]]-P_A[[#This Row],[35+]]</f>
        <v>0</v>
      </c>
      <c r="BY42" s="5">
        <f>P_A[[#This Row],[35+]]-P_A[[#This Row],[36+]]</f>
        <v>0</v>
      </c>
      <c r="BZ42" s="5">
        <f>P_A[[#This Row],[36+]]-P_A[[#This Row],[37+]]</f>
        <v>0</v>
      </c>
      <c r="CA42" s="5">
        <f>P_A[[#This Row],[37+]]-P_A[[#This Row],[38+]]</f>
        <v>0</v>
      </c>
      <c r="CB42" s="5">
        <f>P_A[[#This Row],[38+]]-P_A[[#This Row],[39+]]</f>
        <v>0</v>
      </c>
      <c r="CC42" s="5">
        <f>P_A[[#This Row],[39+]]-P_A[[#This Row],[40+]]</f>
        <v>0</v>
      </c>
      <c r="CD42" s="5">
        <f>P_A[[#This Row],[40+]]-P_A[[#This Row],[41+]]</f>
        <v>0</v>
      </c>
      <c r="CE42" s="5">
        <f>P_A[[#This Row],[41+]]-P_A[[#This Row],[42+]]</f>
        <v>0</v>
      </c>
      <c r="CF42" s="5">
        <f>P_A[[#This Row],[42+]]-P_A[[#This Row],[43+]]</f>
        <v>0</v>
      </c>
      <c r="CG42" s="5">
        <f>P_A[[#This Row],[43+]]-P_A[[#This Row],[44+]]</f>
        <v>0</v>
      </c>
      <c r="CH42" s="5">
        <f>P_A[[#This Row],[44+]]-P_A[[#This Row],[45+]]</f>
        <v>0</v>
      </c>
      <c r="CI42" s="5">
        <f>P_A[[#This Row],[45+]]-P_A[[#This Row],[46+]]</f>
        <v>0</v>
      </c>
      <c r="CJ42" s="5">
        <f>P_A[[#This Row],[46+]]-P_A[[#This Row],[47+]]</f>
        <v>0</v>
      </c>
      <c r="CK42" s="5">
        <f>P_A[[#This Row],[47+]]-P_A[[#This Row],[48+]]</f>
        <v>0</v>
      </c>
      <c r="CL42" s="5">
        <f>P_A[[#This Row],[48+]]-P_A[[#This Row],[49+]]</f>
        <v>0</v>
      </c>
    </row>
    <row r="43" spans="1:90" x14ac:dyDescent="0.25">
      <c r="A43" s="10">
        <v>22400623</v>
      </c>
      <c r="B43" t="s">
        <v>74</v>
      </c>
      <c r="C43" t="s">
        <v>86</v>
      </c>
      <c r="D43" s="11">
        <v>0.8125</v>
      </c>
      <c r="E43" s="9" t="str">
        <f>HYPERLINK("https://www.nba.com/stats/player/1629027/boxscores-traditional", "Trae Young")</f>
        <v>Trae Young</v>
      </c>
      <c r="F43">
        <v>34</v>
      </c>
      <c r="G43" s="4">
        <v>8.9670000000000005</v>
      </c>
      <c r="H43" s="3">
        <v>0.99812999999999996</v>
      </c>
      <c r="I43" s="3">
        <v>0.99736000000000002</v>
      </c>
      <c r="J43" s="3">
        <v>0.99631999999999998</v>
      </c>
      <c r="K43" s="3">
        <v>0.99477000000000004</v>
      </c>
      <c r="L43" s="3">
        <v>0.99285999999999996</v>
      </c>
      <c r="M43" s="3">
        <v>0.99036000000000002</v>
      </c>
      <c r="N43" s="3">
        <v>0.98712999999999995</v>
      </c>
      <c r="O43" s="3">
        <v>0.98299999999999998</v>
      </c>
      <c r="P43" s="3">
        <v>0.97777999999999998</v>
      </c>
      <c r="Q43" s="3">
        <v>0.97128000000000003</v>
      </c>
      <c r="R43" s="3">
        <v>0.96245999999999998</v>
      </c>
      <c r="S43" s="3">
        <v>0.95254000000000005</v>
      </c>
      <c r="T43" s="3">
        <v>0.94062000000000001</v>
      </c>
      <c r="U43" s="3">
        <v>0.92647000000000002</v>
      </c>
      <c r="V43" s="3">
        <v>0.90988000000000002</v>
      </c>
      <c r="W43" s="3">
        <v>0.89065000000000005</v>
      </c>
      <c r="X43" s="3">
        <v>0.86863999999999997</v>
      </c>
      <c r="Y43" s="3">
        <v>0.84133999999999998</v>
      </c>
      <c r="Z43" s="3">
        <v>0.81327000000000005</v>
      </c>
      <c r="AA43" s="3">
        <v>0.7823</v>
      </c>
      <c r="AB43" s="3">
        <v>0.74856999999999996</v>
      </c>
      <c r="AC43" s="3">
        <v>0.71226</v>
      </c>
      <c r="AD43" s="3">
        <v>0.67364000000000002</v>
      </c>
      <c r="AE43" s="3">
        <v>0.62929999999999997</v>
      </c>
      <c r="AF43" s="3">
        <v>0.58706000000000003</v>
      </c>
      <c r="AG43" s="3">
        <v>0.54379999999999995</v>
      </c>
      <c r="AH43" s="3">
        <v>0.5</v>
      </c>
      <c r="AI43" s="3">
        <v>0.45619999999999999</v>
      </c>
      <c r="AJ43" s="3">
        <v>0.41293999999999997</v>
      </c>
      <c r="AK43" s="3">
        <v>0.37069999999999997</v>
      </c>
      <c r="AL43" s="3">
        <v>0.32635999999999998</v>
      </c>
      <c r="AM43" s="3">
        <v>0.28774</v>
      </c>
      <c r="AN43" s="3">
        <v>0.25142999999999999</v>
      </c>
      <c r="AO43" s="3">
        <v>0.2177</v>
      </c>
      <c r="AP43" s="3">
        <v>0.18673000000000001</v>
      </c>
      <c r="AQ43" s="3">
        <v>0.15866</v>
      </c>
      <c r="AR43" s="3">
        <v>0.13136</v>
      </c>
      <c r="AS43" s="3">
        <v>0.10935</v>
      </c>
      <c r="AT43" s="3">
        <v>9.0120000000000006E-2</v>
      </c>
      <c r="AU43" s="3">
        <v>7.3529999999999998E-2</v>
      </c>
      <c r="AV43" s="3">
        <v>5.9380000000000002E-2</v>
      </c>
      <c r="AW43" s="3">
        <v>4.7460000000000002E-2</v>
      </c>
      <c r="AX43" s="5">
        <f>P_A[[#This Row],[8+]]-P_A[[#This Row],[9+]]</f>
        <v>7.699999999999374E-4</v>
      </c>
      <c r="AY43" s="5">
        <f>P_A[[#This Row],[9+]]-P_A[[#This Row],[10+]]</f>
        <v>1.0400000000000409E-3</v>
      </c>
      <c r="AZ43" s="5">
        <f>P_A[[#This Row],[10+]]-P_A[[#This Row],[11+]]</f>
        <v>1.5499999999999403E-3</v>
      </c>
      <c r="BA43" s="5">
        <f>P_A[[#This Row],[11+]]-P_A[[#This Row],[12+]]</f>
        <v>1.9100000000000783E-3</v>
      </c>
      <c r="BB43" s="5">
        <f>P_A[[#This Row],[12+]]-P_A[[#This Row],[13+]]</f>
        <v>2.4999999999999467E-3</v>
      </c>
      <c r="BC43" s="5">
        <f>P_A[[#This Row],[13+]]-P_A[[#This Row],[14+]]</f>
        <v>3.2300000000000662E-3</v>
      </c>
      <c r="BD43" s="5">
        <f>P_A[[#This Row],[14+]]-P_A[[#This Row],[15+]]</f>
        <v>4.129999999999967E-3</v>
      </c>
      <c r="BE43" s="5">
        <f>P_A[[#This Row],[15+]]-P_A[[#This Row],[16+]]</f>
        <v>5.2200000000000024E-3</v>
      </c>
      <c r="BF43" s="5">
        <f>P_A[[#This Row],[16+]]-P_A[[#This Row],[17+]]</f>
        <v>6.4999999999999503E-3</v>
      </c>
      <c r="BG43" s="5">
        <f>P_A[[#This Row],[17+]]-P_A[[#This Row],[18+]]</f>
        <v>8.82000000000005E-3</v>
      </c>
      <c r="BH43" s="5">
        <f>P_A[[#This Row],[18+]]-P_A[[#This Row],[19+]]</f>
        <v>9.9199999999999289E-3</v>
      </c>
      <c r="BI43" s="5">
        <f>P_A[[#This Row],[19+]]-P_A[[#This Row],[20+]]</f>
        <v>1.1920000000000042E-2</v>
      </c>
      <c r="BJ43" s="5">
        <f>P_A[[#This Row],[20+]]-P_A[[#This Row],[21+]]</f>
        <v>1.4149999999999996E-2</v>
      </c>
      <c r="BK43" s="5">
        <f>P_A[[#This Row],[21+]]-P_A[[#This Row],[22+]]</f>
        <v>1.6589999999999994E-2</v>
      </c>
      <c r="BL43" s="5">
        <f>P_A[[#This Row],[22+]]-P_A[[#This Row],[23+]]</f>
        <v>1.9229999999999969E-2</v>
      </c>
      <c r="BM43" s="5">
        <f>P_A[[#This Row],[23+]]-P_A[[#This Row],[24+]]</f>
        <v>2.2010000000000085E-2</v>
      </c>
      <c r="BN43" s="5">
        <f>P_A[[#This Row],[24+]]-P_A[[#This Row],[25+]]</f>
        <v>2.7299999999999991E-2</v>
      </c>
      <c r="BO43" s="5">
        <f>P_A[[#This Row],[25+]]-P_A[[#This Row],[26+]]</f>
        <v>2.8069999999999928E-2</v>
      </c>
      <c r="BP43" s="5">
        <f>P_A[[#This Row],[26+]]-P_A[[#This Row],[27+]]</f>
        <v>3.0970000000000053E-2</v>
      </c>
      <c r="BQ43" s="5">
        <f>P_A[[#This Row],[27+]]-P_A[[#This Row],[28+]]</f>
        <v>3.3730000000000038E-2</v>
      </c>
      <c r="BR43" s="5">
        <f>P_A[[#This Row],[28+]]-P_A[[#This Row],[29+]]</f>
        <v>3.6309999999999953E-2</v>
      </c>
      <c r="BS43" s="5">
        <f>P_A[[#This Row],[29+]]-P_A[[#This Row],[30+]]</f>
        <v>3.8619999999999988E-2</v>
      </c>
      <c r="BT43" s="5">
        <f>P_A[[#This Row],[30+]]-P_A[[#This Row],[31+]]</f>
        <v>4.4340000000000046E-2</v>
      </c>
      <c r="BU43" s="5">
        <f>P_A[[#This Row],[31+]]-P_A[[#This Row],[32+]]</f>
        <v>4.2239999999999944E-2</v>
      </c>
      <c r="BV43" s="5">
        <f>P_A[[#This Row],[32+]]-P_A[[#This Row],[33+]]</f>
        <v>4.3260000000000076E-2</v>
      </c>
      <c r="BW43" s="5">
        <f>P_A[[#This Row],[33+]]-P_A[[#This Row],[34+]]</f>
        <v>4.379999999999995E-2</v>
      </c>
      <c r="BX43" s="5">
        <f>P_A[[#This Row],[34+]]-P_A[[#This Row],[35+]]</f>
        <v>4.3800000000000006E-2</v>
      </c>
      <c r="BY43" s="5">
        <f>P_A[[#This Row],[35+]]-P_A[[#This Row],[36+]]</f>
        <v>4.3260000000000021E-2</v>
      </c>
      <c r="BZ43" s="5">
        <f>P_A[[#This Row],[36+]]-P_A[[#This Row],[37+]]</f>
        <v>4.224E-2</v>
      </c>
      <c r="CA43" s="5">
        <f>P_A[[#This Row],[37+]]-P_A[[#This Row],[38+]]</f>
        <v>4.4339999999999991E-2</v>
      </c>
      <c r="CB43" s="5">
        <f>P_A[[#This Row],[38+]]-P_A[[#This Row],[39+]]</f>
        <v>3.8619999999999988E-2</v>
      </c>
      <c r="CC43" s="5">
        <f>P_A[[#This Row],[39+]]-P_A[[#This Row],[40+]]</f>
        <v>3.6310000000000009E-2</v>
      </c>
      <c r="CD43" s="5">
        <f>P_A[[#This Row],[40+]]-P_A[[#This Row],[41+]]</f>
        <v>3.3729999999999982E-2</v>
      </c>
      <c r="CE43" s="5">
        <f>P_A[[#This Row],[41+]]-P_A[[#This Row],[42+]]</f>
        <v>3.0969999999999998E-2</v>
      </c>
      <c r="CF43" s="5">
        <f>P_A[[#This Row],[42+]]-P_A[[#This Row],[43+]]</f>
        <v>2.8070000000000012E-2</v>
      </c>
      <c r="CG43" s="5">
        <f>P_A[[#This Row],[43+]]-P_A[[#This Row],[44+]]</f>
        <v>2.7299999999999991E-2</v>
      </c>
      <c r="CH43" s="5">
        <f>P_A[[#This Row],[44+]]-P_A[[#This Row],[45+]]</f>
        <v>2.2010000000000002E-2</v>
      </c>
      <c r="CI43" s="5">
        <f>P_A[[#This Row],[45+]]-P_A[[#This Row],[46+]]</f>
        <v>1.9229999999999997E-2</v>
      </c>
      <c r="CJ43" s="5">
        <f>P_A[[#This Row],[46+]]-P_A[[#This Row],[47+]]</f>
        <v>1.6590000000000008E-2</v>
      </c>
      <c r="CK43" s="5">
        <f>P_A[[#This Row],[47+]]-P_A[[#This Row],[48+]]</f>
        <v>1.4149999999999996E-2</v>
      </c>
      <c r="CL43" s="5">
        <f>P_A[[#This Row],[48+]]-P_A[[#This Row],[49+]]</f>
        <v>1.192E-2</v>
      </c>
    </row>
    <row r="44" spans="1:90" x14ac:dyDescent="0.25">
      <c r="A44" s="10">
        <v>22400623</v>
      </c>
      <c r="B44" t="s">
        <v>74</v>
      </c>
      <c r="C44" t="s">
        <v>86</v>
      </c>
      <c r="D44" s="11">
        <v>0.8125</v>
      </c>
      <c r="E44" s="9" t="str">
        <f>HYPERLINK("https://www.nba.com/stats/player/1629631/boxscores-traditional", "De'Andre Hunter")</f>
        <v>De'Andre Hunter</v>
      </c>
      <c r="F44">
        <v>17.399999999999999</v>
      </c>
      <c r="G44" s="4">
        <v>3.262</v>
      </c>
      <c r="H44" s="3">
        <v>0.99800999999999995</v>
      </c>
      <c r="I44" s="3">
        <v>0.99505999999999994</v>
      </c>
      <c r="J44" s="3">
        <v>0.98839999999999995</v>
      </c>
      <c r="K44" s="3">
        <v>0.97499999999999998</v>
      </c>
      <c r="L44" s="3">
        <v>0.95154000000000005</v>
      </c>
      <c r="M44" s="3">
        <v>0.91149000000000002</v>
      </c>
      <c r="N44" s="3">
        <v>0.85082999999999998</v>
      </c>
      <c r="O44" s="3">
        <v>0.77034999999999998</v>
      </c>
      <c r="P44" s="3">
        <v>0.66639999999999999</v>
      </c>
      <c r="Q44" s="3">
        <v>0.54776000000000002</v>
      </c>
      <c r="R44" s="3">
        <v>0.42858000000000002</v>
      </c>
      <c r="S44" s="3">
        <v>0.31207000000000001</v>
      </c>
      <c r="T44" s="3">
        <v>0.21185999999999999</v>
      </c>
      <c r="U44" s="3">
        <v>0.13567000000000001</v>
      </c>
      <c r="V44" s="3">
        <v>7.9269999999999993E-2</v>
      </c>
      <c r="W44" s="3">
        <v>4.2720000000000001E-2</v>
      </c>
      <c r="X44" s="3">
        <v>2.1690000000000001E-2</v>
      </c>
      <c r="Y44" s="3">
        <v>9.9000000000000008E-3</v>
      </c>
      <c r="Z44" s="3">
        <v>4.15E-3</v>
      </c>
      <c r="AA44" s="3">
        <v>1.64E-3</v>
      </c>
      <c r="AB44" s="3">
        <v>5.8E-4</v>
      </c>
      <c r="AC44" s="3">
        <v>1.9000000000000001E-4</v>
      </c>
      <c r="AD44" s="3">
        <v>6.0000000000000002E-5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5">
        <f>P_A[[#This Row],[8+]]-P_A[[#This Row],[9+]]</f>
        <v>2.9500000000000082E-3</v>
      </c>
      <c r="AY44" s="5">
        <f>P_A[[#This Row],[9+]]-P_A[[#This Row],[10+]]</f>
        <v>6.6599999999999993E-3</v>
      </c>
      <c r="AZ44" s="5">
        <f>P_A[[#This Row],[10+]]-P_A[[#This Row],[11+]]</f>
        <v>1.3399999999999967E-2</v>
      </c>
      <c r="BA44" s="5">
        <f>P_A[[#This Row],[11+]]-P_A[[#This Row],[12+]]</f>
        <v>2.3459999999999925E-2</v>
      </c>
      <c r="BB44" s="5">
        <f>P_A[[#This Row],[12+]]-P_A[[#This Row],[13+]]</f>
        <v>4.005000000000003E-2</v>
      </c>
      <c r="BC44" s="5">
        <f>P_A[[#This Row],[13+]]-P_A[[#This Row],[14+]]</f>
        <v>6.0660000000000047E-2</v>
      </c>
      <c r="BD44" s="5">
        <f>P_A[[#This Row],[14+]]-P_A[[#This Row],[15+]]</f>
        <v>8.0479999999999996E-2</v>
      </c>
      <c r="BE44" s="5">
        <f>P_A[[#This Row],[15+]]-P_A[[#This Row],[16+]]</f>
        <v>0.10394999999999999</v>
      </c>
      <c r="BF44" s="5">
        <f>P_A[[#This Row],[16+]]-P_A[[#This Row],[17+]]</f>
        <v>0.11863999999999997</v>
      </c>
      <c r="BG44" s="5">
        <f>P_A[[#This Row],[17+]]-P_A[[#This Row],[18+]]</f>
        <v>0.11918000000000001</v>
      </c>
      <c r="BH44" s="5">
        <f>P_A[[#This Row],[18+]]-P_A[[#This Row],[19+]]</f>
        <v>0.11651</v>
      </c>
      <c r="BI44" s="5">
        <f>P_A[[#This Row],[19+]]-P_A[[#This Row],[20+]]</f>
        <v>0.10021000000000002</v>
      </c>
      <c r="BJ44" s="5">
        <f>P_A[[#This Row],[20+]]-P_A[[#This Row],[21+]]</f>
        <v>7.618999999999998E-2</v>
      </c>
      <c r="BK44" s="5">
        <f>P_A[[#This Row],[21+]]-P_A[[#This Row],[22+]]</f>
        <v>5.640000000000002E-2</v>
      </c>
      <c r="BL44" s="5">
        <f>P_A[[#This Row],[22+]]-P_A[[#This Row],[23+]]</f>
        <v>3.6549999999999992E-2</v>
      </c>
      <c r="BM44" s="5">
        <f>P_A[[#This Row],[23+]]-P_A[[#This Row],[24+]]</f>
        <v>2.103E-2</v>
      </c>
      <c r="BN44" s="5">
        <f>P_A[[#This Row],[24+]]-P_A[[#This Row],[25+]]</f>
        <v>1.179E-2</v>
      </c>
      <c r="BO44" s="5">
        <f>P_A[[#This Row],[25+]]-P_A[[#This Row],[26+]]</f>
        <v>5.7500000000000008E-3</v>
      </c>
      <c r="BP44" s="5">
        <f>P_A[[#This Row],[26+]]-P_A[[#This Row],[27+]]</f>
        <v>2.5100000000000001E-3</v>
      </c>
      <c r="BQ44" s="5">
        <f>P_A[[#This Row],[27+]]-P_A[[#This Row],[28+]]</f>
        <v>1.06E-3</v>
      </c>
      <c r="BR44" s="5">
        <f>P_A[[#This Row],[28+]]-P_A[[#This Row],[29+]]</f>
        <v>3.8999999999999999E-4</v>
      </c>
      <c r="BS44" s="5">
        <f>P_A[[#This Row],[29+]]-P_A[[#This Row],[30+]]</f>
        <v>1.3000000000000002E-4</v>
      </c>
      <c r="BT44" s="5">
        <f>P_A[[#This Row],[30+]]-P_A[[#This Row],[31+]]</f>
        <v>6.0000000000000002E-5</v>
      </c>
      <c r="BU44" s="5">
        <f>P_A[[#This Row],[31+]]-P_A[[#This Row],[32+]]</f>
        <v>0</v>
      </c>
      <c r="BV44" s="5">
        <f>P_A[[#This Row],[32+]]-P_A[[#This Row],[33+]]</f>
        <v>0</v>
      </c>
      <c r="BW44" s="5">
        <f>P_A[[#This Row],[33+]]-P_A[[#This Row],[34+]]</f>
        <v>0</v>
      </c>
      <c r="BX44" s="5">
        <f>P_A[[#This Row],[34+]]-P_A[[#This Row],[35+]]</f>
        <v>0</v>
      </c>
      <c r="BY44" s="5">
        <f>P_A[[#This Row],[35+]]-P_A[[#This Row],[36+]]</f>
        <v>0</v>
      </c>
      <c r="BZ44" s="5">
        <f>P_A[[#This Row],[36+]]-P_A[[#This Row],[37+]]</f>
        <v>0</v>
      </c>
      <c r="CA44" s="5">
        <f>P_A[[#This Row],[37+]]-P_A[[#This Row],[38+]]</f>
        <v>0</v>
      </c>
      <c r="CB44" s="5">
        <f>P_A[[#This Row],[38+]]-P_A[[#This Row],[39+]]</f>
        <v>0</v>
      </c>
      <c r="CC44" s="5">
        <f>P_A[[#This Row],[39+]]-P_A[[#This Row],[40+]]</f>
        <v>0</v>
      </c>
      <c r="CD44" s="5">
        <f>P_A[[#This Row],[40+]]-P_A[[#This Row],[41+]]</f>
        <v>0</v>
      </c>
      <c r="CE44" s="5">
        <f>P_A[[#This Row],[41+]]-P_A[[#This Row],[42+]]</f>
        <v>0</v>
      </c>
      <c r="CF44" s="5">
        <f>P_A[[#This Row],[42+]]-P_A[[#This Row],[43+]]</f>
        <v>0</v>
      </c>
      <c r="CG44" s="5">
        <f>P_A[[#This Row],[43+]]-P_A[[#This Row],[44+]]</f>
        <v>0</v>
      </c>
      <c r="CH44" s="5">
        <f>P_A[[#This Row],[44+]]-P_A[[#This Row],[45+]]</f>
        <v>0</v>
      </c>
      <c r="CI44" s="5">
        <f>P_A[[#This Row],[45+]]-P_A[[#This Row],[46+]]</f>
        <v>0</v>
      </c>
      <c r="CJ44" s="5">
        <f>P_A[[#This Row],[46+]]-P_A[[#This Row],[47+]]</f>
        <v>0</v>
      </c>
      <c r="CK44" s="5">
        <f>P_A[[#This Row],[47+]]-P_A[[#This Row],[48+]]</f>
        <v>0</v>
      </c>
      <c r="CL44" s="5">
        <f>P_A[[#This Row],[48+]]-P_A[[#This Row],[49+]]</f>
        <v>0</v>
      </c>
    </row>
    <row r="45" spans="1:90" x14ac:dyDescent="0.25">
      <c r="A45" s="10">
        <v>22400623</v>
      </c>
      <c r="B45" t="s">
        <v>74</v>
      </c>
      <c r="C45" t="s">
        <v>86</v>
      </c>
      <c r="D45" s="11">
        <v>0.8125</v>
      </c>
      <c r="E45" s="9" t="str">
        <f>HYPERLINK("https://www.nba.com/stats/player/1630168/boxscores-traditional", "Onyeka Okongwu")</f>
        <v>Onyeka Okongwu</v>
      </c>
      <c r="F45">
        <v>18.600000000000001</v>
      </c>
      <c r="G45" s="4">
        <v>4.03</v>
      </c>
      <c r="H45" s="3">
        <v>0.99573</v>
      </c>
      <c r="I45" s="3">
        <v>0.99134</v>
      </c>
      <c r="J45" s="3">
        <v>0.98341000000000001</v>
      </c>
      <c r="K45" s="3">
        <v>0.97062000000000004</v>
      </c>
      <c r="L45" s="3">
        <v>0.94950000000000001</v>
      </c>
      <c r="M45" s="3">
        <v>0.91774</v>
      </c>
      <c r="N45" s="3">
        <v>0.87285999999999997</v>
      </c>
      <c r="O45" s="3">
        <v>0.81327000000000005</v>
      </c>
      <c r="P45" s="3">
        <v>0.74214999999999998</v>
      </c>
      <c r="Q45" s="3">
        <v>0.65542</v>
      </c>
      <c r="R45" s="3">
        <v>0.55962000000000001</v>
      </c>
      <c r="S45" s="3">
        <v>0.46017000000000002</v>
      </c>
      <c r="T45" s="3">
        <v>0.36316999999999999</v>
      </c>
      <c r="U45" s="3">
        <v>0.27424999999999999</v>
      </c>
      <c r="V45" s="3">
        <v>0.20044999999999999</v>
      </c>
      <c r="W45" s="3">
        <v>0.13786000000000001</v>
      </c>
      <c r="X45" s="3">
        <v>9.0120000000000006E-2</v>
      </c>
      <c r="Y45" s="3">
        <v>5.5919999999999997E-2</v>
      </c>
      <c r="Z45" s="3">
        <v>3.288E-2</v>
      </c>
      <c r="AA45" s="3">
        <v>1.8759999999999999E-2</v>
      </c>
      <c r="AB45" s="3">
        <v>9.9000000000000008E-3</v>
      </c>
      <c r="AC45" s="3">
        <v>4.9399999999999999E-3</v>
      </c>
      <c r="AD45" s="3">
        <v>2.33E-3</v>
      </c>
      <c r="AE45" s="3">
        <v>1.0399999999999999E-3</v>
      </c>
      <c r="AF45" s="3">
        <v>4.2999999999999999E-4</v>
      </c>
      <c r="AG45" s="3">
        <v>1.8000000000000001E-4</v>
      </c>
      <c r="AH45" s="3">
        <v>6.9999999999999994E-5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5">
        <f>P_A[[#This Row],[8+]]-P_A[[#This Row],[9+]]</f>
        <v>4.390000000000005E-3</v>
      </c>
      <c r="AY45" s="5">
        <f>P_A[[#This Row],[9+]]-P_A[[#This Row],[10+]]</f>
        <v>7.9299999999999926E-3</v>
      </c>
      <c r="AZ45" s="5">
        <f>P_A[[#This Row],[10+]]-P_A[[#This Row],[11+]]</f>
        <v>1.2789999999999968E-2</v>
      </c>
      <c r="BA45" s="5">
        <f>P_A[[#This Row],[11+]]-P_A[[#This Row],[12+]]</f>
        <v>2.1120000000000028E-2</v>
      </c>
      <c r="BB45" s="5">
        <f>P_A[[#This Row],[12+]]-P_A[[#This Row],[13+]]</f>
        <v>3.176000000000001E-2</v>
      </c>
      <c r="BC45" s="5">
        <f>P_A[[#This Row],[13+]]-P_A[[#This Row],[14+]]</f>
        <v>4.4880000000000031E-2</v>
      </c>
      <c r="BD45" s="5">
        <f>P_A[[#This Row],[14+]]-P_A[[#This Row],[15+]]</f>
        <v>5.9589999999999921E-2</v>
      </c>
      <c r="BE45" s="5">
        <f>P_A[[#This Row],[15+]]-P_A[[#This Row],[16+]]</f>
        <v>7.1120000000000072E-2</v>
      </c>
      <c r="BF45" s="5">
        <f>P_A[[#This Row],[16+]]-P_A[[#This Row],[17+]]</f>
        <v>8.6729999999999974E-2</v>
      </c>
      <c r="BG45" s="5">
        <f>P_A[[#This Row],[17+]]-P_A[[#This Row],[18+]]</f>
        <v>9.5799999999999996E-2</v>
      </c>
      <c r="BH45" s="5">
        <f>P_A[[#This Row],[18+]]-P_A[[#This Row],[19+]]</f>
        <v>9.9449999999999983E-2</v>
      </c>
      <c r="BI45" s="5">
        <f>P_A[[#This Row],[19+]]-P_A[[#This Row],[20+]]</f>
        <v>9.7000000000000031E-2</v>
      </c>
      <c r="BJ45" s="5">
        <f>P_A[[#This Row],[20+]]-P_A[[#This Row],[21+]]</f>
        <v>8.8919999999999999E-2</v>
      </c>
      <c r="BK45" s="5">
        <f>P_A[[#This Row],[21+]]-P_A[[#This Row],[22+]]</f>
        <v>7.3800000000000004E-2</v>
      </c>
      <c r="BL45" s="5">
        <f>P_A[[#This Row],[22+]]-P_A[[#This Row],[23+]]</f>
        <v>6.2589999999999979E-2</v>
      </c>
      <c r="BM45" s="5">
        <f>P_A[[#This Row],[23+]]-P_A[[#This Row],[24+]]</f>
        <v>4.7740000000000005E-2</v>
      </c>
      <c r="BN45" s="5">
        <f>P_A[[#This Row],[24+]]-P_A[[#This Row],[25+]]</f>
        <v>3.4200000000000008E-2</v>
      </c>
      <c r="BO45" s="5">
        <f>P_A[[#This Row],[25+]]-P_A[[#This Row],[26+]]</f>
        <v>2.3039999999999998E-2</v>
      </c>
      <c r="BP45" s="5">
        <f>P_A[[#This Row],[26+]]-P_A[[#This Row],[27+]]</f>
        <v>1.4120000000000001E-2</v>
      </c>
      <c r="BQ45" s="5">
        <f>P_A[[#This Row],[27+]]-P_A[[#This Row],[28+]]</f>
        <v>8.8599999999999981E-3</v>
      </c>
      <c r="BR45" s="5">
        <f>P_A[[#This Row],[28+]]-P_A[[#This Row],[29+]]</f>
        <v>4.9600000000000009E-3</v>
      </c>
      <c r="BS45" s="5">
        <f>P_A[[#This Row],[29+]]-P_A[[#This Row],[30+]]</f>
        <v>2.6099999999999999E-3</v>
      </c>
      <c r="BT45" s="5">
        <f>P_A[[#This Row],[30+]]-P_A[[#This Row],[31+]]</f>
        <v>1.2900000000000001E-3</v>
      </c>
      <c r="BU45" s="5">
        <f>P_A[[#This Row],[31+]]-P_A[[#This Row],[32+]]</f>
        <v>6.0999999999999987E-4</v>
      </c>
      <c r="BV45" s="5">
        <f>P_A[[#This Row],[32+]]-P_A[[#This Row],[33+]]</f>
        <v>2.5000000000000001E-4</v>
      </c>
      <c r="BW45" s="5">
        <f>P_A[[#This Row],[33+]]-P_A[[#This Row],[34+]]</f>
        <v>1.1000000000000002E-4</v>
      </c>
      <c r="BX45" s="5">
        <f>P_A[[#This Row],[34+]]-P_A[[#This Row],[35+]]</f>
        <v>6.9999999999999994E-5</v>
      </c>
      <c r="BY45" s="5">
        <f>P_A[[#This Row],[35+]]-P_A[[#This Row],[36+]]</f>
        <v>0</v>
      </c>
      <c r="BZ45" s="5">
        <f>P_A[[#This Row],[36+]]-P_A[[#This Row],[37+]]</f>
        <v>0</v>
      </c>
      <c r="CA45" s="5">
        <f>P_A[[#This Row],[37+]]-P_A[[#This Row],[38+]]</f>
        <v>0</v>
      </c>
      <c r="CB45" s="5">
        <f>P_A[[#This Row],[38+]]-P_A[[#This Row],[39+]]</f>
        <v>0</v>
      </c>
      <c r="CC45" s="5">
        <f>P_A[[#This Row],[39+]]-P_A[[#This Row],[40+]]</f>
        <v>0</v>
      </c>
      <c r="CD45" s="5">
        <f>P_A[[#This Row],[40+]]-P_A[[#This Row],[41+]]</f>
        <v>0</v>
      </c>
      <c r="CE45" s="5">
        <f>P_A[[#This Row],[41+]]-P_A[[#This Row],[42+]]</f>
        <v>0</v>
      </c>
      <c r="CF45" s="5">
        <f>P_A[[#This Row],[42+]]-P_A[[#This Row],[43+]]</f>
        <v>0</v>
      </c>
      <c r="CG45" s="5">
        <f>P_A[[#This Row],[43+]]-P_A[[#This Row],[44+]]</f>
        <v>0</v>
      </c>
      <c r="CH45" s="5">
        <f>P_A[[#This Row],[44+]]-P_A[[#This Row],[45+]]</f>
        <v>0</v>
      </c>
      <c r="CI45" s="5">
        <f>P_A[[#This Row],[45+]]-P_A[[#This Row],[46+]]</f>
        <v>0</v>
      </c>
      <c r="CJ45" s="5">
        <f>P_A[[#This Row],[46+]]-P_A[[#This Row],[47+]]</f>
        <v>0</v>
      </c>
      <c r="CK45" s="5">
        <f>P_A[[#This Row],[47+]]-P_A[[#This Row],[48+]]</f>
        <v>0</v>
      </c>
      <c r="CL45" s="5">
        <f>P_A[[#This Row],[48+]]-P_A[[#This Row],[49+]]</f>
        <v>0</v>
      </c>
    </row>
    <row r="46" spans="1:90" x14ac:dyDescent="0.25">
      <c r="A46" s="10">
        <v>22400623</v>
      </c>
      <c r="B46" t="s">
        <v>74</v>
      </c>
      <c r="C46" t="s">
        <v>86</v>
      </c>
      <c r="D46" s="11">
        <v>0.8125</v>
      </c>
      <c r="E46" s="9" t="str">
        <f>HYPERLINK("https://www.nba.com/stats/player/1630700/boxscores-traditional", "Dyson Daniels")</f>
        <v>Dyson Daniels</v>
      </c>
      <c r="F46">
        <v>19</v>
      </c>
      <c r="G46" s="4">
        <v>5.6920000000000002</v>
      </c>
      <c r="H46" s="3">
        <v>0.97319999999999995</v>
      </c>
      <c r="I46" s="3">
        <v>0.96079999999999999</v>
      </c>
      <c r="J46" s="3">
        <v>0.94294999999999995</v>
      </c>
      <c r="K46" s="3">
        <v>0.92073000000000005</v>
      </c>
      <c r="L46" s="3">
        <v>0.89065000000000005</v>
      </c>
      <c r="M46" s="3">
        <v>0.85314000000000001</v>
      </c>
      <c r="N46" s="3">
        <v>0.81057000000000001</v>
      </c>
      <c r="O46" s="3">
        <v>0.75804000000000005</v>
      </c>
      <c r="P46" s="3">
        <v>0.70194000000000001</v>
      </c>
      <c r="Q46" s="3">
        <v>0.63683000000000001</v>
      </c>
      <c r="R46" s="3">
        <v>0.57142000000000004</v>
      </c>
      <c r="S46" s="3">
        <v>0.5</v>
      </c>
      <c r="T46" s="3">
        <v>0.42858000000000002</v>
      </c>
      <c r="U46" s="3">
        <v>0.36316999999999999</v>
      </c>
      <c r="V46" s="3">
        <v>0.29805999999999999</v>
      </c>
      <c r="W46" s="3">
        <v>0.24196000000000001</v>
      </c>
      <c r="X46" s="3">
        <v>0.18942999999999999</v>
      </c>
      <c r="Y46" s="3">
        <v>0.14685999999999999</v>
      </c>
      <c r="Z46" s="3">
        <v>0.10935</v>
      </c>
      <c r="AA46" s="3">
        <v>7.9269999999999993E-2</v>
      </c>
      <c r="AB46" s="3">
        <v>5.7049999999999997E-2</v>
      </c>
      <c r="AC46" s="3">
        <v>3.9199999999999999E-2</v>
      </c>
      <c r="AD46" s="3">
        <v>2.6800000000000001E-2</v>
      </c>
      <c r="AE46" s="3">
        <v>1.7430000000000001E-2</v>
      </c>
      <c r="AF46" s="3">
        <v>1.1299999999999999E-2</v>
      </c>
      <c r="AG46" s="3">
        <v>6.9499999999999996E-3</v>
      </c>
      <c r="AH46" s="3">
        <v>4.15E-3</v>
      </c>
      <c r="AI46" s="3">
        <v>2.48E-3</v>
      </c>
      <c r="AJ46" s="3">
        <v>1.39E-3</v>
      </c>
      <c r="AK46" s="3">
        <v>7.9000000000000001E-4</v>
      </c>
      <c r="AL46" s="3">
        <v>4.2000000000000002E-4</v>
      </c>
      <c r="AM46" s="3">
        <v>2.2000000000000001E-4</v>
      </c>
      <c r="AN46" s="3">
        <v>1.1E-4</v>
      </c>
      <c r="AO46" s="3">
        <v>5.0000000000000002E-5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5">
        <f>P_A[[#This Row],[8+]]-P_A[[#This Row],[9+]]</f>
        <v>1.2399999999999967E-2</v>
      </c>
      <c r="AY46" s="5">
        <f>P_A[[#This Row],[9+]]-P_A[[#This Row],[10+]]</f>
        <v>1.7850000000000033E-2</v>
      </c>
      <c r="AZ46" s="5">
        <f>P_A[[#This Row],[10+]]-P_A[[#This Row],[11+]]</f>
        <v>2.2219999999999906E-2</v>
      </c>
      <c r="BA46" s="5">
        <f>P_A[[#This Row],[11+]]-P_A[[#This Row],[12+]]</f>
        <v>3.0079999999999996E-2</v>
      </c>
      <c r="BB46" s="5">
        <f>P_A[[#This Row],[12+]]-P_A[[#This Row],[13+]]</f>
        <v>3.7510000000000043E-2</v>
      </c>
      <c r="BC46" s="5">
        <f>P_A[[#This Row],[13+]]-P_A[[#This Row],[14+]]</f>
        <v>4.2569999999999997E-2</v>
      </c>
      <c r="BD46" s="5">
        <f>P_A[[#This Row],[14+]]-P_A[[#This Row],[15+]]</f>
        <v>5.2529999999999966E-2</v>
      </c>
      <c r="BE46" s="5">
        <f>P_A[[#This Row],[15+]]-P_A[[#This Row],[16+]]</f>
        <v>5.6100000000000039E-2</v>
      </c>
      <c r="BF46" s="5">
        <f>P_A[[#This Row],[16+]]-P_A[[#This Row],[17+]]</f>
        <v>6.5110000000000001E-2</v>
      </c>
      <c r="BG46" s="5">
        <f>P_A[[#This Row],[17+]]-P_A[[#This Row],[18+]]</f>
        <v>6.5409999999999968E-2</v>
      </c>
      <c r="BH46" s="5">
        <f>P_A[[#This Row],[18+]]-P_A[[#This Row],[19+]]</f>
        <v>7.1420000000000039E-2</v>
      </c>
      <c r="BI46" s="5">
        <f>P_A[[#This Row],[19+]]-P_A[[#This Row],[20+]]</f>
        <v>7.1419999999999983E-2</v>
      </c>
      <c r="BJ46" s="5">
        <f>P_A[[#This Row],[20+]]-P_A[[#This Row],[21+]]</f>
        <v>6.5410000000000024E-2</v>
      </c>
      <c r="BK46" s="5">
        <f>P_A[[#This Row],[21+]]-P_A[[#This Row],[22+]]</f>
        <v>6.5110000000000001E-2</v>
      </c>
      <c r="BL46" s="5">
        <f>P_A[[#This Row],[22+]]-P_A[[#This Row],[23+]]</f>
        <v>5.6099999999999983E-2</v>
      </c>
      <c r="BM46" s="5">
        <f>P_A[[#This Row],[23+]]-P_A[[#This Row],[24+]]</f>
        <v>5.2530000000000021E-2</v>
      </c>
      <c r="BN46" s="5">
        <f>P_A[[#This Row],[24+]]-P_A[[#This Row],[25+]]</f>
        <v>4.2569999999999997E-2</v>
      </c>
      <c r="BO46" s="5">
        <f>P_A[[#This Row],[25+]]-P_A[[#This Row],[26+]]</f>
        <v>3.7509999999999988E-2</v>
      </c>
      <c r="BP46" s="5">
        <f>P_A[[#This Row],[26+]]-P_A[[#This Row],[27+]]</f>
        <v>3.008000000000001E-2</v>
      </c>
      <c r="BQ46" s="5">
        <f>P_A[[#This Row],[27+]]-P_A[[#This Row],[28+]]</f>
        <v>2.2219999999999997E-2</v>
      </c>
      <c r="BR46" s="5">
        <f>P_A[[#This Row],[28+]]-P_A[[#This Row],[29+]]</f>
        <v>1.7849999999999998E-2</v>
      </c>
      <c r="BS46" s="5">
        <f>P_A[[#This Row],[29+]]-P_A[[#This Row],[30+]]</f>
        <v>1.2399999999999998E-2</v>
      </c>
      <c r="BT46" s="5">
        <f>P_A[[#This Row],[30+]]-P_A[[#This Row],[31+]]</f>
        <v>9.3699999999999999E-3</v>
      </c>
      <c r="BU46" s="5">
        <f>P_A[[#This Row],[31+]]-P_A[[#This Row],[32+]]</f>
        <v>6.1300000000000018E-3</v>
      </c>
      <c r="BV46" s="5">
        <f>P_A[[#This Row],[32+]]-P_A[[#This Row],[33+]]</f>
        <v>4.3499999999999997E-3</v>
      </c>
      <c r="BW46" s="5">
        <f>P_A[[#This Row],[33+]]-P_A[[#This Row],[34+]]</f>
        <v>2.7999999999999995E-3</v>
      </c>
      <c r="BX46" s="5">
        <f>P_A[[#This Row],[34+]]-P_A[[#This Row],[35+]]</f>
        <v>1.67E-3</v>
      </c>
      <c r="BY46" s="5">
        <f>P_A[[#This Row],[35+]]-P_A[[#This Row],[36+]]</f>
        <v>1.09E-3</v>
      </c>
      <c r="BZ46" s="5">
        <f>P_A[[#This Row],[36+]]-P_A[[#This Row],[37+]]</f>
        <v>5.9999999999999995E-4</v>
      </c>
      <c r="CA46" s="5">
        <f>P_A[[#This Row],[37+]]-P_A[[#This Row],[38+]]</f>
        <v>3.6999999999999999E-4</v>
      </c>
      <c r="CB46" s="5">
        <f>P_A[[#This Row],[38+]]-P_A[[#This Row],[39+]]</f>
        <v>2.0000000000000001E-4</v>
      </c>
      <c r="CC46" s="5">
        <f>P_A[[#This Row],[39+]]-P_A[[#This Row],[40+]]</f>
        <v>1.1E-4</v>
      </c>
      <c r="CD46" s="5">
        <f>P_A[[#This Row],[40+]]-P_A[[#This Row],[41+]]</f>
        <v>6.0000000000000002E-5</v>
      </c>
      <c r="CE46" s="5">
        <f>P_A[[#This Row],[41+]]-P_A[[#This Row],[42+]]</f>
        <v>5.0000000000000002E-5</v>
      </c>
      <c r="CF46" s="5">
        <f>P_A[[#This Row],[42+]]-P_A[[#This Row],[43+]]</f>
        <v>0</v>
      </c>
      <c r="CG46" s="5">
        <f>P_A[[#This Row],[43+]]-P_A[[#This Row],[44+]]</f>
        <v>0</v>
      </c>
      <c r="CH46" s="5">
        <f>P_A[[#This Row],[44+]]-P_A[[#This Row],[45+]]</f>
        <v>0</v>
      </c>
      <c r="CI46" s="5">
        <f>P_A[[#This Row],[45+]]-P_A[[#This Row],[46+]]</f>
        <v>0</v>
      </c>
      <c r="CJ46" s="5">
        <f>P_A[[#This Row],[46+]]-P_A[[#This Row],[47+]]</f>
        <v>0</v>
      </c>
      <c r="CK46" s="5">
        <f>P_A[[#This Row],[47+]]-P_A[[#This Row],[48+]]</f>
        <v>0</v>
      </c>
      <c r="CL46" s="5">
        <f>P_A[[#This Row],[48+]]-P_A[[#This Row],[49+]]</f>
        <v>0</v>
      </c>
    </row>
    <row r="47" spans="1:90" x14ac:dyDescent="0.25">
      <c r="A47" s="10">
        <v>22400623</v>
      </c>
      <c r="B47" t="s">
        <v>74</v>
      </c>
      <c r="C47" t="s">
        <v>86</v>
      </c>
      <c r="D47" s="11">
        <v>0.8125</v>
      </c>
      <c r="E47" s="9" t="str">
        <f>HYPERLINK("https://www.nba.com/stats/player/1630249/boxscores-traditional", "Vít Krejcí")</f>
        <v>Vít Krejcí</v>
      </c>
      <c r="F47">
        <v>14.8</v>
      </c>
      <c r="G47" s="4">
        <v>4.1180000000000003</v>
      </c>
      <c r="H47" s="3">
        <v>0.95052999999999999</v>
      </c>
      <c r="I47" s="3">
        <v>0.92073000000000005</v>
      </c>
      <c r="J47" s="3">
        <v>0.879</v>
      </c>
      <c r="K47" s="3">
        <v>0.82121</v>
      </c>
      <c r="L47" s="3">
        <v>0.75175000000000003</v>
      </c>
      <c r="M47" s="3">
        <v>0.67003000000000001</v>
      </c>
      <c r="N47" s="3">
        <v>0.57535000000000003</v>
      </c>
      <c r="O47" s="3">
        <v>0.48005999999999999</v>
      </c>
      <c r="P47" s="3">
        <v>0.38590999999999998</v>
      </c>
      <c r="Q47" s="3">
        <v>0.29805999999999999</v>
      </c>
      <c r="R47" s="3">
        <v>0.2177</v>
      </c>
      <c r="S47" s="3">
        <v>0.15386</v>
      </c>
      <c r="T47" s="3">
        <v>0.10383000000000001</v>
      </c>
      <c r="U47" s="3">
        <v>6.5519999999999995E-2</v>
      </c>
      <c r="V47" s="3">
        <v>4.0059999999999998E-2</v>
      </c>
      <c r="W47" s="3">
        <v>2.3300000000000001E-2</v>
      </c>
      <c r="X47" s="3">
        <v>1.2869999999999999E-2</v>
      </c>
      <c r="Y47" s="3">
        <v>6.5700000000000003E-3</v>
      </c>
      <c r="Z47" s="3">
        <v>3.2599999999999999E-3</v>
      </c>
      <c r="AA47" s="3">
        <v>1.5399999999999999E-3</v>
      </c>
      <c r="AB47" s="3">
        <v>6.6E-4</v>
      </c>
      <c r="AC47" s="3">
        <v>2.7999999999999998E-4</v>
      </c>
      <c r="AD47" s="3">
        <v>1.1E-4</v>
      </c>
      <c r="AE47" s="3">
        <v>4.0000000000000003E-5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5">
        <f>P_A[[#This Row],[8+]]-P_A[[#This Row],[9+]]</f>
        <v>2.9799999999999938E-2</v>
      </c>
      <c r="AY47" s="5">
        <f>P_A[[#This Row],[9+]]-P_A[[#This Row],[10+]]</f>
        <v>4.1730000000000045E-2</v>
      </c>
      <c r="AZ47" s="5">
        <f>P_A[[#This Row],[10+]]-P_A[[#This Row],[11+]]</f>
        <v>5.7790000000000008E-2</v>
      </c>
      <c r="BA47" s="5">
        <f>P_A[[#This Row],[11+]]-P_A[[#This Row],[12+]]</f>
        <v>6.9459999999999966E-2</v>
      </c>
      <c r="BB47" s="5">
        <f>P_A[[#This Row],[12+]]-P_A[[#This Row],[13+]]</f>
        <v>8.1720000000000015E-2</v>
      </c>
      <c r="BC47" s="5">
        <f>P_A[[#This Row],[13+]]-P_A[[#This Row],[14+]]</f>
        <v>9.4679999999999986E-2</v>
      </c>
      <c r="BD47" s="5">
        <f>P_A[[#This Row],[14+]]-P_A[[#This Row],[15+]]</f>
        <v>9.5290000000000041E-2</v>
      </c>
      <c r="BE47" s="5">
        <f>P_A[[#This Row],[15+]]-P_A[[#This Row],[16+]]</f>
        <v>9.4150000000000011E-2</v>
      </c>
      <c r="BF47" s="5">
        <f>P_A[[#This Row],[16+]]-P_A[[#This Row],[17+]]</f>
        <v>8.7849999999999984E-2</v>
      </c>
      <c r="BG47" s="5">
        <f>P_A[[#This Row],[17+]]-P_A[[#This Row],[18+]]</f>
        <v>8.0359999999999987E-2</v>
      </c>
      <c r="BH47" s="5">
        <f>P_A[[#This Row],[18+]]-P_A[[#This Row],[19+]]</f>
        <v>6.3840000000000008E-2</v>
      </c>
      <c r="BI47" s="5">
        <f>P_A[[#This Row],[19+]]-P_A[[#This Row],[20+]]</f>
        <v>5.0029999999999991E-2</v>
      </c>
      <c r="BJ47" s="5">
        <f>P_A[[#This Row],[20+]]-P_A[[#This Row],[21+]]</f>
        <v>3.8310000000000011E-2</v>
      </c>
      <c r="BK47" s="5">
        <f>P_A[[#This Row],[21+]]-P_A[[#This Row],[22+]]</f>
        <v>2.5459999999999997E-2</v>
      </c>
      <c r="BL47" s="5">
        <f>P_A[[#This Row],[22+]]-P_A[[#This Row],[23+]]</f>
        <v>1.6759999999999997E-2</v>
      </c>
      <c r="BM47" s="5">
        <f>P_A[[#This Row],[23+]]-P_A[[#This Row],[24+]]</f>
        <v>1.0430000000000002E-2</v>
      </c>
      <c r="BN47" s="5">
        <f>P_A[[#This Row],[24+]]-P_A[[#This Row],[25+]]</f>
        <v>6.2999999999999992E-3</v>
      </c>
      <c r="BO47" s="5">
        <f>P_A[[#This Row],[25+]]-P_A[[#This Row],[26+]]</f>
        <v>3.3100000000000004E-3</v>
      </c>
      <c r="BP47" s="5">
        <f>P_A[[#This Row],[26+]]-P_A[[#This Row],[27+]]</f>
        <v>1.72E-3</v>
      </c>
      <c r="BQ47" s="5">
        <f>P_A[[#This Row],[27+]]-P_A[[#This Row],[28+]]</f>
        <v>8.7999999999999992E-4</v>
      </c>
      <c r="BR47" s="5">
        <f>P_A[[#This Row],[28+]]-P_A[[#This Row],[29+]]</f>
        <v>3.8000000000000002E-4</v>
      </c>
      <c r="BS47" s="5">
        <f>P_A[[#This Row],[29+]]-P_A[[#This Row],[30+]]</f>
        <v>1.6999999999999996E-4</v>
      </c>
      <c r="BT47" s="5">
        <f>P_A[[#This Row],[30+]]-P_A[[#This Row],[31+]]</f>
        <v>6.9999999999999994E-5</v>
      </c>
      <c r="BU47" s="5">
        <f>P_A[[#This Row],[31+]]-P_A[[#This Row],[32+]]</f>
        <v>4.0000000000000003E-5</v>
      </c>
      <c r="BV47" s="5">
        <f>P_A[[#This Row],[32+]]-P_A[[#This Row],[33+]]</f>
        <v>0</v>
      </c>
      <c r="BW47" s="5">
        <f>P_A[[#This Row],[33+]]-P_A[[#This Row],[34+]]</f>
        <v>0</v>
      </c>
      <c r="BX47" s="5">
        <f>P_A[[#This Row],[34+]]-P_A[[#This Row],[35+]]</f>
        <v>0</v>
      </c>
      <c r="BY47" s="5">
        <f>P_A[[#This Row],[35+]]-P_A[[#This Row],[36+]]</f>
        <v>0</v>
      </c>
      <c r="BZ47" s="5">
        <f>P_A[[#This Row],[36+]]-P_A[[#This Row],[37+]]</f>
        <v>0</v>
      </c>
      <c r="CA47" s="5">
        <f>P_A[[#This Row],[37+]]-P_A[[#This Row],[38+]]</f>
        <v>0</v>
      </c>
      <c r="CB47" s="5">
        <f>P_A[[#This Row],[38+]]-P_A[[#This Row],[39+]]</f>
        <v>0</v>
      </c>
      <c r="CC47" s="5">
        <f>P_A[[#This Row],[39+]]-P_A[[#This Row],[40+]]</f>
        <v>0</v>
      </c>
      <c r="CD47" s="5">
        <f>P_A[[#This Row],[40+]]-P_A[[#This Row],[41+]]</f>
        <v>0</v>
      </c>
      <c r="CE47" s="5">
        <f>P_A[[#This Row],[41+]]-P_A[[#This Row],[42+]]</f>
        <v>0</v>
      </c>
      <c r="CF47" s="5">
        <f>P_A[[#This Row],[42+]]-P_A[[#This Row],[43+]]</f>
        <v>0</v>
      </c>
      <c r="CG47" s="5">
        <f>P_A[[#This Row],[43+]]-P_A[[#This Row],[44+]]</f>
        <v>0</v>
      </c>
      <c r="CH47" s="5">
        <f>P_A[[#This Row],[44+]]-P_A[[#This Row],[45+]]</f>
        <v>0</v>
      </c>
      <c r="CI47" s="5">
        <f>P_A[[#This Row],[45+]]-P_A[[#This Row],[46+]]</f>
        <v>0</v>
      </c>
      <c r="CJ47" s="5">
        <f>P_A[[#This Row],[46+]]-P_A[[#This Row],[47+]]</f>
        <v>0</v>
      </c>
      <c r="CK47" s="5">
        <f>P_A[[#This Row],[47+]]-P_A[[#This Row],[48+]]</f>
        <v>0</v>
      </c>
      <c r="CL47" s="5">
        <f>P_A[[#This Row],[48+]]-P_A[[#This Row],[49+]]</f>
        <v>0</v>
      </c>
    </row>
    <row r="48" spans="1:90" x14ac:dyDescent="0.25">
      <c r="A48" s="10">
        <v>22400623</v>
      </c>
      <c r="B48" t="s">
        <v>74</v>
      </c>
      <c r="C48" t="s">
        <v>86</v>
      </c>
      <c r="D48" s="11">
        <v>0.8125</v>
      </c>
      <c r="E48" s="9" t="str">
        <f>HYPERLINK("https://www.nba.com/stats/player/1626204/boxscores-traditional", "Larry Nance Jr.")</f>
        <v>Larry Nance Jr.</v>
      </c>
      <c r="F48">
        <v>13.2</v>
      </c>
      <c r="G48" s="4">
        <v>5.1539999999999999</v>
      </c>
      <c r="H48" s="3">
        <v>0.84375</v>
      </c>
      <c r="I48" s="3">
        <v>0.79103000000000001</v>
      </c>
      <c r="J48" s="3">
        <v>0.73236999999999997</v>
      </c>
      <c r="K48" s="3">
        <v>0.66639999999999999</v>
      </c>
      <c r="L48" s="3">
        <v>0.59094999999999998</v>
      </c>
      <c r="M48" s="3">
        <v>0.51595000000000002</v>
      </c>
      <c r="N48" s="3">
        <v>0.43643999999999999</v>
      </c>
      <c r="O48" s="3">
        <v>0.36316999999999999</v>
      </c>
      <c r="P48" s="3">
        <v>0.29459999999999997</v>
      </c>
      <c r="Q48" s="3">
        <v>0.22964999999999999</v>
      </c>
      <c r="R48" s="3">
        <v>0.17619000000000001</v>
      </c>
      <c r="S48" s="3">
        <v>0.12923999999999999</v>
      </c>
      <c r="T48" s="3">
        <v>9.3420000000000003E-2</v>
      </c>
      <c r="U48" s="3">
        <v>6.5519999999999995E-2</v>
      </c>
      <c r="V48" s="3">
        <v>4.3630000000000002E-2</v>
      </c>
      <c r="W48" s="3">
        <v>2.8719999999999999E-2</v>
      </c>
      <c r="X48" s="3">
        <v>1.7860000000000001E-2</v>
      </c>
      <c r="Y48" s="3">
        <v>1.1010000000000001E-2</v>
      </c>
      <c r="Z48" s="3">
        <v>6.5700000000000003E-3</v>
      </c>
      <c r="AA48" s="3">
        <v>3.6800000000000001E-3</v>
      </c>
      <c r="AB48" s="3">
        <v>2.0500000000000002E-3</v>
      </c>
      <c r="AC48" s="3">
        <v>1.07E-3</v>
      </c>
      <c r="AD48" s="3">
        <v>5.5999999999999995E-4</v>
      </c>
      <c r="AE48" s="3">
        <v>2.7999999999999998E-4</v>
      </c>
      <c r="AF48" s="3">
        <v>1.2999999999999999E-4</v>
      </c>
      <c r="AG48" s="3">
        <v>6.0000000000000002E-5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5">
        <f>P_A[[#This Row],[8+]]-P_A[[#This Row],[9+]]</f>
        <v>5.2719999999999989E-2</v>
      </c>
      <c r="AY48" s="5">
        <f>P_A[[#This Row],[9+]]-P_A[[#This Row],[10+]]</f>
        <v>5.8660000000000045E-2</v>
      </c>
      <c r="AZ48" s="5">
        <f>P_A[[#This Row],[10+]]-P_A[[#This Row],[11+]]</f>
        <v>6.5969999999999973E-2</v>
      </c>
      <c r="BA48" s="5">
        <f>P_A[[#This Row],[11+]]-P_A[[#This Row],[12+]]</f>
        <v>7.5450000000000017E-2</v>
      </c>
      <c r="BB48" s="5">
        <f>P_A[[#This Row],[12+]]-P_A[[#This Row],[13+]]</f>
        <v>7.4999999999999956E-2</v>
      </c>
      <c r="BC48" s="5">
        <f>P_A[[#This Row],[13+]]-P_A[[#This Row],[14+]]</f>
        <v>7.9510000000000025E-2</v>
      </c>
      <c r="BD48" s="5">
        <f>P_A[[#This Row],[14+]]-P_A[[#This Row],[15+]]</f>
        <v>7.3270000000000002E-2</v>
      </c>
      <c r="BE48" s="5">
        <f>P_A[[#This Row],[15+]]-P_A[[#This Row],[16+]]</f>
        <v>6.857000000000002E-2</v>
      </c>
      <c r="BF48" s="5">
        <f>P_A[[#This Row],[16+]]-P_A[[#This Row],[17+]]</f>
        <v>6.494999999999998E-2</v>
      </c>
      <c r="BG48" s="5">
        <f>P_A[[#This Row],[17+]]-P_A[[#This Row],[18+]]</f>
        <v>5.345999999999998E-2</v>
      </c>
      <c r="BH48" s="5">
        <f>P_A[[#This Row],[18+]]-P_A[[#This Row],[19+]]</f>
        <v>4.6950000000000019E-2</v>
      </c>
      <c r="BI48" s="5">
        <f>P_A[[#This Row],[19+]]-P_A[[#This Row],[20+]]</f>
        <v>3.5819999999999991E-2</v>
      </c>
      <c r="BJ48" s="5">
        <f>P_A[[#This Row],[20+]]-P_A[[#This Row],[21+]]</f>
        <v>2.7900000000000008E-2</v>
      </c>
      <c r="BK48" s="5">
        <f>P_A[[#This Row],[21+]]-P_A[[#This Row],[22+]]</f>
        <v>2.1889999999999993E-2</v>
      </c>
      <c r="BL48" s="5">
        <f>P_A[[#This Row],[22+]]-P_A[[#This Row],[23+]]</f>
        <v>1.4910000000000003E-2</v>
      </c>
      <c r="BM48" s="5">
        <f>P_A[[#This Row],[23+]]-P_A[[#This Row],[24+]]</f>
        <v>1.0859999999999998E-2</v>
      </c>
      <c r="BN48" s="5">
        <f>P_A[[#This Row],[24+]]-P_A[[#This Row],[25+]]</f>
        <v>6.8500000000000002E-3</v>
      </c>
      <c r="BO48" s="5">
        <f>P_A[[#This Row],[25+]]-P_A[[#This Row],[26+]]</f>
        <v>4.4400000000000004E-3</v>
      </c>
      <c r="BP48" s="5">
        <f>P_A[[#This Row],[26+]]-P_A[[#This Row],[27+]]</f>
        <v>2.8900000000000002E-3</v>
      </c>
      <c r="BQ48" s="5">
        <f>P_A[[#This Row],[27+]]-P_A[[#This Row],[28+]]</f>
        <v>1.6299999999999999E-3</v>
      </c>
      <c r="BR48" s="5">
        <f>P_A[[#This Row],[28+]]-P_A[[#This Row],[29+]]</f>
        <v>9.8000000000000019E-4</v>
      </c>
      <c r="BS48" s="5">
        <f>P_A[[#This Row],[29+]]-P_A[[#This Row],[30+]]</f>
        <v>5.1000000000000004E-4</v>
      </c>
      <c r="BT48" s="5">
        <f>P_A[[#This Row],[30+]]-P_A[[#This Row],[31+]]</f>
        <v>2.7999999999999998E-4</v>
      </c>
      <c r="BU48" s="5">
        <f>P_A[[#This Row],[31+]]-P_A[[#This Row],[32+]]</f>
        <v>1.4999999999999999E-4</v>
      </c>
      <c r="BV48" s="5">
        <f>P_A[[#This Row],[32+]]-P_A[[#This Row],[33+]]</f>
        <v>6.9999999999999994E-5</v>
      </c>
      <c r="BW48" s="5">
        <f>P_A[[#This Row],[33+]]-P_A[[#This Row],[34+]]</f>
        <v>6.0000000000000002E-5</v>
      </c>
      <c r="BX48" s="5">
        <f>P_A[[#This Row],[34+]]-P_A[[#This Row],[35+]]</f>
        <v>0</v>
      </c>
      <c r="BY48" s="5">
        <f>P_A[[#This Row],[35+]]-P_A[[#This Row],[36+]]</f>
        <v>0</v>
      </c>
      <c r="BZ48" s="5">
        <f>P_A[[#This Row],[36+]]-P_A[[#This Row],[37+]]</f>
        <v>0</v>
      </c>
      <c r="CA48" s="5">
        <f>P_A[[#This Row],[37+]]-P_A[[#This Row],[38+]]</f>
        <v>0</v>
      </c>
      <c r="CB48" s="5">
        <f>P_A[[#This Row],[38+]]-P_A[[#This Row],[39+]]</f>
        <v>0</v>
      </c>
      <c r="CC48" s="5">
        <f>P_A[[#This Row],[39+]]-P_A[[#This Row],[40+]]</f>
        <v>0</v>
      </c>
      <c r="CD48" s="5">
        <f>P_A[[#This Row],[40+]]-P_A[[#This Row],[41+]]</f>
        <v>0</v>
      </c>
      <c r="CE48" s="5">
        <f>P_A[[#This Row],[41+]]-P_A[[#This Row],[42+]]</f>
        <v>0</v>
      </c>
      <c r="CF48" s="5">
        <f>P_A[[#This Row],[42+]]-P_A[[#This Row],[43+]]</f>
        <v>0</v>
      </c>
      <c r="CG48" s="5">
        <f>P_A[[#This Row],[43+]]-P_A[[#This Row],[44+]]</f>
        <v>0</v>
      </c>
      <c r="CH48" s="5">
        <f>P_A[[#This Row],[44+]]-P_A[[#This Row],[45+]]</f>
        <v>0</v>
      </c>
      <c r="CI48" s="5">
        <f>P_A[[#This Row],[45+]]-P_A[[#This Row],[46+]]</f>
        <v>0</v>
      </c>
      <c r="CJ48" s="5">
        <f>P_A[[#This Row],[46+]]-P_A[[#This Row],[47+]]</f>
        <v>0</v>
      </c>
      <c r="CK48" s="5">
        <f>P_A[[#This Row],[47+]]-P_A[[#This Row],[48+]]</f>
        <v>0</v>
      </c>
      <c r="CL48" s="5">
        <f>P_A[[#This Row],[48+]]-P_A[[#This Row],[49+]]</f>
        <v>0</v>
      </c>
    </row>
    <row r="49" spans="1:90" x14ac:dyDescent="0.25">
      <c r="A49" s="10">
        <v>22400623</v>
      </c>
      <c r="B49" t="s">
        <v>74</v>
      </c>
      <c r="C49" t="s">
        <v>86</v>
      </c>
      <c r="D49" s="11">
        <v>0.8125</v>
      </c>
      <c r="E49" s="9" t="str">
        <f>HYPERLINK("https://www.nba.com/stats/player/1630811/boxscores-traditional", "Keaton Wallace")</f>
        <v>Keaton Wallace</v>
      </c>
      <c r="F49">
        <v>12.4</v>
      </c>
      <c r="G49" s="4">
        <v>10.725999999999999</v>
      </c>
      <c r="H49" s="3">
        <v>0.65910000000000002</v>
      </c>
      <c r="I49" s="3">
        <v>0.62551999999999996</v>
      </c>
      <c r="J49" s="3">
        <v>0.58706000000000003</v>
      </c>
      <c r="K49" s="3">
        <v>0.55171999999999999</v>
      </c>
      <c r="L49" s="3">
        <v>0.51595000000000002</v>
      </c>
      <c r="M49" s="3">
        <v>0.47608</v>
      </c>
      <c r="N49" s="3">
        <v>0.44037999999999999</v>
      </c>
      <c r="O49" s="3">
        <v>0.40516999999999997</v>
      </c>
      <c r="P49" s="3">
        <v>0.36692999999999998</v>
      </c>
      <c r="Q49" s="3">
        <v>0.33360000000000001</v>
      </c>
      <c r="R49" s="3">
        <v>0.30153000000000002</v>
      </c>
      <c r="S49" s="3">
        <v>0.26762999999999998</v>
      </c>
      <c r="T49" s="3">
        <v>0.23885000000000001</v>
      </c>
      <c r="U49" s="3">
        <v>0.21185999999999999</v>
      </c>
      <c r="V49" s="3">
        <v>0.18406</v>
      </c>
      <c r="W49" s="3">
        <v>0.16109000000000001</v>
      </c>
      <c r="X49" s="3">
        <v>0.14007</v>
      </c>
      <c r="Y49" s="3">
        <v>0.121</v>
      </c>
      <c r="Z49" s="3">
        <v>0.10204000000000001</v>
      </c>
      <c r="AA49" s="3">
        <v>8.6910000000000001E-2</v>
      </c>
      <c r="AB49" s="3">
        <v>7.3529999999999998E-2</v>
      </c>
      <c r="AC49" s="3">
        <v>6.0569999999999999E-2</v>
      </c>
      <c r="AD49" s="3">
        <v>5.0500000000000003E-2</v>
      </c>
      <c r="AE49" s="3">
        <v>4.1820000000000003E-2</v>
      </c>
      <c r="AF49" s="3">
        <v>3.3619999999999997E-2</v>
      </c>
      <c r="AG49" s="3">
        <v>2.743E-2</v>
      </c>
      <c r="AH49" s="3">
        <v>2.222E-2</v>
      </c>
      <c r="AI49" s="3">
        <v>1.7430000000000001E-2</v>
      </c>
      <c r="AJ49" s="3">
        <v>1.3899999999999999E-2</v>
      </c>
      <c r="AK49" s="3">
        <v>1.1010000000000001E-2</v>
      </c>
      <c r="AL49" s="3">
        <v>8.4200000000000004E-3</v>
      </c>
      <c r="AM49" s="3">
        <v>6.5700000000000003E-3</v>
      </c>
      <c r="AN49" s="3">
        <v>5.0800000000000003E-3</v>
      </c>
      <c r="AO49" s="3">
        <v>3.79E-3</v>
      </c>
      <c r="AP49" s="3">
        <v>2.8900000000000002E-3</v>
      </c>
      <c r="AQ49" s="3">
        <v>2.1900000000000001E-3</v>
      </c>
      <c r="AR49" s="3">
        <v>1.5900000000000001E-3</v>
      </c>
      <c r="AS49" s="3">
        <v>1.1800000000000001E-3</v>
      </c>
      <c r="AT49" s="3">
        <v>8.7000000000000001E-4</v>
      </c>
      <c r="AU49" s="3">
        <v>6.2E-4</v>
      </c>
      <c r="AV49" s="3">
        <v>4.4999999999999999E-4</v>
      </c>
      <c r="AW49" s="3">
        <v>3.2000000000000003E-4</v>
      </c>
      <c r="AX49" s="5">
        <f>P_A[[#This Row],[8+]]-P_A[[#This Row],[9+]]</f>
        <v>3.3580000000000054E-2</v>
      </c>
      <c r="AY49" s="5">
        <f>P_A[[#This Row],[9+]]-P_A[[#This Row],[10+]]</f>
        <v>3.8459999999999939E-2</v>
      </c>
      <c r="AZ49" s="5">
        <f>P_A[[#This Row],[10+]]-P_A[[#This Row],[11+]]</f>
        <v>3.5340000000000038E-2</v>
      </c>
      <c r="BA49" s="5">
        <f>P_A[[#This Row],[11+]]-P_A[[#This Row],[12+]]</f>
        <v>3.5769999999999968E-2</v>
      </c>
      <c r="BB49" s="5">
        <f>P_A[[#This Row],[12+]]-P_A[[#This Row],[13+]]</f>
        <v>3.9870000000000017E-2</v>
      </c>
      <c r="BC49" s="5">
        <f>P_A[[#This Row],[13+]]-P_A[[#This Row],[14+]]</f>
        <v>3.570000000000001E-2</v>
      </c>
      <c r="BD49" s="5">
        <f>P_A[[#This Row],[14+]]-P_A[[#This Row],[15+]]</f>
        <v>3.5210000000000019E-2</v>
      </c>
      <c r="BE49" s="5">
        <f>P_A[[#This Row],[15+]]-P_A[[#This Row],[16+]]</f>
        <v>3.8239999999999996E-2</v>
      </c>
      <c r="BF49" s="5">
        <f>P_A[[#This Row],[16+]]-P_A[[#This Row],[17+]]</f>
        <v>3.3329999999999971E-2</v>
      </c>
      <c r="BG49" s="5">
        <f>P_A[[#This Row],[17+]]-P_A[[#This Row],[18+]]</f>
        <v>3.2069999999999987E-2</v>
      </c>
      <c r="BH49" s="5">
        <f>P_A[[#This Row],[18+]]-P_A[[#This Row],[19+]]</f>
        <v>3.3900000000000041E-2</v>
      </c>
      <c r="BI49" s="5">
        <f>P_A[[#This Row],[19+]]-P_A[[#This Row],[20+]]</f>
        <v>2.8779999999999972E-2</v>
      </c>
      <c r="BJ49" s="5">
        <f>P_A[[#This Row],[20+]]-P_A[[#This Row],[21+]]</f>
        <v>2.6990000000000014E-2</v>
      </c>
      <c r="BK49" s="5">
        <f>P_A[[#This Row],[21+]]-P_A[[#This Row],[22+]]</f>
        <v>2.7799999999999991E-2</v>
      </c>
      <c r="BL49" s="5">
        <f>P_A[[#This Row],[22+]]-P_A[[#This Row],[23+]]</f>
        <v>2.296999999999999E-2</v>
      </c>
      <c r="BM49" s="5">
        <f>P_A[[#This Row],[23+]]-P_A[[#This Row],[24+]]</f>
        <v>2.1020000000000011E-2</v>
      </c>
      <c r="BN49" s="5">
        <f>P_A[[#This Row],[24+]]-P_A[[#This Row],[25+]]</f>
        <v>1.9070000000000004E-2</v>
      </c>
      <c r="BO49" s="5">
        <f>P_A[[#This Row],[25+]]-P_A[[#This Row],[26+]]</f>
        <v>1.8959999999999991E-2</v>
      </c>
      <c r="BP49" s="5">
        <f>P_A[[#This Row],[26+]]-P_A[[#This Row],[27+]]</f>
        <v>1.5130000000000005E-2</v>
      </c>
      <c r="BQ49" s="5">
        <f>P_A[[#This Row],[27+]]-P_A[[#This Row],[28+]]</f>
        <v>1.3380000000000003E-2</v>
      </c>
      <c r="BR49" s="5">
        <f>P_A[[#This Row],[28+]]-P_A[[#This Row],[29+]]</f>
        <v>1.2959999999999999E-2</v>
      </c>
      <c r="BS49" s="5">
        <f>P_A[[#This Row],[29+]]-P_A[[#This Row],[30+]]</f>
        <v>1.0069999999999996E-2</v>
      </c>
      <c r="BT49" s="5">
        <f>P_A[[#This Row],[30+]]-P_A[[#This Row],[31+]]</f>
        <v>8.6800000000000002E-3</v>
      </c>
      <c r="BU49" s="5">
        <f>P_A[[#This Row],[31+]]-P_A[[#This Row],[32+]]</f>
        <v>8.2000000000000059E-3</v>
      </c>
      <c r="BV49" s="5">
        <f>P_A[[#This Row],[32+]]-P_A[[#This Row],[33+]]</f>
        <v>6.1899999999999976E-3</v>
      </c>
      <c r="BW49" s="5">
        <f>P_A[[#This Row],[33+]]-P_A[[#This Row],[34+]]</f>
        <v>5.2099999999999994E-3</v>
      </c>
      <c r="BX49" s="5">
        <f>P_A[[#This Row],[34+]]-P_A[[#This Row],[35+]]</f>
        <v>4.7899999999999991E-3</v>
      </c>
      <c r="BY49" s="5">
        <f>P_A[[#This Row],[35+]]-P_A[[#This Row],[36+]]</f>
        <v>3.5300000000000019E-3</v>
      </c>
      <c r="BZ49" s="5">
        <f>P_A[[#This Row],[36+]]-P_A[[#This Row],[37+]]</f>
        <v>2.8899999999999985E-3</v>
      </c>
      <c r="CA49" s="5">
        <f>P_A[[#This Row],[37+]]-P_A[[#This Row],[38+]]</f>
        <v>2.5900000000000003E-3</v>
      </c>
      <c r="CB49" s="5">
        <f>P_A[[#This Row],[38+]]-P_A[[#This Row],[39+]]</f>
        <v>1.8500000000000001E-3</v>
      </c>
      <c r="CC49" s="5">
        <f>P_A[[#This Row],[39+]]-P_A[[#This Row],[40+]]</f>
        <v>1.49E-3</v>
      </c>
      <c r="CD49" s="5">
        <f>P_A[[#This Row],[40+]]-P_A[[#This Row],[41+]]</f>
        <v>1.2900000000000003E-3</v>
      </c>
      <c r="CE49" s="5">
        <f>P_A[[#This Row],[41+]]-P_A[[#This Row],[42+]]</f>
        <v>8.9999999999999976E-4</v>
      </c>
      <c r="CF49" s="5">
        <f>P_A[[#This Row],[42+]]-P_A[[#This Row],[43+]]</f>
        <v>7.000000000000001E-4</v>
      </c>
      <c r="CG49" s="5">
        <f>P_A[[#This Row],[43+]]-P_A[[#This Row],[44+]]</f>
        <v>6.0000000000000006E-4</v>
      </c>
      <c r="CH49" s="5">
        <f>P_A[[#This Row],[44+]]-P_A[[#This Row],[45+]]</f>
        <v>4.0999999999999999E-4</v>
      </c>
      <c r="CI49" s="5">
        <f>P_A[[#This Row],[45+]]-P_A[[#This Row],[46+]]</f>
        <v>3.1000000000000005E-4</v>
      </c>
      <c r="CJ49" s="5">
        <f>P_A[[#This Row],[46+]]-P_A[[#This Row],[47+]]</f>
        <v>2.5000000000000001E-4</v>
      </c>
      <c r="CK49" s="5">
        <f>P_A[[#This Row],[47+]]-P_A[[#This Row],[48+]]</f>
        <v>1.7000000000000001E-4</v>
      </c>
      <c r="CL49" s="5">
        <f>P_A[[#This Row],[48+]]-P_A[[#This Row],[49+]]</f>
        <v>1.2999999999999996E-4</v>
      </c>
    </row>
    <row r="50" spans="1:90" x14ac:dyDescent="0.25">
      <c r="A50" s="10">
        <v>22400623</v>
      </c>
      <c r="B50" t="s">
        <v>74</v>
      </c>
      <c r="C50" t="s">
        <v>86</v>
      </c>
      <c r="D50" s="11">
        <v>0.8125</v>
      </c>
      <c r="E50" s="9" t="str">
        <f>HYPERLINK("https://www.nba.com/stats/player/203991/boxscores-traditional", "Clint Capela")</f>
        <v>Clint Capela</v>
      </c>
      <c r="F50">
        <v>9.4</v>
      </c>
      <c r="G50" s="4">
        <v>5.0439999999999996</v>
      </c>
      <c r="H50" s="3">
        <v>0.61026000000000002</v>
      </c>
      <c r="I50" s="3">
        <v>0.53188000000000002</v>
      </c>
      <c r="J50" s="3">
        <v>0.45223999999999998</v>
      </c>
      <c r="K50" s="3">
        <v>0.37447999999999998</v>
      </c>
      <c r="L50" s="3">
        <v>0.30153000000000002</v>
      </c>
      <c r="M50" s="3">
        <v>0.23885000000000001</v>
      </c>
      <c r="N50" s="3">
        <v>0.18140999999999999</v>
      </c>
      <c r="O50" s="3">
        <v>0.13350000000000001</v>
      </c>
      <c r="P50" s="3">
        <v>9.5100000000000004E-2</v>
      </c>
      <c r="Q50" s="3">
        <v>6.5519999999999995E-2</v>
      </c>
      <c r="R50" s="3">
        <v>4.4569999999999999E-2</v>
      </c>
      <c r="S50" s="3">
        <v>2.8719999999999999E-2</v>
      </c>
      <c r="T50" s="3">
        <v>1.7860000000000001E-2</v>
      </c>
      <c r="U50" s="3">
        <v>1.072E-2</v>
      </c>
      <c r="V50" s="3">
        <v>6.2100000000000002E-3</v>
      </c>
      <c r="W50" s="3">
        <v>3.47E-3</v>
      </c>
      <c r="X50" s="3">
        <v>1.9300000000000001E-3</v>
      </c>
      <c r="Y50" s="3">
        <v>1E-3</v>
      </c>
      <c r="Z50" s="3">
        <v>5.0000000000000001E-4</v>
      </c>
      <c r="AA50" s="3">
        <v>2.4000000000000001E-4</v>
      </c>
      <c r="AB50" s="3">
        <v>1.1E-4</v>
      </c>
      <c r="AC50" s="3">
        <v>5.0000000000000002E-5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5">
        <f>P_A[[#This Row],[8+]]-P_A[[#This Row],[9+]]</f>
        <v>7.8380000000000005E-2</v>
      </c>
      <c r="AY50" s="5">
        <f>P_A[[#This Row],[9+]]-P_A[[#This Row],[10+]]</f>
        <v>7.9640000000000044E-2</v>
      </c>
      <c r="AZ50" s="5">
        <f>P_A[[#This Row],[10+]]-P_A[[#This Row],[11+]]</f>
        <v>7.7759999999999996E-2</v>
      </c>
      <c r="BA50" s="5">
        <f>P_A[[#This Row],[11+]]-P_A[[#This Row],[12+]]</f>
        <v>7.2949999999999959E-2</v>
      </c>
      <c r="BB50" s="5">
        <f>P_A[[#This Row],[12+]]-P_A[[#This Row],[13+]]</f>
        <v>6.2680000000000013E-2</v>
      </c>
      <c r="BC50" s="5">
        <f>P_A[[#This Row],[13+]]-P_A[[#This Row],[14+]]</f>
        <v>5.7440000000000019E-2</v>
      </c>
      <c r="BD50" s="5">
        <f>P_A[[#This Row],[14+]]-P_A[[#This Row],[15+]]</f>
        <v>4.790999999999998E-2</v>
      </c>
      <c r="BE50" s="5">
        <f>P_A[[#This Row],[15+]]-P_A[[#This Row],[16+]]</f>
        <v>3.8400000000000004E-2</v>
      </c>
      <c r="BF50" s="5">
        <f>P_A[[#This Row],[16+]]-P_A[[#This Row],[17+]]</f>
        <v>2.9580000000000009E-2</v>
      </c>
      <c r="BG50" s="5">
        <f>P_A[[#This Row],[17+]]-P_A[[#This Row],[18+]]</f>
        <v>2.0949999999999996E-2</v>
      </c>
      <c r="BH50" s="5">
        <f>P_A[[#This Row],[18+]]-P_A[[#This Row],[19+]]</f>
        <v>1.585E-2</v>
      </c>
      <c r="BI50" s="5">
        <f>P_A[[#This Row],[19+]]-P_A[[#This Row],[20+]]</f>
        <v>1.0859999999999998E-2</v>
      </c>
      <c r="BJ50" s="5">
        <f>P_A[[#This Row],[20+]]-P_A[[#This Row],[21+]]</f>
        <v>7.1400000000000005E-3</v>
      </c>
      <c r="BK50" s="5">
        <f>P_A[[#This Row],[21+]]-P_A[[#This Row],[22+]]</f>
        <v>4.5100000000000001E-3</v>
      </c>
      <c r="BL50" s="5">
        <f>P_A[[#This Row],[22+]]-P_A[[#This Row],[23+]]</f>
        <v>2.7400000000000002E-3</v>
      </c>
      <c r="BM50" s="5">
        <f>P_A[[#This Row],[23+]]-P_A[[#This Row],[24+]]</f>
        <v>1.5399999999999999E-3</v>
      </c>
      <c r="BN50" s="5">
        <f>P_A[[#This Row],[24+]]-P_A[[#This Row],[25+]]</f>
        <v>9.3000000000000005E-4</v>
      </c>
      <c r="BO50" s="5">
        <f>P_A[[#This Row],[25+]]-P_A[[#This Row],[26+]]</f>
        <v>5.0000000000000001E-4</v>
      </c>
      <c r="BP50" s="5">
        <f>P_A[[#This Row],[26+]]-P_A[[#This Row],[27+]]</f>
        <v>2.6000000000000003E-4</v>
      </c>
      <c r="BQ50" s="5">
        <f>P_A[[#This Row],[27+]]-P_A[[#This Row],[28+]]</f>
        <v>1.3000000000000002E-4</v>
      </c>
      <c r="BR50" s="5">
        <f>P_A[[#This Row],[28+]]-P_A[[#This Row],[29+]]</f>
        <v>6.0000000000000002E-5</v>
      </c>
      <c r="BS50" s="5">
        <f>P_A[[#This Row],[29+]]-P_A[[#This Row],[30+]]</f>
        <v>5.0000000000000002E-5</v>
      </c>
      <c r="BT50" s="5">
        <f>P_A[[#This Row],[30+]]-P_A[[#This Row],[31+]]</f>
        <v>0</v>
      </c>
      <c r="BU50" s="5">
        <f>P_A[[#This Row],[31+]]-P_A[[#This Row],[32+]]</f>
        <v>0</v>
      </c>
      <c r="BV50" s="5">
        <f>P_A[[#This Row],[32+]]-P_A[[#This Row],[33+]]</f>
        <v>0</v>
      </c>
      <c r="BW50" s="5">
        <f>P_A[[#This Row],[33+]]-P_A[[#This Row],[34+]]</f>
        <v>0</v>
      </c>
      <c r="BX50" s="5">
        <f>P_A[[#This Row],[34+]]-P_A[[#This Row],[35+]]</f>
        <v>0</v>
      </c>
      <c r="BY50" s="5">
        <f>P_A[[#This Row],[35+]]-P_A[[#This Row],[36+]]</f>
        <v>0</v>
      </c>
      <c r="BZ50" s="5">
        <f>P_A[[#This Row],[36+]]-P_A[[#This Row],[37+]]</f>
        <v>0</v>
      </c>
      <c r="CA50" s="5">
        <f>P_A[[#This Row],[37+]]-P_A[[#This Row],[38+]]</f>
        <v>0</v>
      </c>
      <c r="CB50" s="5">
        <f>P_A[[#This Row],[38+]]-P_A[[#This Row],[39+]]</f>
        <v>0</v>
      </c>
      <c r="CC50" s="5">
        <f>P_A[[#This Row],[39+]]-P_A[[#This Row],[40+]]</f>
        <v>0</v>
      </c>
      <c r="CD50" s="5">
        <f>P_A[[#This Row],[40+]]-P_A[[#This Row],[41+]]</f>
        <v>0</v>
      </c>
      <c r="CE50" s="5">
        <f>P_A[[#This Row],[41+]]-P_A[[#This Row],[42+]]</f>
        <v>0</v>
      </c>
      <c r="CF50" s="5">
        <f>P_A[[#This Row],[42+]]-P_A[[#This Row],[43+]]</f>
        <v>0</v>
      </c>
      <c r="CG50" s="5">
        <f>P_A[[#This Row],[43+]]-P_A[[#This Row],[44+]]</f>
        <v>0</v>
      </c>
      <c r="CH50" s="5">
        <f>P_A[[#This Row],[44+]]-P_A[[#This Row],[45+]]</f>
        <v>0</v>
      </c>
      <c r="CI50" s="5">
        <f>P_A[[#This Row],[45+]]-P_A[[#This Row],[46+]]</f>
        <v>0</v>
      </c>
      <c r="CJ50" s="5">
        <f>P_A[[#This Row],[46+]]-P_A[[#This Row],[47+]]</f>
        <v>0</v>
      </c>
      <c r="CK50" s="5">
        <f>P_A[[#This Row],[47+]]-P_A[[#This Row],[48+]]</f>
        <v>0</v>
      </c>
      <c r="CL50" s="5">
        <f>P_A[[#This Row],[48+]]-P_A[[#This Row],[49+]]</f>
        <v>0</v>
      </c>
    </row>
    <row r="51" spans="1:90" x14ac:dyDescent="0.25">
      <c r="A51" s="10">
        <v>22400623</v>
      </c>
      <c r="B51" t="s">
        <v>74</v>
      </c>
      <c r="C51" t="s">
        <v>86</v>
      </c>
      <c r="D51" s="11">
        <v>0.8125</v>
      </c>
      <c r="E51" s="9" t="str">
        <f>HYPERLINK("https://www.nba.com/stats/player/1631223/boxscores-traditional", "David Roddy")</f>
        <v>David Roddy</v>
      </c>
      <c r="F51">
        <v>8.6</v>
      </c>
      <c r="G51" s="4">
        <v>3.4990000000000001</v>
      </c>
      <c r="H51" s="3">
        <v>0.56749000000000005</v>
      </c>
      <c r="I51" s="3">
        <v>0.45619999999999999</v>
      </c>
      <c r="J51" s="3">
        <v>0.34458</v>
      </c>
      <c r="K51" s="3">
        <v>0.24510000000000001</v>
      </c>
      <c r="L51" s="3">
        <v>0.16602</v>
      </c>
      <c r="M51" s="3">
        <v>0.10383000000000001</v>
      </c>
      <c r="N51" s="3">
        <v>6.1780000000000002E-2</v>
      </c>
      <c r="O51" s="3">
        <v>3.3619999999999997E-2</v>
      </c>
      <c r="P51" s="3">
        <v>1.7430000000000001E-2</v>
      </c>
      <c r="Q51" s="3">
        <v>8.2000000000000007E-3</v>
      </c>
      <c r="R51" s="3">
        <v>3.5699999999999998E-3</v>
      </c>
      <c r="S51" s="3">
        <v>1.49E-3</v>
      </c>
      <c r="T51" s="3">
        <v>5.5999999999999995E-4</v>
      </c>
      <c r="U51" s="3">
        <v>2.0000000000000001E-4</v>
      </c>
      <c r="V51" s="3">
        <v>6.0000000000000002E-5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5">
        <f>P_A[[#This Row],[8+]]-P_A[[#This Row],[9+]]</f>
        <v>0.11129000000000006</v>
      </c>
      <c r="AY51" s="5">
        <f>P_A[[#This Row],[9+]]-P_A[[#This Row],[10+]]</f>
        <v>0.11162</v>
      </c>
      <c r="AZ51" s="5">
        <f>P_A[[#This Row],[10+]]-P_A[[#This Row],[11+]]</f>
        <v>9.9479999999999985E-2</v>
      </c>
      <c r="BA51" s="5">
        <f>P_A[[#This Row],[11+]]-P_A[[#This Row],[12+]]</f>
        <v>7.9080000000000011E-2</v>
      </c>
      <c r="BB51" s="5">
        <f>P_A[[#This Row],[12+]]-P_A[[#This Row],[13+]]</f>
        <v>6.2189999999999995E-2</v>
      </c>
      <c r="BC51" s="5">
        <f>P_A[[#This Row],[13+]]-P_A[[#This Row],[14+]]</f>
        <v>4.2050000000000004E-2</v>
      </c>
      <c r="BD51" s="5">
        <f>P_A[[#This Row],[14+]]-P_A[[#This Row],[15+]]</f>
        <v>2.8160000000000004E-2</v>
      </c>
      <c r="BE51" s="5">
        <f>P_A[[#This Row],[15+]]-P_A[[#This Row],[16+]]</f>
        <v>1.6189999999999996E-2</v>
      </c>
      <c r="BF51" s="5">
        <f>P_A[[#This Row],[16+]]-P_A[[#This Row],[17+]]</f>
        <v>9.2300000000000004E-3</v>
      </c>
      <c r="BG51" s="5">
        <f>P_A[[#This Row],[17+]]-P_A[[#This Row],[18+]]</f>
        <v>4.6300000000000004E-3</v>
      </c>
      <c r="BH51" s="5">
        <f>P_A[[#This Row],[18+]]-P_A[[#This Row],[19+]]</f>
        <v>2.0799999999999998E-3</v>
      </c>
      <c r="BI51" s="5">
        <f>P_A[[#This Row],[19+]]-P_A[[#This Row],[20+]]</f>
        <v>9.3000000000000005E-4</v>
      </c>
      <c r="BJ51" s="5">
        <f>P_A[[#This Row],[20+]]-P_A[[#This Row],[21+]]</f>
        <v>3.5999999999999997E-4</v>
      </c>
      <c r="BK51" s="5">
        <f>P_A[[#This Row],[21+]]-P_A[[#This Row],[22+]]</f>
        <v>1.4000000000000001E-4</v>
      </c>
      <c r="BL51" s="5">
        <f>P_A[[#This Row],[22+]]-P_A[[#This Row],[23+]]</f>
        <v>6.0000000000000002E-5</v>
      </c>
      <c r="BM51" s="5">
        <f>P_A[[#This Row],[23+]]-P_A[[#This Row],[24+]]</f>
        <v>0</v>
      </c>
      <c r="BN51" s="5">
        <f>P_A[[#This Row],[24+]]-P_A[[#This Row],[25+]]</f>
        <v>0</v>
      </c>
      <c r="BO51" s="5">
        <f>P_A[[#This Row],[25+]]-P_A[[#This Row],[26+]]</f>
        <v>0</v>
      </c>
      <c r="BP51" s="5">
        <f>P_A[[#This Row],[26+]]-P_A[[#This Row],[27+]]</f>
        <v>0</v>
      </c>
      <c r="BQ51" s="5">
        <f>P_A[[#This Row],[27+]]-P_A[[#This Row],[28+]]</f>
        <v>0</v>
      </c>
      <c r="BR51" s="5">
        <f>P_A[[#This Row],[28+]]-P_A[[#This Row],[29+]]</f>
        <v>0</v>
      </c>
      <c r="BS51" s="5">
        <f>P_A[[#This Row],[29+]]-P_A[[#This Row],[30+]]</f>
        <v>0</v>
      </c>
      <c r="BT51" s="5">
        <f>P_A[[#This Row],[30+]]-P_A[[#This Row],[31+]]</f>
        <v>0</v>
      </c>
      <c r="BU51" s="5">
        <f>P_A[[#This Row],[31+]]-P_A[[#This Row],[32+]]</f>
        <v>0</v>
      </c>
      <c r="BV51" s="5">
        <f>P_A[[#This Row],[32+]]-P_A[[#This Row],[33+]]</f>
        <v>0</v>
      </c>
      <c r="BW51" s="5">
        <f>P_A[[#This Row],[33+]]-P_A[[#This Row],[34+]]</f>
        <v>0</v>
      </c>
      <c r="BX51" s="5">
        <f>P_A[[#This Row],[34+]]-P_A[[#This Row],[35+]]</f>
        <v>0</v>
      </c>
      <c r="BY51" s="5">
        <f>P_A[[#This Row],[35+]]-P_A[[#This Row],[36+]]</f>
        <v>0</v>
      </c>
      <c r="BZ51" s="5">
        <f>P_A[[#This Row],[36+]]-P_A[[#This Row],[37+]]</f>
        <v>0</v>
      </c>
      <c r="CA51" s="5">
        <f>P_A[[#This Row],[37+]]-P_A[[#This Row],[38+]]</f>
        <v>0</v>
      </c>
      <c r="CB51" s="5">
        <f>P_A[[#This Row],[38+]]-P_A[[#This Row],[39+]]</f>
        <v>0</v>
      </c>
      <c r="CC51" s="5">
        <f>P_A[[#This Row],[39+]]-P_A[[#This Row],[40+]]</f>
        <v>0</v>
      </c>
      <c r="CD51" s="5">
        <f>P_A[[#This Row],[40+]]-P_A[[#This Row],[41+]]</f>
        <v>0</v>
      </c>
      <c r="CE51" s="5">
        <f>P_A[[#This Row],[41+]]-P_A[[#This Row],[42+]]</f>
        <v>0</v>
      </c>
      <c r="CF51" s="5">
        <f>P_A[[#This Row],[42+]]-P_A[[#This Row],[43+]]</f>
        <v>0</v>
      </c>
      <c r="CG51" s="5">
        <f>P_A[[#This Row],[43+]]-P_A[[#This Row],[44+]]</f>
        <v>0</v>
      </c>
      <c r="CH51" s="5">
        <f>P_A[[#This Row],[44+]]-P_A[[#This Row],[45+]]</f>
        <v>0</v>
      </c>
      <c r="CI51" s="5">
        <f>P_A[[#This Row],[45+]]-P_A[[#This Row],[46+]]</f>
        <v>0</v>
      </c>
      <c r="CJ51" s="5">
        <f>P_A[[#This Row],[46+]]-P_A[[#This Row],[47+]]</f>
        <v>0</v>
      </c>
      <c r="CK51" s="5">
        <f>P_A[[#This Row],[47+]]-P_A[[#This Row],[48+]]</f>
        <v>0</v>
      </c>
      <c r="CL51" s="5">
        <f>P_A[[#This Row],[48+]]-P_A[[#This Row],[49+]]</f>
        <v>0</v>
      </c>
    </row>
    <row r="52" spans="1:90" x14ac:dyDescent="0.25">
      <c r="A52" s="10">
        <v>22400623</v>
      </c>
      <c r="B52" t="s">
        <v>74</v>
      </c>
      <c r="C52" t="s">
        <v>86</v>
      </c>
      <c r="D52" s="11">
        <v>0.8125</v>
      </c>
      <c r="E52" s="9" t="str">
        <f>HYPERLINK("https://www.nba.com/stats/player/1642258/boxscores-traditional", "Zaccharie Risacher")</f>
        <v>Zaccharie Risacher</v>
      </c>
      <c r="F52">
        <v>8.8000000000000007</v>
      </c>
      <c r="G52" s="4">
        <v>5.3440000000000003</v>
      </c>
      <c r="H52" s="3">
        <v>0.55962000000000001</v>
      </c>
      <c r="I52" s="3">
        <v>0.48404999999999998</v>
      </c>
      <c r="J52" s="3">
        <v>0.41293999999999997</v>
      </c>
      <c r="K52" s="3">
        <v>0.34089999999999998</v>
      </c>
      <c r="L52" s="3">
        <v>0.27424999999999999</v>
      </c>
      <c r="M52" s="3">
        <v>0.21476000000000001</v>
      </c>
      <c r="N52" s="3">
        <v>0.16602</v>
      </c>
      <c r="O52" s="3">
        <v>0.12302</v>
      </c>
      <c r="P52" s="3">
        <v>8.8510000000000005E-2</v>
      </c>
      <c r="Q52" s="3">
        <v>6.3009999999999997E-2</v>
      </c>
      <c r="R52" s="3">
        <v>4.2720000000000001E-2</v>
      </c>
      <c r="S52" s="3">
        <v>2.8070000000000001E-2</v>
      </c>
      <c r="T52" s="3">
        <v>1.7860000000000001E-2</v>
      </c>
      <c r="U52" s="3">
        <v>1.1299999999999999E-2</v>
      </c>
      <c r="V52" s="3">
        <v>6.7600000000000004E-3</v>
      </c>
      <c r="W52" s="3">
        <v>3.9100000000000003E-3</v>
      </c>
      <c r="X52" s="3">
        <v>2.2599999999999999E-3</v>
      </c>
      <c r="Y52" s="3">
        <v>1.2199999999999999E-3</v>
      </c>
      <c r="Z52" s="3">
        <v>6.4000000000000005E-4</v>
      </c>
      <c r="AA52" s="3">
        <v>3.2000000000000003E-4</v>
      </c>
      <c r="AB52" s="3">
        <v>1.7000000000000001E-4</v>
      </c>
      <c r="AC52" s="3">
        <v>8.0000000000000007E-5</v>
      </c>
      <c r="AD52" s="3">
        <v>4.0000000000000003E-5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5">
        <f>P_A[[#This Row],[8+]]-P_A[[#This Row],[9+]]</f>
        <v>7.5570000000000026E-2</v>
      </c>
      <c r="AY52" s="5">
        <f>P_A[[#This Row],[9+]]-P_A[[#This Row],[10+]]</f>
        <v>7.1110000000000007E-2</v>
      </c>
      <c r="AZ52" s="5">
        <f>P_A[[#This Row],[10+]]-P_A[[#This Row],[11+]]</f>
        <v>7.2039999999999993E-2</v>
      </c>
      <c r="BA52" s="5">
        <f>P_A[[#This Row],[11+]]-P_A[[#This Row],[12+]]</f>
        <v>6.6649999999999987E-2</v>
      </c>
      <c r="BB52" s="5">
        <f>P_A[[#This Row],[12+]]-P_A[[#This Row],[13+]]</f>
        <v>5.9489999999999987E-2</v>
      </c>
      <c r="BC52" s="5">
        <f>P_A[[#This Row],[13+]]-P_A[[#This Row],[14+]]</f>
        <v>4.8740000000000006E-2</v>
      </c>
      <c r="BD52" s="5">
        <f>P_A[[#This Row],[14+]]-P_A[[#This Row],[15+]]</f>
        <v>4.2999999999999997E-2</v>
      </c>
      <c r="BE52" s="5">
        <f>P_A[[#This Row],[15+]]-P_A[[#This Row],[16+]]</f>
        <v>3.4509999999999999E-2</v>
      </c>
      <c r="BF52" s="5">
        <f>P_A[[#This Row],[16+]]-P_A[[#This Row],[17+]]</f>
        <v>2.5500000000000009E-2</v>
      </c>
      <c r="BG52" s="5">
        <f>P_A[[#This Row],[17+]]-P_A[[#This Row],[18+]]</f>
        <v>2.0289999999999996E-2</v>
      </c>
      <c r="BH52" s="5">
        <f>P_A[[#This Row],[18+]]-P_A[[#This Row],[19+]]</f>
        <v>1.465E-2</v>
      </c>
      <c r="BI52" s="5">
        <f>P_A[[#This Row],[19+]]-P_A[[#This Row],[20+]]</f>
        <v>1.021E-2</v>
      </c>
      <c r="BJ52" s="5">
        <f>P_A[[#This Row],[20+]]-P_A[[#This Row],[21+]]</f>
        <v>6.5600000000000016E-3</v>
      </c>
      <c r="BK52" s="5">
        <f>P_A[[#This Row],[21+]]-P_A[[#This Row],[22+]]</f>
        <v>4.5399999999999989E-3</v>
      </c>
      <c r="BL52" s="5">
        <f>P_A[[#This Row],[22+]]-P_A[[#This Row],[23+]]</f>
        <v>2.8500000000000001E-3</v>
      </c>
      <c r="BM52" s="5">
        <f>P_A[[#This Row],[23+]]-P_A[[#This Row],[24+]]</f>
        <v>1.6500000000000004E-3</v>
      </c>
      <c r="BN52" s="5">
        <f>P_A[[#This Row],[24+]]-P_A[[#This Row],[25+]]</f>
        <v>1.0399999999999999E-3</v>
      </c>
      <c r="BO52" s="5">
        <f>P_A[[#This Row],[25+]]-P_A[[#This Row],[26+]]</f>
        <v>5.7999999999999989E-4</v>
      </c>
      <c r="BP52" s="5">
        <f>P_A[[#This Row],[26+]]-P_A[[#This Row],[27+]]</f>
        <v>3.2000000000000003E-4</v>
      </c>
      <c r="BQ52" s="5">
        <f>P_A[[#This Row],[27+]]-P_A[[#This Row],[28+]]</f>
        <v>1.5000000000000001E-4</v>
      </c>
      <c r="BR52" s="5">
        <f>P_A[[#This Row],[28+]]-P_A[[#This Row],[29+]]</f>
        <v>9.0000000000000006E-5</v>
      </c>
      <c r="BS52" s="5">
        <f>P_A[[#This Row],[29+]]-P_A[[#This Row],[30+]]</f>
        <v>4.0000000000000003E-5</v>
      </c>
      <c r="BT52" s="5">
        <f>P_A[[#This Row],[30+]]-P_A[[#This Row],[31+]]</f>
        <v>4.0000000000000003E-5</v>
      </c>
      <c r="BU52" s="5">
        <f>P_A[[#This Row],[31+]]-P_A[[#This Row],[32+]]</f>
        <v>0</v>
      </c>
      <c r="BV52" s="5">
        <f>P_A[[#This Row],[32+]]-P_A[[#This Row],[33+]]</f>
        <v>0</v>
      </c>
      <c r="BW52" s="5">
        <f>P_A[[#This Row],[33+]]-P_A[[#This Row],[34+]]</f>
        <v>0</v>
      </c>
      <c r="BX52" s="5">
        <f>P_A[[#This Row],[34+]]-P_A[[#This Row],[35+]]</f>
        <v>0</v>
      </c>
      <c r="BY52" s="5">
        <f>P_A[[#This Row],[35+]]-P_A[[#This Row],[36+]]</f>
        <v>0</v>
      </c>
      <c r="BZ52" s="5">
        <f>P_A[[#This Row],[36+]]-P_A[[#This Row],[37+]]</f>
        <v>0</v>
      </c>
      <c r="CA52" s="5">
        <f>P_A[[#This Row],[37+]]-P_A[[#This Row],[38+]]</f>
        <v>0</v>
      </c>
      <c r="CB52" s="5">
        <f>P_A[[#This Row],[38+]]-P_A[[#This Row],[39+]]</f>
        <v>0</v>
      </c>
      <c r="CC52" s="5">
        <f>P_A[[#This Row],[39+]]-P_A[[#This Row],[40+]]</f>
        <v>0</v>
      </c>
      <c r="CD52" s="5">
        <f>P_A[[#This Row],[40+]]-P_A[[#This Row],[41+]]</f>
        <v>0</v>
      </c>
      <c r="CE52" s="5">
        <f>P_A[[#This Row],[41+]]-P_A[[#This Row],[42+]]</f>
        <v>0</v>
      </c>
      <c r="CF52" s="5">
        <f>P_A[[#This Row],[42+]]-P_A[[#This Row],[43+]]</f>
        <v>0</v>
      </c>
      <c r="CG52" s="5">
        <f>P_A[[#This Row],[43+]]-P_A[[#This Row],[44+]]</f>
        <v>0</v>
      </c>
      <c r="CH52" s="5">
        <f>P_A[[#This Row],[44+]]-P_A[[#This Row],[45+]]</f>
        <v>0</v>
      </c>
      <c r="CI52" s="5">
        <f>P_A[[#This Row],[45+]]-P_A[[#This Row],[46+]]</f>
        <v>0</v>
      </c>
      <c r="CJ52" s="5">
        <f>P_A[[#This Row],[46+]]-P_A[[#This Row],[47+]]</f>
        <v>0</v>
      </c>
      <c r="CK52" s="5">
        <f>P_A[[#This Row],[47+]]-P_A[[#This Row],[48+]]</f>
        <v>0</v>
      </c>
      <c r="CL52" s="5">
        <f>P_A[[#This Row],[48+]]-P_A[[#This Row],[49+]]</f>
        <v>0</v>
      </c>
    </row>
    <row r="53" spans="1:90" x14ac:dyDescent="0.25">
      <c r="A53" s="10">
        <v>22400623</v>
      </c>
      <c r="B53" t="s">
        <v>74</v>
      </c>
      <c r="C53" t="s">
        <v>86</v>
      </c>
      <c r="D53" s="11">
        <v>0.8125</v>
      </c>
      <c r="E53" s="9" t="str">
        <f>HYPERLINK("https://www.nba.com/stats/player/1629726/boxscores-traditional", "Garrison Mathews")</f>
        <v>Garrison Mathews</v>
      </c>
      <c r="F53">
        <v>8.1999999999999993</v>
      </c>
      <c r="G53" s="4">
        <v>6.1120000000000001</v>
      </c>
      <c r="H53" s="3">
        <v>0.51197000000000004</v>
      </c>
      <c r="I53" s="3">
        <v>0.44828000000000001</v>
      </c>
      <c r="J53" s="3">
        <v>0.38590999999999998</v>
      </c>
      <c r="K53" s="3">
        <v>0.32275999999999999</v>
      </c>
      <c r="L53" s="3">
        <v>0.26762999999999998</v>
      </c>
      <c r="M53" s="3">
        <v>0.21476000000000001</v>
      </c>
      <c r="N53" s="3">
        <v>0.17105999999999999</v>
      </c>
      <c r="O53" s="3">
        <v>0.13350000000000001</v>
      </c>
      <c r="P53" s="3">
        <v>0.10027</v>
      </c>
      <c r="Q53" s="3">
        <v>7.4929999999999997E-2</v>
      </c>
      <c r="R53" s="3">
        <v>5.4800000000000001E-2</v>
      </c>
      <c r="S53" s="3">
        <v>3.8359999999999998E-2</v>
      </c>
      <c r="T53" s="3">
        <v>2.6800000000000001E-2</v>
      </c>
      <c r="U53" s="3">
        <v>1.831E-2</v>
      </c>
      <c r="V53" s="3">
        <v>1.191E-2</v>
      </c>
      <c r="W53" s="3">
        <v>7.7600000000000004E-3</v>
      </c>
      <c r="X53" s="3">
        <v>4.7999999999999996E-3</v>
      </c>
      <c r="Y53" s="3">
        <v>2.98E-3</v>
      </c>
      <c r="Z53" s="3">
        <v>1.81E-3</v>
      </c>
      <c r="AA53" s="3">
        <v>1.0399999999999999E-3</v>
      </c>
      <c r="AB53" s="3">
        <v>5.9999999999999995E-4</v>
      </c>
      <c r="AC53" s="3">
        <v>3.4000000000000002E-4</v>
      </c>
      <c r="AD53" s="3">
        <v>1.8000000000000001E-4</v>
      </c>
      <c r="AE53" s="3">
        <v>1E-4</v>
      </c>
      <c r="AF53" s="3">
        <v>5.0000000000000002E-5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5">
        <f>P_A[[#This Row],[8+]]-P_A[[#This Row],[9+]]</f>
        <v>6.3690000000000024E-2</v>
      </c>
      <c r="AY53" s="5">
        <f>P_A[[#This Row],[9+]]-P_A[[#This Row],[10+]]</f>
        <v>6.2370000000000037E-2</v>
      </c>
      <c r="AZ53" s="5">
        <f>P_A[[#This Row],[10+]]-P_A[[#This Row],[11+]]</f>
        <v>6.3149999999999984E-2</v>
      </c>
      <c r="BA53" s="5">
        <f>P_A[[#This Row],[11+]]-P_A[[#This Row],[12+]]</f>
        <v>5.5130000000000012E-2</v>
      </c>
      <c r="BB53" s="5">
        <f>P_A[[#This Row],[12+]]-P_A[[#This Row],[13+]]</f>
        <v>5.2869999999999973E-2</v>
      </c>
      <c r="BC53" s="5">
        <f>P_A[[#This Row],[13+]]-P_A[[#This Row],[14+]]</f>
        <v>4.3700000000000017E-2</v>
      </c>
      <c r="BD53" s="5">
        <f>P_A[[#This Row],[14+]]-P_A[[#This Row],[15+]]</f>
        <v>3.7559999999999982E-2</v>
      </c>
      <c r="BE53" s="5">
        <f>P_A[[#This Row],[15+]]-P_A[[#This Row],[16+]]</f>
        <v>3.323000000000001E-2</v>
      </c>
      <c r="BF53" s="5">
        <f>P_A[[#This Row],[16+]]-P_A[[#This Row],[17+]]</f>
        <v>2.5340000000000001E-2</v>
      </c>
      <c r="BG53" s="5">
        <f>P_A[[#This Row],[17+]]-P_A[[#This Row],[18+]]</f>
        <v>2.0129999999999995E-2</v>
      </c>
      <c r="BH53" s="5">
        <f>P_A[[#This Row],[18+]]-P_A[[#This Row],[19+]]</f>
        <v>1.6440000000000003E-2</v>
      </c>
      <c r="BI53" s="5">
        <f>P_A[[#This Row],[19+]]-P_A[[#This Row],[20+]]</f>
        <v>1.1559999999999997E-2</v>
      </c>
      <c r="BJ53" s="5">
        <f>P_A[[#This Row],[20+]]-P_A[[#This Row],[21+]]</f>
        <v>8.490000000000001E-3</v>
      </c>
      <c r="BK53" s="5">
        <f>P_A[[#This Row],[21+]]-P_A[[#This Row],[22+]]</f>
        <v>6.3999999999999994E-3</v>
      </c>
      <c r="BL53" s="5">
        <f>P_A[[#This Row],[22+]]-P_A[[#This Row],[23+]]</f>
        <v>4.15E-3</v>
      </c>
      <c r="BM53" s="5">
        <f>P_A[[#This Row],[23+]]-P_A[[#This Row],[24+]]</f>
        <v>2.9600000000000008E-3</v>
      </c>
      <c r="BN53" s="5">
        <f>P_A[[#This Row],[24+]]-P_A[[#This Row],[25+]]</f>
        <v>1.8199999999999996E-3</v>
      </c>
      <c r="BO53" s="5">
        <f>P_A[[#This Row],[25+]]-P_A[[#This Row],[26+]]</f>
        <v>1.17E-3</v>
      </c>
      <c r="BP53" s="5">
        <f>P_A[[#This Row],[26+]]-P_A[[#This Row],[27+]]</f>
        <v>7.7000000000000007E-4</v>
      </c>
      <c r="BQ53" s="5">
        <f>P_A[[#This Row],[27+]]-P_A[[#This Row],[28+]]</f>
        <v>4.3999999999999996E-4</v>
      </c>
      <c r="BR53" s="5">
        <f>P_A[[#This Row],[28+]]-P_A[[#This Row],[29+]]</f>
        <v>2.5999999999999992E-4</v>
      </c>
      <c r="BS53" s="5">
        <f>P_A[[#This Row],[29+]]-P_A[[#This Row],[30+]]</f>
        <v>1.6000000000000001E-4</v>
      </c>
      <c r="BT53" s="5">
        <f>P_A[[#This Row],[30+]]-P_A[[#This Row],[31+]]</f>
        <v>8.0000000000000007E-5</v>
      </c>
      <c r="BU53" s="5">
        <f>P_A[[#This Row],[31+]]-P_A[[#This Row],[32+]]</f>
        <v>5.0000000000000002E-5</v>
      </c>
      <c r="BV53" s="5">
        <f>P_A[[#This Row],[32+]]-P_A[[#This Row],[33+]]</f>
        <v>5.0000000000000002E-5</v>
      </c>
      <c r="BW53" s="5">
        <f>P_A[[#This Row],[33+]]-P_A[[#This Row],[34+]]</f>
        <v>0</v>
      </c>
      <c r="BX53" s="5">
        <f>P_A[[#This Row],[34+]]-P_A[[#This Row],[35+]]</f>
        <v>0</v>
      </c>
      <c r="BY53" s="5">
        <f>P_A[[#This Row],[35+]]-P_A[[#This Row],[36+]]</f>
        <v>0</v>
      </c>
      <c r="BZ53" s="5">
        <f>P_A[[#This Row],[36+]]-P_A[[#This Row],[37+]]</f>
        <v>0</v>
      </c>
      <c r="CA53" s="5">
        <f>P_A[[#This Row],[37+]]-P_A[[#This Row],[38+]]</f>
        <v>0</v>
      </c>
      <c r="CB53" s="5">
        <f>P_A[[#This Row],[38+]]-P_A[[#This Row],[39+]]</f>
        <v>0</v>
      </c>
      <c r="CC53" s="5">
        <f>P_A[[#This Row],[39+]]-P_A[[#This Row],[40+]]</f>
        <v>0</v>
      </c>
      <c r="CD53" s="5">
        <f>P_A[[#This Row],[40+]]-P_A[[#This Row],[41+]]</f>
        <v>0</v>
      </c>
      <c r="CE53" s="5">
        <f>P_A[[#This Row],[41+]]-P_A[[#This Row],[42+]]</f>
        <v>0</v>
      </c>
      <c r="CF53" s="5">
        <f>P_A[[#This Row],[42+]]-P_A[[#This Row],[43+]]</f>
        <v>0</v>
      </c>
      <c r="CG53" s="5">
        <f>P_A[[#This Row],[43+]]-P_A[[#This Row],[44+]]</f>
        <v>0</v>
      </c>
      <c r="CH53" s="5">
        <f>P_A[[#This Row],[44+]]-P_A[[#This Row],[45+]]</f>
        <v>0</v>
      </c>
      <c r="CI53" s="5">
        <f>P_A[[#This Row],[45+]]-P_A[[#This Row],[46+]]</f>
        <v>0</v>
      </c>
      <c r="CJ53" s="5">
        <f>P_A[[#This Row],[46+]]-P_A[[#This Row],[47+]]</f>
        <v>0</v>
      </c>
      <c r="CK53" s="5">
        <f>P_A[[#This Row],[47+]]-P_A[[#This Row],[48+]]</f>
        <v>0</v>
      </c>
      <c r="CL53" s="5">
        <f>P_A[[#This Row],[48+]]-P_A[[#This Row],[49+]]</f>
        <v>0</v>
      </c>
    </row>
    <row r="54" spans="1:90" x14ac:dyDescent="0.25">
      <c r="A54" s="10">
        <v>22400623</v>
      </c>
      <c r="B54" t="s">
        <v>86</v>
      </c>
      <c r="C54" t="s">
        <v>74</v>
      </c>
      <c r="D54" s="11">
        <v>0.8125</v>
      </c>
      <c r="E54" s="9" t="str">
        <f>HYPERLINK("https://www.nba.com/stats/player/1630567/boxscores-traditional", "Scottie Barnes")</f>
        <v>Scottie Barnes</v>
      </c>
      <c r="F54">
        <v>24</v>
      </c>
      <c r="G54" s="4">
        <v>3.899</v>
      </c>
      <c r="H54" s="3">
        <v>1</v>
      </c>
      <c r="I54" s="3">
        <v>0.99994000000000005</v>
      </c>
      <c r="J54" s="3">
        <v>0.99983</v>
      </c>
      <c r="K54" s="3">
        <v>0.99956999999999996</v>
      </c>
      <c r="L54" s="3">
        <v>0.99895999999999996</v>
      </c>
      <c r="M54" s="3">
        <v>0.99760000000000004</v>
      </c>
      <c r="N54" s="3">
        <v>0.99477000000000004</v>
      </c>
      <c r="O54" s="3">
        <v>0.98956</v>
      </c>
      <c r="P54" s="3">
        <v>0.97982000000000002</v>
      </c>
      <c r="Q54" s="3">
        <v>0.96406999999999998</v>
      </c>
      <c r="R54" s="3">
        <v>0.93822000000000005</v>
      </c>
      <c r="S54" s="3">
        <v>0.89973000000000003</v>
      </c>
      <c r="T54" s="3">
        <v>0.84848999999999997</v>
      </c>
      <c r="U54" s="3">
        <v>0.77934999999999999</v>
      </c>
      <c r="V54" s="3">
        <v>0.69496999999999998</v>
      </c>
      <c r="W54" s="3">
        <v>0.60257000000000005</v>
      </c>
      <c r="X54" s="3">
        <v>0.5</v>
      </c>
      <c r="Y54" s="3">
        <v>0.39743000000000001</v>
      </c>
      <c r="Z54" s="3">
        <v>0.30503000000000002</v>
      </c>
      <c r="AA54" s="3">
        <v>0.22065000000000001</v>
      </c>
      <c r="AB54" s="3">
        <v>0.15151000000000001</v>
      </c>
      <c r="AC54" s="3">
        <v>0.10027</v>
      </c>
      <c r="AD54" s="3">
        <v>6.1780000000000002E-2</v>
      </c>
      <c r="AE54" s="3">
        <v>3.5929999999999997E-2</v>
      </c>
      <c r="AF54" s="3">
        <v>2.018E-2</v>
      </c>
      <c r="AG54" s="3">
        <v>1.044E-2</v>
      </c>
      <c r="AH54" s="3">
        <v>5.2300000000000003E-3</v>
      </c>
      <c r="AI54" s="3">
        <v>2.3999999999999998E-3</v>
      </c>
      <c r="AJ54" s="3">
        <v>1.0399999999999999E-3</v>
      </c>
      <c r="AK54" s="3">
        <v>4.2999999999999999E-4</v>
      </c>
      <c r="AL54" s="3">
        <v>1.7000000000000001E-4</v>
      </c>
      <c r="AM54" s="3">
        <v>6.0000000000000002E-5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5">
        <f>P_A[[#This Row],[8+]]-P_A[[#This Row],[9+]]</f>
        <v>5.9999999999948983E-5</v>
      </c>
      <c r="AY54" s="5">
        <f>P_A[[#This Row],[9+]]-P_A[[#This Row],[10+]]</f>
        <v>1.100000000000545E-4</v>
      </c>
      <c r="AZ54" s="5">
        <f>P_A[[#This Row],[10+]]-P_A[[#This Row],[11+]]</f>
        <v>2.6000000000003798E-4</v>
      </c>
      <c r="BA54" s="5">
        <f>P_A[[#This Row],[11+]]-P_A[[#This Row],[12+]]</f>
        <v>6.0999999999999943E-4</v>
      </c>
      <c r="BB54" s="5">
        <f>P_A[[#This Row],[12+]]-P_A[[#This Row],[13+]]</f>
        <v>1.3599999999999168E-3</v>
      </c>
      <c r="BC54" s="5">
        <f>P_A[[#This Row],[13+]]-P_A[[#This Row],[14+]]</f>
        <v>2.8299999999999992E-3</v>
      </c>
      <c r="BD54" s="5">
        <f>P_A[[#This Row],[14+]]-P_A[[#This Row],[15+]]</f>
        <v>5.2100000000000479E-3</v>
      </c>
      <c r="BE54" s="5">
        <f>P_A[[#This Row],[15+]]-P_A[[#This Row],[16+]]</f>
        <v>9.7399999999999709E-3</v>
      </c>
      <c r="BF54" s="5">
        <f>P_A[[#This Row],[16+]]-P_A[[#This Row],[17+]]</f>
        <v>1.5750000000000042E-2</v>
      </c>
      <c r="BG54" s="5">
        <f>P_A[[#This Row],[17+]]-P_A[[#This Row],[18+]]</f>
        <v>2.5849999999999929E-2</v>
      </c>
      <c r="BH54" s="5">
        <f>P_A[[#This Row],[18+]]-P_A[[#This Row],[19+]]</f>
        <v>3.8490000000000024E-2</v>
      </c>
      <c r="BI54" s="5">
        <f>P_A[[#This Row],[19+]]-P_A[[#This Row],[20+]]</f>
        <v>5.1240000000000063E-2</v>
      </c>
      <c r="BJ54" s="5">
        <f>P_A[[#This Row],[20+]]-P_A[[#This Row],[21+]]</f>
        <v>6.9139999999999979E-2</v>
      </c>
      <c r="BK54" s="5">
        <f>P_A[[#This Row],[21+]]-P_A[[#This Row],[22+]]</f>
        <v>8.4380000000000011E-2</v>
      </c>
      <c r="BL54" s="5">
        <f>P_A[[#This Row],[22+]]-P_A[[#This Row],[23+]]</f>
        <v>9.2399999999999927E-2</v>
      </c>
      <c r="BM54" s="5">
        <f>P_A[[#This Row],[23+]]-P_A[[#This Row],[24+]]</f>
        <v>0.10257000000000005</v>
      </c>
      <c r="BN54" s="5">
        <f>P_A[[#This Row],[24+]]-P_A[[#This Row],[25+]]</f>
        <v>0.10256999999999999</v>
      </c>
      <c r="BO54" s="5">
        <f>P_A[[#This Row],[25+]]-P_A[[#This Row],[26+]]</f>
        <v>9.2399999999999982E-2</v>
      </c>
      <c r="BP54" s="5">
        <f>P_A[[#This Row],[26+]]-P_A[[#This Row],[27+]]</f>
        <v>8.4380000000000011E-2</v>
      </c>
      <c r="BQ54" s="5">
        <f>P_A[[#This Row],[27+]]-P_A[[#This Row],[28+]]</f>
        <v>6.9140000000000007E-2</v>
      </c>
      <c r="BR54" s="5">
        <f>P_A[[#This Row],[28+]]-P_A[[#This Row],[29+]]</f>
        <v>5.1240000000000008E-2</v>
      </c>
      <c r="BS54" s="5">
        <f>P_A[[#This Row],[29+]]-P_A[[#This Row],[30+]]</f>
        <v>3.8489999999999996E-2</v>
      </c>
      <c r="BT54" s="5">
        <f>P_A[[#This Row],[30+]]-P_A[[#This Row],[31+]]</f>
        <v>2.5850000000000005E-2</v>
      </c>
      <c r="BU54" s="5">
        <f>P_A[[#This Row],[31+]]-P_A[[#This Row],[32+]]</f>
        <v>1.5749999999999997E-2</v>
      </c>
      <c r="BV54" s="5">
        <f>P_A[[#This Row],[32+]]-P_A[[#This Row],[33+]]</f>
        <v>9.7400000000000004E-3</v>
      </c>
      <c r="BW54" s="5">
        <f>P_A[[#This Row],[33+]]-P_A[[#This Row],[34+]]</f>
        <v>5.2099999999999994E-3</v>
      </c>
      <c r="BX54" s="5">
        <f>P_A[[#This Row],[34+]]-P_A[[#This Row],[35+]]</f>
        <v>2.8300000000000005E-3</v>
      </c>
      <c r="BY54" s="5">
        <f>P_A[[#This Row],[35+]]-P_A[[#This Row],[36+]]</f>
        <v>1.3599999999999999E-3</v>
      </c>
      <c r="BZ54" s="5">
        <f>P_A[[#This Row],[36+]]-P_A[[#This Row],[37+]]</f>
        <v>6.0999999999999987E-4</v>
      </c>
      <c r="CA54" s="5">
        <f>P_A[[#This Row],[37+]]-P_A[[#This Row],[38+]]</f>
        <v>2.5999999999999998E-4</v>
      </c>
      <c r="CB54" s="5">
        <f>P_A[[#This Row],[38+]]-P_A[[#This Row],[39+]]</f>
        <v>1.1000000000000002E-4</v>
      </c>
      <c r="CC54" s="5">
        <f>P_A[[#This Row],[39+]]-P_A[[#This Row],[40+]]</f>
        <v>6.0000000000000002E-5</v>
      </c>
      <c r="CD54" s="5">
        <f>P_A[[#This Row],[40+]]-P_A[[#This Row],[41+]]</f>
        <v>0</v>
      </c>
      <c r="CE54" s="5">
        <f>P_A[[#This Row],[41+]]-P_A[[#This Row],[42+]]</f>
        <v>0</v>
      </c>
      <c r="CF54" s="5">
        <f>P_A[[#This Row],[42+]]-P_A[[#This Row],[43+]]</f>
        <v>0</v>
      </c>
      <c r="CG54" s="5">
        <f>P_A[[#This Row],[43+]]-P_A[[#This Row],[44+]]</f>
        <v>0</v>
      </c>
      <c r="CH54" s="5">
        <f>P_A[[#This Row],[44+]]-P_A[[#This Row],[45+]]</f>
        <v>0</v>
      </c>
      <c r="CI54" s="5">
        <f>P_A[[#This Row],[45+]]-P_A[[#This Row],[46+]]</f>
        <v>0</v>
      </c>
      <c r="CJ54" s="5">
        <f>P_A[[#This Row],[46+]]-P_A[[#This Row],[47+]]</f>
        <v>0</v>
      </c>
      <c r="CK54" s="5">
        <f>P_A[[#This Row],[47+]]-P_A[[#This Row],[48+]]</f>
        <v>0</v>
      </c>
      <c r="CL54" s="5">
        <f>P_A[[#This Row],[48+]]-P_A[[#This Row],[49+]]</f>
        <v>0</v>
      </c>
    </row>
    <row r="55" spans="1:90" x14ac:dyDescent="0.25">
      <c r="A55" s="10">
        <v>22400623</v>
      </c>
      <c r="B55" t="s">
        <v>86</v>
      </c>
      <c r="C55" t="s">
        <v>74</v>
      </c>
      <c r="D55" s="11">
        <v>0.8125</v>
      </c>
      <c r="E55" s="9" t="str">
        <f>HYPERLINK("https://www.nba.com/stats/player/1641711/boxscores-traditional", "Gradey Dick")</f>
        <v>Gradey Dick</v>
      </c>
      <c r="F55">
        <v>15.6</v>
      </c>
      <c r="G55" s="4">
        <v>1.625</v>
      </c>
      <c r="H55" s="3">
        <v>1</v>
      </c>
      <c r="I55" s="3">
        <v>1</v>
      </c>
      <c r="J55" s="3">
        <v>0.99972000000000005</v>
      </c>
      <c r="K55" s="3">
        <v>0.99766999999999995</v>
      </c>
      <c r="L55" s="3">
        <v>0.98678999999999994</v>
      </c>
      <c r="M55" s="3">
        <v>0.94520000000000004</v>
      </c>
      <c r="N55" s="3">
        <v>0.83645999999999998</v>
      </c>
      <c r="O55" s="3">
        <v>0.64431000000000005</v>
      </c>
      <c r="P55" s="3">
        <v>0.40128999999999998</v>
      </c>
      <c r="Q55" s="3">
        <v>0.19489000000000001</v>
      </c>
      <c r="R55" s="3">
        <v>6.9440000000000002E-2</v>
      </c>
      <c r="S55" s="3">
        <v>1.831E-2</v>
      </c>
      <c r="T55" s="3">
        <v>3.3600000000000001E-3</v>
      </c>
      <c r="U55" s="3">
        <v>4.4999999999999999E-4</v>
      </c>
      <c r="V55" s="3">
        <v>4.0000000000000003E-5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5">
        <f>P_A[[#This Row],[8+]]-P_A[[#This Row],[9+]]</f>
        <v>0</v>
      </c>
      <c r="AY55" s="5">
        <f>P_A[[#This Row],[9+]]-P_A[[#This Row],[10+]]</f>
        <v>2.7999999999994696E-4</v>
      </c>
      <c r="AZ55" s="5">
        <f>P_A[[#This Row],[10+]]-P_A[[#This Row],[11+]]</f>
        <v>2.0500000000001073E-3</v>
      </c>
      <c r="BA55" s="5">
        <f>P_A[[#This Row],[11+]]-P_A[[#This Row],[12+]]</f>
        <v>1.0880000000000001E-2</v>
      </c>
      <c r="BB55" s="5">
        <f>P_A[[#This Row],[12+]]-P_A[[#This Row],[13+]]</f>
        <v>4.1589999999999905E-2</v>
      </c>
      <c r="BC55" s="5">
        <f>P_A[[#This Row],[13+]]-P_A[[#This Row],[14+]]</f>
        <v>0.10874000000000006</v>
      </c>
      <c r="BD55" s="5">
        <f>P_A[[#This Row],[14+]]-P_A[[#This Row],[15+]]</f>
        <v>0.19214999999999993</v>
      </c>
      <c r="BE55" s="5">
        <f>P_A[[#This Row],[15+]]-P_A[[#This Row],[16+]]</f>
        <v>0.24302000000000007</v>
      </c>
      <c r="BF55" s="5">
        <f>P_A[[#This Row],[16+]]-P_A[[#This Row],[17+]]</f>
        <v>0.20639999999999997</v>
      </c>
      <c r="BG55" s="5">
        <f>P_A[[#This Row],[17+]]-P_A[[#This Row],[18+]]</f>
        <v>0.12545000000000001</v>
      </c>
      <c r="BH55" s="5">
        <f>P_A[[#This Row],[18+]]-P_A[[#This Row],[19+]]</f>
        <v>5.1130000000000002E-2</v>
      </c>
      <c r="BI55" s="5">
        <f>P_A[[#This Row],[19+]]-P_A[[#This Row],[20+]]</f>
        <v>1.495E-2</v>
      </c>
      <c r="BJ55" s="5">
        <f>P_A[[#This Row],[20+]]-P_A[[#This Row],[21+]]</f>
        <v>2.9100000000000003E-3</v>
      </c>
      <c r="BK55" s="5">
        <f>P_A[[#This Row],[21+]]-P_A[[#This Row],[22+]]</f>
        <v>4.0999999999999999E-4</v>
      </c>
      <c r="BL55" s="5">
        <f>P_A[[#This Row],[22+]]-P_A[[#This Row],[23+]]</f>
        <v>4.0000000000000003E-5</v>
      </c>
      <c r="BM55" s="5">
        <f>P_A[[#This Row],[23+]]-P_A[[#This Row],[24+]]</f>
        <v>0</v>
      </c>
      <c r="BN55" s="5">
        <f>P_A[[#This Row],[24+]]-P_A[[#This Row],[25+]]</f>
        <v>0</v>
      </c>
      <c r="BO55" s="5">
        <f>P_A[[#This Row],[25+]]-P_A[[#This Row],[26+]]</f>
        <v>0</v>
      </c>
      <c r="BP55" s="5">
        <f>P_A[[#This Row],[26+]]-P_A[[#This Row],[27+]]</f>
        <v>0</v>
      </c>
      <c r="BQ55" s="5">
        <f>P_A[[#This Row],[27+]]-P_A[[#This Row],[28+]]</f>
        <v>0</v>
      </c>
      <c r="BR55" s="5">
        <f>P_A[[#This Row],[28+]]-P_A[[#This Row],[29+]]</f>
        <v>0</v>
      </c>
      <c r="BS55" s="5">
        <f>P_A[[#This Row],[29+]]-P_A[[#This Row],[30+]]</f>
        <v>0</v>
      </c>
      <c r="BT55" s="5">
        <f>P_A[[#This Row],[30+]]-P_A[[#This Row],[31+]]</f>
        <v>0</v>
      </c>
      <c r="BU55" s="5">
        <f>P_A[[#This Row],[31+]]-P_A[[#This Row],[32+]]</f>
        <v>0</v>
      </c>
      <c r="BV55" s="5">
        <f>P_A[[#This Row],[32+]]-P_A[[#This Row],[33+]]</f>
        <v>0</v>
      </c>
      <c r="BW55" s="5">
        <f>P_A[[#This Row],[33+]]-P_A[[#This Row],[34+]]</f>
        <v>0</v>
      </c>
      <c r="BX55" s="5">
        <f>P_A[[#This Row],[34+]]-P_A[[#This Row],[35+]]</f>
        <v>0</v>
      </c>
      <c r="BY55" s="5">
        <f>P_A[[#This Row],[35+]]-P_A[[#This Row],[36+]]</f>
        <v>0</v>
      </c>
      <c r="BZ55" s="5">
        <f>P_A[[#This Row],[36+]]-P_A[[#This Row],[37+]]</f>
        <v>0</v>
      </c>
      <c r="CA55" s="5">
        <f>P_A[[#This Row],[37+]]-P_A[[#This Row],[38+]]</f>
        <v>0</v>
      </c>
      <c r="CB55" s="5">
        <f>P_A[[#This Row],[38+]]-P_A[[#This Row],[39+]]</f>
        <v>0</v>
      </c>
      <c r="CC55" s="5">
        <f>P_A[[#This Row],[39+]]-P_A[[#This Row],[40+]]</f>
        <v>0</v>
      </c>
      <c r="CD55" s="5">
        <f>P_A[[#This Row],[40+]]-P_A[[#This Row],[41+]]</f>
        <v>0</v>
      </c>
      <c r="CE55" s="5">
        <f>P_A[[#This Row],[41+]]-P_A[[#This Row],[42+]]</f>
        <v>0</v>
      </c>
      <c r="CF55" s="5">
        <f>P_A[[#This Row],[42+]]-P_A[[#This Row],[43+]]</f>
        <v>0</v>
      </c>
      <c r="CG55" s="5">
        <f>P_A[[#This Row],[43+]]-P_A[[#This Row],[44+]]</f>
        <v>0</v>
      </c>
      <c r="CH55" s="5">
        <f>P_A[[#This Row],[44+]]-P_A[[#This Row],[45+]]</f>
        <v>0</v>
      </c>
      <c r="CI55" s="5">
        <f>P_A[[#This Row],[45+]]-P_A[[#This Row],[46+]]</f>
        <v>0</v>
      </c>
      <c r="CJ55" s="5">
        <f>P_A[[#This Row],[46+]]-P_A[[#This Row],[47+]]</f>
        <v>0</v>
      </c>
      <c r="CK55" s="5">
        <f>P_A[[#This Row],[47+]]-P_A[[#This Row],[48+]]</f>
        <v>0</v>
      </c>
      <c r="CL55" s="5">
        <f>P_A[[#This Row],[48+]]-P_A[[#This Row],[49+]]</f>
        <v>0</v>
      </c>
    </row>
    <row r="56" spans="1:90" x14ac:dyDescent="0.25">
      <c r="A56" s="10">
        <v>22400623</v>
      </c>
      <c r="B56" t="s">
        <v>86</v>
      </c>
      <c r="C56" t="s">
        <v>74</v>
      </c>
      <c r="D56" s="11">
        <v>0.8125</v>
      </c>
      <c r="E56" s="9" t="str">
        <f>HYPERLINK("https://www.nba.com/stats/player/1630193/boxscores-traditional", "Immanuel Quickley")</f>
        <v>Immanuel Quickley</v>
      </c>
      <c r="F56">
        <v>21.4</v>
      </c>
      <c r="G56" s="4">
        <v>5.2379999999999995</v>
      </c>
      <c r="H56" s="3">
        <v>0.99477000000000004</v>
      </c>
      <c r="I56" s="3">
        <v>0.99111000000000005</v>
      </c>
      <c r="J56" s="3">
        <v>0.98536999999999997</v>
      </c>
      <c r="K56" s="3">
        <v>0.97670000000000001</v>
      </c>
      <c r="L56" s="3">
        <v>0.96326999999999996</v>
      </c>
      <c r="M56" s="3">
        <v>0.94520000000000004</v>
      </c>
      <c r="N56" s="3">
        <v>0.92073000000000005</v>
      </c>
      <c r="O56" s="3">
        <v>0.88876999999999995</v>
      </c>
      <c r="P56" s="3">
        <v>0.84848999999999997</v>
      </c>
      <c r="Q56" s="3">
        <v>0.79954999999999998</v>
      </c>
      <c r="R56" s="3">
        <v>0.74214999999999998</v>
      </c>
      <c r="S56" s="3">
        <v>0.67723999999999995</v>
      </c>
      <c r="T56" s="3">
        <v>0.60641999999999996</v>
      </c>
      <c r="U56" s="3">
        <v>0.53188000000000002</v>
      </c>
      <c r="V56" s="3">
        <v>0.45619999999999999</v>
      </c>
      <c r="W56" s="3">
        <v>0.37828000000000001</v>
      </c>
      <c r="X56" s="3">
        <v>0.30853999999999998</v>
      </c>
      <c r="Y56" s="3">
        <v>0.24510000000000001</v>
      </c>
      <c r="Z56" s="3">
        <v>0.18942999999999999</v>
      </c>
      <c r="AA56" s="3">
        <v>0.14230999999999999</v>
      </c>
      <c r="AB56" s="3">
        <v>0.10383000000000001</v>
      </c>
      <c r="AC56" s="3">
        <v>7.3529999999999998E-2</v>
      </c>
      <c r="AD56" s="3">
        <v>5.0500000000000003E-2</v>
      </c>
      <c r="AE56" s="3">
        <v>3.3619999999999997E-2</v>
      </c>
      <c r="AF56" s="3">
        <v>2.1690000000000001E-2</v>
      </c>
      <c r="AG56" s="3">
        <v>1.355E-2</v>
      </c>
      <c r="AH56" s="3">
        <v>7.9799999999999992E-3</v>
      </c>
      <c r="AI56" s="3">
        <v>4.6600000000000001E-3</v>
      </c>
      <c r="AJ56" s="3">
        <v>2.64E-3</v>
      </c>
      <c r="AK56" s="3">
        <v>1.4400000000000001E-3</v>
      </c>
      <c r="AL56" s="3">
        <v>7.6000000000000004E-4</v>
      </c>
      <c r="AM56" s="3">
        <v>3.8999999999999999E-4</v>
      </c>
      <c r="AN56" s="3">
        <v>1.9000000000000001E-4</v>
      </c>
      <c r="AO56" s="3">
        <v>9.0000000000000006E-5</v>
      </c>
      <c r="AP56" s="3">
        <v>4.0000000000000003E-5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5">
        <f>P_A[[#This Row],[8+]]-P_A[[#This Row],[9+]]</f>
        <v>3.6599999999999966E-3</v>
      </c>
      <c r="AY56" s="5">
        <f>P_A[[#This Row],[9+]]-P_A[[#This Row],[10+]]</f>
        <v>5.7400000000000784E-3</v>
      </c>
      <c r="AZ56" s="5">
        <f>P_A[[#This Row],[10+]]-P_A[[#This Row],[11+]]</f>
        <v>8.6699999999999555E-3</v>
      </c>
      <c r="BA56" s="5">
        <f>P_A[[#This Row],[11+]]-P_A[[#This Row],[12+]]</f>
        <v>1.3430000000000053E-2</v>
      </c>
      <c r="BB56" s="5">
        <f>P_A[[#This Row],[12+]]-P_A[[#This Row],[13+]]</f>
        <v>1.8069999999999919E-2</v>
      </c>
      <c r="BC56" s="5">
        <f>P_A[[#This Row],[13+]]-P_A[[#This Row],[14+]]</f>
        <v>2.4469999999999992E-2</v>
      </c>
      <c r="BD56" s="5">
        <f>P_A[[#This Row],[14+]]-P_A[[#This Row],[15+]]</f>
        <v>3.1960000000000099E-2</v>
      </c>
      <c r="BE56" s="5">
        <f>P_A[[#This Row],[15+]]-P_A[[#This Row],[16+]]</f>
        <v>4.0279999999999982E-2</v>
      </c>
      <c r="BF56" s="5">
        <f>P_A[[#This Row],[16+]]-P_A[[#This Row],[17+]]</f>
        <v>4.8939999999999984E-2</v>
      </c>
      <c r="BG56" s="5">
        <f>P_A[[#This Row],[17+]]-P_A[[#This Row],[18+]]</f>
        <v>5.7400000000000007E-2</v>
      </c>
      <c r="BH56" s="5">
        <f>P_A[[#This Row],[18+]]-P_A[[#This Row],[19+]]</f>
        <v>6.4910000000000023E-2</v>
      </c>
      <c r="BI56" s="5">
        <f>P_A[[#This Row],[19+]]-P_A[[#This Row],[20+]]</f>
        <v>7.0819999999999994E-2</v>
      </c>
      <c r="BJ56" s="5">
        <f>P_A[[#This Row],[20+]]-P_A[[#This Row],[21+]]</f>
        <v>7.453999999999994E-2</v>
      </c>
      <c r="BK56" s="5">
        <f>P_A[[#This Row],[21+]]-P_A[[#This Row],[22+]]</f>
        <v>7.5680000000000025E-2</v>
      </c>
      <c r="BL56" s="5">
        <f>P_A[[#This Row],[22+]]-P_A[[#This Row],[23+]]</f>
        <v>7.7919999999999989E-2</v>
      </c>
      <c r="BM56" s="5">
        <f>P_A[[#This Row],[23+]]-P_A[[#This Row],[24+]]</f>
        <v>6.9740000000000024E-2</v>
      </c>
      <c r="BN56" s="5">
        <f>P_A[[#This Row],[24+]]-P_A[[#This Row],[25+]]</f>
        <v>6.3439999999999969E-2</v>
      </c>
      <c r="BO56" s="5">
        <f>P_A[[#This Row],[25+]]-P_A[[#This Row],[26+]]</f>
        <v>5.5670000000000025E-2</v>
      </c>
      <c r="BP56" s="5">
        <f>P_A[[#This Row],[26+]]-P_A[[#This Row],[27+]]</f>
        <v>4.7119999999999995E-2</v>
      </c>
      <c r="BQ56" s="5">
        <f>P_A[[#This Row],[27+]]-P_A[[#This Row],[28+]]</f>
        <v>3.8479999999999986E-2</v>
      </c>
      <c r="BR56" s="5">
        <f>P_A[[#This Row],[28+]]-P_A[[#This Row],[29+]]</f>
        <v>3.0300000000000007E-2</v>
      </c>
      <c r="BS56" s="5">
        <f>P_A[[#This Row],[29+]]-P_A[[#This Row],[30+]]</f>
        <v>2.3029999999999995E-2</v>
      </c>
      <c r="BT56" s="5">
        <f>P_A[[#This Row],[30+]]-P_A[[#This Row],[31+]]</f>
        <v>1.6880000000000006E-2</v>
      </c>
      <c r="BU56" s="5">
        <f>P_A[[#This Row],[31+]]-P_A[[#This Row],[32+]]</f>
        <v>1.1929999999999996E-2</v>
      </c>
      <c r="BV56" s="5">
        <f>P_A[[#This Row],[32+]]-P_A[[#This Row],[33+]]</f>
        <v>8.1400000000000014E-3</v>
      </c>
      <c r="BW56" s="5">
        <f>P_A[[#This Row],[33+]]-P_A[[#This Row],[34+]]</f>
        <v>5.5700000000000003E-3</v>
      </c>
      <c r="BX56" s="5">
        <f>P_A[[#This Row],[34+]]-P_A[[#This Row],[35+]]</f>
        <v>3.3199999999999992E-3</v>
      </c>
      <c r="BY56" s="5">
        <f>P_A[[#This Row],[35+]]-P_A[[#This Row],[36+]]</f>
        <v>2.0200000000000001E-3</v>
      </c>
      <c r="BZ56" s="5">
        <f>P_A[[#This Row],[36+]]-P_A[[#This Row],[37+]]</f>
        <v>1.1999999999999999E-3</v>
      </c>
      <c r="CA56" s="5">
        <f>P_A[[#This Row],[37+]]-P_A[[#This Row],[38+]]</f>
        <v>6.8000000000000005E-4</v>
      </c>
      <c r="CB56" s="5">
        <f>P_A[[#This Row],[38+]]-P_A[[#This Row],[39+]]</f>
        <v>3.7000000000000005E-4</v>
      </c>
      <c r="CC56" s="5">
        <f>P_A[[#This Row],[39+]]-P_A[[#This Row],[40+]]</f>
        <v>1.9999999999999998E-4</v>
      </c>
      <c r="CD56" s="5">
        <f>P_A[[#This Row],[40+]]-P_A[[#This Row],[41+]]</f>
        <v>1E-4</v>
      </c>
      <c r="CE56" s="5">
        <f>P_A[[#This Row],[41+]]-P_A[[#This Row],[42+]]</f>
        <v>5.0000000000000002E-5</v>
      </c>
      <c r="CF56" s="5">
        <f>P_A[[#This Row],[42+]]-P_A[[#This Row],[43+]]</f>
        <v>4.0000000000000003E-5</v>
      </c>
      <c r="CG56" s="5">
        <f>P_A[[#This Row],[43+]]-P_A[[#This Row],[44+]]</f>
        <v>0</v>
      </c>
      <c r="CH56" s="5">
        <f>P_A[[#This Row],[44+]]-P_A[[#This Row],[45+]]</f>
        <v>0</v>
      </c>
      <c r="CI56" s="5">
        <f>P_A[[#This Row],[45+]]-P_A[[#This Row],[46+]]</f>
        <v>0</v>
      </c>
      <c r="CJ56" s="5">
        <f>P_A[[#This Row],[46+]]-P_A[[#This Row],[47+]]</f>
        <v>0</v>
      </c>
      <c r="CK56" s="5">
        <f>P_A[[#This Row],[47+]]-P_A[[#This Row],[48+]]</f>
        <v>0</v>
      </c>
      <c r="CL56" s="5">
        <f>P_A[[#This Row],[48+]]-P_A[[#This Row],[49+]]</f>
        <v>0</v>
      </c>
    </row>
    <row r="57" spans="1:90" x14ac:dyDescent="0.25">
      <c r="A57" s="10">
        <v>22400623</v>
      </c>
      <c r="B57" t="s">
        <v>86</v>
      </c>
      <c r="C57" t="s">
        <v>74</v>
      </c>
      <c r="D57" s="11">
        <v>0.8125</v>
      </c>
      <c r="E57" s="9" t="str">
        <f>HYPERLINK("https://www.nba.com/stats/player/1629628/boxscores-traditional", "RJ Barrett")</f>
        <v>RJ Barrett</v>
      </c>
      <c r="F57">
        <v>23</v>
      </c>
      <c r="G57" s="4">
        <v>6.7229999999999999</v>
      </c>
      <c r="H57" s="3">
        <v>0.98712999999999995</v>
      </c>
      <c r="I57" s="3">
        <v>0.98124</v>
      </c>
      <c r="J57" s="3">
        <v>0.97319999999999995</v>
      </c>
      <c r="K57" s="3">
        <v>0.96245999999999998</v>
      </c>
      <c r="L57" s="3">
        <v>0.94950000000000001</v>
      </c>
      <c r="M57" s="3">
        <v>0.93189</v>
      </c>
      <c r="N57" s="3">
        <v>0.90988000000000002</v>
      </c>
      <c r="O57" s="3">
        <v>0.88297999999999999</v>
      </c>
      <c r="P57" s="3">
        <v>0.85082999999999998</v>
      </c>
      <c r="Q57" s="3">
        <v>0.81327000000000005</v>
      </c>
      <c r="R57" s="3">
        <v>0.77034999999999998</v>
      </c>
      <c r="S57" s="3">
        <v>0.72240000000000004</v>
      </c>
      <c r="T57" s="3">
        <v>0.67364000000000002</v>
      </c>
      <c r="U57" s="3">
        <v>0.61790999999999996</v>
      </c>
      <c r="V57" s="3">
        <v>0.55962000000000001</v>
      </c>
      <c r="W57" s="3">
        <v>0.5</v>
      </c>
      <c r="X57" s="3">
        <v>0.44037999999999999</v>
      </c>
      <c r="Y57" s="3">
        <v>0.38208999999999999</v>
      </c>
      <c r="Z57" s="3">
        <v>0.32635999999999998</v>
      </c>
      <c r="AA57" s="3">
        <v>0.27760000000000001</v>
      </c>
      <c r="AB57" s="3">
        <v>0.22964999999999999</v>
      </c>
      <c r="AC57" s="3">
        <v>0.18673000000000001</v>
      </c>
      <c r="AD57" s="3">
        <v>0.14917</v>
      </c>
      <c r="AE57" s="3">
        <v>0.11702</v>
      </c>
      <c r="AF57" s="3">
        <v>9.0120000000000006E-2</v>
      </c>
      <c r="AG57" s="3">
        <v>6.8110000000000004E-2</v>
      </c>
      <c r="AH57" s="3">
        <v>5.0500000000000003E-2</v>
      </c>
      <c r="AI57" s="3">
        <v>3.7539999999999997E-2</v>
      </c>
      <c r="AJ57" s="3">
        <v>2.6800000000000001E-2</v>
      </c>
      <c r="AK57" s="3">
        <v>1.8759999999999999E-2</v>
      </c>
      <c r="AL57" s="3">
        <v>1.2869999999999999E-2</v>
      </c>
      <c r="AM57" s="3">
        <v>8.6599999999999993E-3</v>
      </c>
      <c r="AN57" s="3">
        <v>5.7000000000000002E-3</v>
      </c>
      <c r="AO57" s="3">
        <v>3.6800000000000001E-3</v>
      </c>
      <c r="AP57" s="3">
        <v>2.33E-3</v>
      </c>
      <c r="AQ57" s="3">
        <v>1.49E-3</v>
      </c>
      <c r="AR57" s="3">
        <v>8.9999999999999998E-4</v>
      </c>
      <c r="AS57" s="3">
        <v>5.4000000000000001E-4</v>
      </c>
      <c r="AT57" s="3">
        <v>3.1E-4</v>
      </c>
      <c r="AU57" s="3">
        <v>1.8000000000000001E-4</v>
      </c>
      <c r="AV57" s="3">
        <v>1E-4</v>
      </c>
      <c r="AW57" s="3">
        <v>5.0000000000000002E-5</v>
      </c>
      <c r="AX57" s="5">
        <f>P_A[[#This Row],[8+]]-P_A[[#This Row],[9+]]</f>
        <v>5.8899999999999508E-3</v>
      </c>
      <c r="AY57" s="5">
        <f>P_A[[#This Row],[9+]]-P_A[[#This Row],[10+]]</f>
        <v>8.0400000000000471E-3</v>
      </c>
      <c r="AZ57" s="5">
        <f>P_A[[#This Row],[10+]]-P_A[[#This Row],[11+]]</f>
        <v>1.0739999999999972E-2</v>
      </c>
      <c r="BA57" s="5">
        <f>P_A[[#This Row],[11+]]-P_A[[#This Row],[12+]]</f>
        <v>1.2959999999999972E-2</v>
      </c>
      <c r="BB57" s="5">
        <f>P_A[[#This Row],[12+]]-P_A[[#This Row],[13+]]</f>
        <v>1.7610000000000015E-2</v>
      </c>
      <c r="BC57" s="5">
        <f>P_A[[#This Row],[13+]]-P_A[[#This Row],[14+]]</f>
        <v>2.2009999999999974E-2</v>
      </c>
      <c r="BD57" s="5">
        <f>P_A[[#This Row],[14+]]-P_A[[#This Row],[15+]]</f>
        <v>2.6900000000000035E-2</v>
      </c>
      <c r="BE57" s="5">
        <f>P_A[[#This Row],[15+]]-P_A[[#This Row],[16+]]</f>
        <v>3.2150000000000012E-2</v>
      </c>
      <c r="BF57" s="5">
        <f>P_A[[#This Row],[16+]]-P_A[[#This Row],[17+]]</f>
        <v>3.7559999999999927E-2</v>
      </c>
      <c r="BG57" s="5">
        <f>P_A[[#This Row],[17+]]-P_A[[#This Row],[18+]]</f>
        <v>4.2920000000000069E-2</v>
      </c>
      <c r="BH57" s="5">
        <f>P_A[[#This Row],[18+]]-P_A[[#This Row],[19+]]</f>
        <v>4.7949999999999937E-2</v>
      </c>
      <c r="BI57" s="5">
        <f>P_A[[#This Row],[19+]]-P_A[[#This Row],[20+]]</f>
        <v>4.8760000000000026E-2</v>
      </c>
      <c r="BJ57" s="5">
        <f>P_A[[#This Row],[20+]]-P_A[[#This Row],[21+]]</f>
        <v>5.5730000000000057E-2</v>
      </c>
      <c r="BK57" s="5">
        <f>P_A[[#This Row],[21+]]-P_A[[#This Row],[22+]]</f>
        <v>5.8289999999999953E-2</v>
      </c>
      <c r="BL57" s="5">
        <f>P_A[[#This Row],[22+]]-P_A[[#This Row],[23+]]</f>
        <v>5.9620000000000006E-2</v>
      </c>
      <c r="BM57" s="5">
        <f>P_A[[#This Row],[23+]]-P_A[[#This Row],[24+]]</f>
        <v>5.9620000000000006E-2</v>
      </c>
      <c r="BN57" s="5">
        <f>P_A[[#This Row],[24+]]-P_A[[#This Row],[25+]]</f>
        <v>5.8290000000000008E-2</v>
      </c>
      <c r="BO57" s="5">
        <f>P_A[[#This Row],[25+]]-P_A[[#This Row],[26+]]</f>
        <v>5.5730000000000002E-2</v>
      </c>
      <c r="BP57" s="5">
        <f>P_A[[#This Row],[26+]]-P_A[[#This Row],[27+]]</f>
        <v>4.875999999999997E-2</v>
      </c>
      <c r="BQ57" s="5">
        <f>P_A[[#This Row],[27+]]-P_A[[#This Row],[28+]]</f>
        <v>4.795000000000002E-2</v>
      </c>
      <c r="BR57" s="5">
        <f>P_A[[#This Row],[28+]]-P_A[[#This Row],[29+]]</f>
        <v>4.2919999999999986E-2</v>
      </c>
      <c r="BS57" s="5">
        <f>P_A[[#This Row],[29+]]-P_A[[#This Row],[30+]]</f>
        <v>3.756000000000001E-2</v>
      </c>
      <c r="BT57" s="5">
        <f>P_A[[#This Row],[30+]]-P_A[[#This Row],[31+]]</f>
        <v>3.2149999999999998E-2</v>
      </c>
      <c r="BU57" s="5">
        <f>P_A[[#This Row],[31+]]-P_A[[#This Row],[32+]]</f>
        <v>2.6899999999999993E-2</v>
      </c>
      <c r="BV57" s="5">
        <f>P_A[[#This Row],[32+]]-P_A[[#This Row],[33+]]</f>
        <v>2.2010000000000002E-2</v>
      </c>
      <c r="BW57" s="5">
        <f>P_A[[#This Row],[33+]]-P_A[[#This Row],[34+]]</f>
        <v>1.7610000000000001E-2</v>
      </c>
      <c r="BX57" s="5">
        <f>P_A[[#This Row],[34+]]-P_A[[#This Row],[35+]]</f>
        <v>1.2960000000000006E-2</v>
      </c>
      <c r="BY57" s="5">
        <f>P_A[[#This Row],[35+]]-P_A[[#This Row],[36+]]</f>
        <v>1.0739999999999996E-2</v>
      </c>
      <c r="BZ57" s="5">
        <f>P_A[[#This Row],[36+]]-P_A[[#This Row],[37+]]</f>
        <v>8.040000000000002E-3</v>
      </c>
      <c r="CA57" s="5">
        <f>P_A[[#This Row],[37+]]-P_A[[#This Row],[38+]]</f>
        <v>5.8899999999999994E-3</v>
      </c>
      <c r="CB57" s="5">
        <f>P_A[[#This Row],[38+]]-P_A[[#This Row],[39+]]</f>
        <v>4.2100000000000002E-3</v>
      </c>
      <c r="CC57" s="5">
        <f>P_A[[#This Row],[39+]]-P_A[[#This Row],[40+]]</f>
        <v>2.9599999999999991E-3</v>
      </c>
      <c r="CD57" s="5">
        <f>P_A[[#This Row],[40+]]-P_A[[#This Row],[41+]]</f>
        <v>2.0200000000000001E-3</v>
      </c>
      <c r="CE57" s="5">
        <f>P_A[[#This Row],[41+]]-P_A[[#This Row],[42+]]</f>
        <v>1.3500000000000001E-3</v>
      </c>
      <c r="CF57" s="5">
        <f>P_A[[#This Row],[42+]]-P_A[[#This Row],[43+]]</f>
        <v>8.4000000000000003E-4</v>
      </c>
      <c r="CG57" s="5">
        <f>P_A[[#This Row],[43+]]-P_A[[#This Row],[44+]]</f>
        <v>5.9000000000000003E-4</v>
      </c>
      <c r="CH57" s="5">
        <f>P_A[[#This Row],[44+]]-P_A[[#This Row],[45+]]</f>
        <v>3.5999999999999997E-4</v>
      </c>
      <c r="CI57" s="5">
        <f>P_A[[#This Row],[45+]]-P_A[[#This Row],[46+]]</f>
        <v>2.3000000000000001E-4</v>
      </c>
      <c r="CJ57" s="5">
        <f>P_A[[#This Row],[46+]]-P_A[[#This Row],[47+]]</f>
        <v>1.2999999999999999E-4</v>
      </c>
      <c r="CK57" s="5">
        <f>P_A[[#This Row],[47+]]-P_A[[#This Row],[48+]]</f>
        <v>8.0000000000000007E-5</v>
      </c>
      <c r="CL57" s="5">
        <f>P_A[[#This Row],[48+]]-P_A[[#This Row],[49+]]</f>
        <v>5.0000000000000002E-5</v>
      </c>
    </row>
    <row r="58" spans="1:90" x14ac:dyDescent="0.25">
      <c r="A58" s="10">
        <v>22400623</v>
      </c>
      <c r="B58" t="s">
        <v>86</v>
      </c>
      <c r="C58" t="s">
        <v>74</v>
      </c>
      <c r="D58" s="11">
        <v>0.8125</v>
      </c>
      <c r="E58" s="9" t="str">
        <f>HYPERLINK("https://www.nba.com/stats/player/1627751/boxscores-traditional", "Jakob Pöltl")</f>
        <v>Jakob Pöltl</v>
      </c>
      <c r="F58">
        <v>13.2</v>
      </c>
      <c r="G58" s="4">
        <v>3.4289999999999998</v>
      </c>
      <c r="H58" s="3">
        <v>0.93574000000000002</v>
      </c>
      <c r="I58" s="3">
        <v>0.88876999999999995</v>
      </c>
      <c r="J58" s="3">
        <v>0.82381000000000004</v>
      </c>
      <c r="K58" s="3">
        <v>0.73890999999999996</v>
      </c>
      <c r="L58" s="3">
        <v>0.63683000000000001</v>
      </c>
      <c r="M58" s="3">
        <v>0.52392000000000005</v>
      </c>
      <c r="N58" s="3">
        <v>0.40905000000000002</v>
      </c>
      <c r="O58" s="3">
        <v>0.30153000000000002</v>
      </c>
      <c r="P58" s="3">
        <v>0.20610999999999999</v>
      </c>
      <c r="Q58" s="3">
        <v>0.13350000000000001</v>
      </c>
      <c r="R58" s="3">
        <v>8.0759999999999998E-2</v>
      </c>
      <c r="S58" s="3">
        <v>4.5510000000000002E-2</v>
      </c>
      <c r="T58" s="3">
        <v>2.385E-2</v>
      </c>
      <c r="U58" s="3">
        <v>1.1599999999999999E-2</v>
      </c>
      <c r="V58" s="3">
        <v>5.0800000000000003E-3</v>
      </c>
      <c r="W58" s="3">
        <v>2.1199999999999999E-3</v>
      </c>
      <c r="X58" s="3">
        <v>8.1999999999999998E-4</v>
      </c>
      <c r="Y58" s="3">
        <v>2.9E-4</v>
      </c>
      <c r="Z58" s="3">
        <v>1E-4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5">
        <f>P_A[[#This Row],[8+]]-P_A[[#This Row],[9+]]</f>
        <v>4.6970000000000067E-2</v>
      </c>
      <c r="AY58" s="5">
        <f>P_A[[#This Row],[9+]]-P_A[[#This Row],[10+]]</f>
        <v>6.4959999999999907E-2</v>
      </c>
      <c r="AZ58" s="5">
        <f>P_A[[#This Row],[10+]]-P_A[[#This Row],[11+]]</f>
        <v>8.4900000000000087E-2</v>
      </c>
      <c r="BA58" s="5">
        <f>P_A[[#This Row],[11+]]-P_A[[#This Row],[12+]]</f>
        <v>0.10207999999999995</v>
      </c>
      <c r="BB58" s="5">
        <f>P_A[[#This Row],[12+]]-P_A[[#This Row],[13+]]</f>
        <v>0.11290999999999995</v>
      </c>
      <c r="BC58" s="5">
        <f>P_A[[#This Row],[13+]]-P_A[[#This Row],[14+]]</f>
        <v>0.11487000000000003</v>
      </c>
      <c r="BD58" s="5">
        <f>P_A[[#This Row],[14+]]-P_A[[#This Row],[15+]]</f>
        <v>0.10752</v>
      </c>
      <c r="BE58" s="5">
        <f>P_A[[#This Row],[15+]]-P_A[[#This Row],[16+]]</f>
        <v>9.5420000000000033E-2</v>
      </c>
      <c r="BF58" s="5">
        <f>P_A[[#This Row],[16+]]-P_A[[#This Row],[17+]]</f>
        <v>7.260999999999998E-2</v>
      </c>
      <c r="BG58" s="5">
        <f>P_A[[#This Row],[17+]]-P_A[[#This Row],[18+]]</f>
        <v>5.2740000000000009E-2</v>
      </c>
      <c r="BH58" s="5">
        <f>P_A[[#This Row],[18+]]-P_A[[#This Row],[19+]]</f>
        <v>3.5249999999999997E-2</v>
      </c>
      <c r="BI58" s="5">
        <f>P_A[[#This Row],[19+]]-P_A[[#This Row],[20+]]</f>
        <v>2.1660000000000002E-2</v>
      </c>
      <c r="BJ58" s="5">
        <f>P_A[[#This Row],[20+]]-P_A[[#This Row],[21+]]</f>
        <v>1.225E-2</v>
      </c>
      <c r="BK58" s="5">
        <f>P_A[[#This Row],[21+]]-P_A[[#This Row],[22+]]</f>
        <v>6.5199999999999989E-3</v>
      </c>
      <c r="BL58" s="5">
        <f>P_A[[#This Row],[22+]]-P_A[[#This Row],[23+]]</f>
        <v>2.9600000000000004E-3</v>
      </c>
      <c r="BM58" s="5">
        <f>P_A[[#This Row],[23+]]-P_A[[#This Row],[24+]]</f>
        <v>1.2999999999999999E-3</v>
      </c>
      <c r="BN58" s="5">
        <f>P_A[[#This Row],[24+]]-P_A[[#This Row],[25+]]</f>
        <v>5.2999999999999998E-4</v>
      </c>
      <c r="BO58" s="5">
        <f>P_A[[#This Row],[25+]]-P_A[[#This Row],[26+]]</f>
        <v>1.9000000000000001E-4</v>
      </c>
      <c r="BP58" s="5">
        <f>P_A[[#This Row],[26+]]-P_A[[#This Row],[27+]]</f>
        <v>1E-4</v>
      </c>
      <c r="BQ58" s="5">
        <f>P_A[[#This Row],[27+]]-P_A[[#This Row],[28+]]</f>
        <v>0</v>
      </c>
      <c r="BR58" s="5">
        <f>P_A[[#This Row],[28+]]-P_A[[#This Row],[29+]]</f>
        <v>0</v>
      </c>
      <c r="BS58" s="5">
        <f>P_A[[#This Row],[29+]]-P_A[[#This Row],[30+]]</f>
        <v>0</v>
      </c>
      <c r="BT58" s="5">
        <f>P_A[[#This Row],[30+]]-P_A[[#This Row],[31+]]</f>
        <v>0</v>
      </c>
      <c r="BU58" s="5">
        <f>P_A[[#This Row],[31+]]-P_A[[#This Row],[32+]]</f>
        <v>0</v>
      </c>
      <c r="BV58" s="5">
        <f>P_A[[#This Row],[32+]]-P_A[[#This Row],[33+]]</f>
        <v>0</v>
      </c>
      <c r="BW58" s="5">
        <f>P_A[[#This Row],[33+]]-P_A[[#This Row],[34+]]</f>
        <v>0</v>
      </c>
      <c r="BX58" s="5">
        <f>P_A[[#This Row],[34+]]-P_A[[#This Row],[35+]]</f>
        <v>0</v>
      </c>
      <c r="BY58" s="5">
        <f>P_A[[#This Row],[35+]]-P_A[[#This Row],[36+]]</f>
        <v>0</v>
      </c>
      <c r="BZ58" s="5">
        <f>P_A[[#This Row],[36+]]-P_A[[#This Row],[37+]]</f>
        <v>0</v>
      </c>
      <c r="CA58" s="5">
        <f>P_A[[#This Row],[37+]]-P_A[[#This Row],[38+]]</f>
        <v>0</v>
      </c>
      <c r="CB58" s="5">
        <f>P_A[[#This Row],[38+]]-P_A[[#This Row],[39+]]</f>
        <v>0</v>
      </c>
      <c r="CC58" s="5">
        <f>P_A[[#This Row],[39+]]-P_A[[#This Row],[40+]]</f>
        <v>0</v>
      </c>
      <c r="CD58" s="5">
        <f>P_A[[#This Row],[40+]]-P_A[[#This Row],[41+]]</f>
        <v>0</v>
      </c>
      <c r="CE58" s="5">
        <f>P_A[[#This Row],[41+]]-P_A[[#This Row],[42+]]</f>
        <v>0</v>
      </c>
      <c r="CF58" s="5">
        <f>P_A[[#This Row],[42+]]-P_A[[#This Row],[43+]]</f>
        <v>0</v>
      </c>
      <c r="CG58" s="5">
        <f>P_A[[#This Row],[43+]]-P_A[[#This Row],[44+]]</f>
        <v>0</v>
      </c>
      <c r="CH58" s="5">
        <f>P_A[[#This Row],[44+]]-P_A[[#This Row],[45+]]</f>
        <v>0</v>
      </c>
      <c r="CI58" s="5">
        <f>P_A[[#This Row],[45+]]-P_A[[#This Row],[46+]]</f>
        <v>0</v>
      </c>
      <c r="CJ58" s="5">
        <f>P_A[[#This Row],[46+]]-P_A[[#This Row],[47+]]</f>
        <v>0</v>
      </c>
      <c r="CK58" s="5">
        <f>P_A[[#This Row],[47+]]-P_A[[#This Row],[48+]]</f>
        <v>0</v>
      </c>
      <c r="CL58" s="5">
        <f>P_A[[#This Row],[48+]]-P_A[[#This Row],[49+]]</f>
        <v>0</v>
      </c>
    </row>
    <row r="59" spans="1:90" x14ac:dyDescent="0.25">
      <c r="A59" s="10">
        <v>22400623</v>
      </c>
      <c r="B59" t="s">
        <v>86</v>
      </c>
      <c r="C59" t="s">
        <v>74</v>
      </c>
      <c r="D59" s="11">
        <v>0.8125</v>
      </c>
      <c r="E59" s="9" t="str">
        <f>HYPERLINK("https://www.nba.com/stats/player/203482/boxscores-traditional", "Kelly Olynyk")</f>
        <v>Kelly Olynyk</v>
      </c>
      <c r="F59">
        <v>11.2</v>
      </c>
      <c r="G59" s="4">
        <v>4.5780000000000003</v>
      </c>
      <c r="H59" s="3">
        <v>0.75804000000000005</v>
      </c>
      <c r="I59" s="3">
        <v>0.68439000000000005</v>
      </c>
      <c r="J59" s="3">
        <v>0.60257000000000005</v>
      </c>
      <c r="K59" s="3">
        <v>0.51595000000000002</v>
      </c>
      <c r="L59" s="3">
        <v>0.43251000000000001</v>
      </c>
      <c r="M59" s="3">
        <v>0.34827000000000002</v>
      </c>
      <c r="N59" s="3">
        <v>0.27093</v>
      </c>
      <c r="O59" s="3">
        <v>0.20327000000000001</v>
      </c>
      <c r="P59" s="3">
        <v>0.14685999999999999</v>
      </c>
      <c r="Q59" s="3">
        <v>0.10204000000000001</v>
      </c>
      <c r="R59" s="3">
        <v>6.8110000000000004E-2</v>
      </c>
      <c r="S59" s="3">
        <v>4.4569999999999999E-2</v>
      </c>
      <c r="T59" s="3">
        <v>2.743E-2</v>
      </c>
      <c r="U59" s="3">
        <v>1.618E-2</v>
      </c>
      <c r="V59" s="3">
        <v>9.1400000000000006E-3</v>
      </c>
      <c r="W59" s="3">
        <v>4.9399999999999999E-3</v>
      </c>
      <c r="X59" s="3">
        <v>2.5600000000000002E-3</v>
      </c>
      <c r="Y59" s="3">
        <v>1.31E-3</v>
      </c>
      <c r="Z59" s="3">
        <v>6.2E-4</v>
      </c>
      <c r="AA59" s="3">
        <v>2.7999999999999998E-4</v>
      </c>
      <c r="AB59" s="3">
        <v>1.2E-4</v>
      </c>
      <c r="AC59" s="3">
        <v>5.0000000000000002E-5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5">
        <f>P_A[[#This Row],[8+]]-P_A[[#This Row],[9+]]</f>
        <v>7.3649999999999993E-2</v>
      </c>
      <c r="AY59" s="5">
        <f>P_A[[#This Row],[9+]]-P_A[[#This Row],[10+]]</f>
        <v>8.1820000000000004E-2</v>
      </c>
      <c r="AZ59" s="5">
        <f>P_A[[#This Row],[10+]]-P_A[[#This Row],[11+]]</f>
        <v>8.662000000000003E-2</v>
      </c>
      <c r="BA59" s="5">
        <f>P_A[[#This Row],[11+]]-P_A[[#This Row],[12+]]</f>
        <v>8.3440000000000014E-2</v>
      </c>
      <c r="BB59" s="5">
        <f>P_A[[#This Row],[12+]]-P_A[[#This Row],[13+]]</f>
        <v>8.4239999999999982E-2</v>
      </c>
      <c r="BC59" s="5">
        <f>P_A[[#This Row],[13+]]-P_A[[#This Row],[14+]]</f>
        <v>7.734000000000002E-2</v>
      </c>
      <c r="BD59" s="5">
        <f>P_A[[#This Row],[14+]]-P_A[[#This Row],[15+]]</f>
        <v>6.7659999999999998E-2</v>
      </c>
      <c r="BE59" s="5">
        <f>P_A[[#This Row],[15+]]-P_A[[#This Row],[16+]]</f>
        <v>5.6410000000000016E-2</v>
      </c>
      <c r="BF59" s="5">
        <f>P_A[[#This Row],[16+]]-P_A[[#This Row],[17+]]</f>
        <v>4.4819999999999985E-2</v>
      </c>
      <c r="BG59" s="5">
        <f>P_A[[#This Row],[17+]]-P_A[[#This Row],[18+]]</f>
        <v>3.3930000000000002E-2</v>
      </c>
      <c r="BH59" s="5">
        <f>P_A[[#This Row],[18+]]-P_A[[#This Row],[19+]]</f>
        <v>2.3540000000000005E-2</v>
      </c>
      <c r="BI59" s="5">
        <f>P_A[[#This Row],[19+]]-P_A[[#This Row],[20+]]</f>
        <v>1.7139999999999999E-2</v>
      </c>
      <c r="BJ59" s="5">
        <f>P_A[[#This Row],[20+]]-P_A[[#This Row],[21+]]</f>
        <v>1.125E-2</v>
      </c>
      <c r="BK59" s="5">
        <f>P_A[[#This Row],[21+]]-P_A[[#This Row],[22+]]</f>
        <v>7.0399999999999994E-3</v>
      </c>
      <c r="BL59" s="5">
        <f>P_A[[#This Row],[22+]]-P_A[[#This Row],[23+]]</f>
        <v>4.2000000000000006E-3</v>
      </c>
      <c r="BM59" s="5">
        <f>P_A[[#This Row],[23+]]-P_A[[#This Row],[24+]]</f>
        <v>2.3799999999999997E-3</v>
      </c>
      <c r="BN59" s="5">
        <f>P_A[[#This Row],[24+]]-P_A[[#This Row],[25+]]</f>
        <v>1.2500000000000002E-3</v>
      </c>
      <c r="BO59" s="5">
        <f>P_A[[#This Row],[25+]]-P_A[[#This Row],[26+]]</f>
        <v>6.8999999999999997E-4</v>
      </c>
      <c r="BP59" s="5">
        <f>P_A[[#This Row],[26+]]-P_A[[#This Row],[27+]]</f>
        <v>3.4000000000000002E-4</v>
      </c>
      <c r="BQ59" s="5">
        <f>P_A[[#This Row],[27+]]-P_A[[#This Row],[28+]]</f>
        <v>1.5999999999999999E-4</v>
      </c>
      <c r="BR59" s="5">
        <f>P_A[[#This Row],[28+]]-P_A[[#This Row],[29+]]</f>
        <v>6.9999999999999994E-5</v>
      </c>
      <c r="BS59" s="5">
        <f>P_A[[#This Row],[29+]]-P_A[[#This Row],[30+]]</f>
        <v>5.0000000000000002E-5</v>
      </c>
      <c r="BT59" s="5">
        <f>P_A[[#This Row],[30+]]-P_A[[#This Row],[31+]]</f>
        <v>0</v>
      </c>
      <c r="BU59" s="5">
        <f>P_A[[#This Row],[31+]]-P_A[[#This Row],[32+]]</f>
        <v>0</v>
      </c>
      <c r="BV59" s="5">
        <f>P_A[[#This Row],[32+]]-P_A[[#This Row],[33+]]</f>
        <v>0</v>
      </c>
      <c r="BW59" s="5">
        <f>P_A[[#This Row],[33+]]-P_A[[#This Row],[34+]]</f>
        <v>0</v>
      </c>
      <c r="BX59" s="5">
        <f>P_A[[#This Row],[34+]]-P_A[[#This Row],[35+]]</f>
        <v>0</v>
      </c>
      <c r="BY59" s="5">
        <f>P_A[[#This Row],[35+]]-P_A[[#This Row],[36+]]</f>
        <v>0</v>
      </c>
      <c r="BZ59" s="5">
        <f>P_A[[#This Row],[36+]]-P_A[[#This Row],[37+]]</f>
        <v>0</v>
      </c>
      <c r="CA59" s="5">
        <f>P_A[[#This Row],[37+]]-P_A[[#This Row],[38+]]</f>
        <v>0</v>
      </c>
      <c r="CB59" s="5">
        <f>P_A[[#This Row],[38+]]-P_A[[#This Row],[39+]]</f>
        <v>0</v>
      </c>
      <c r="CC59" s="5">
        <f>P_A[[#This Row],[39+]]-P_A[[#This Row],[40+]]</f>
        <v>0</v>
      </c>
      <c r="CD59" s="5">
        <f>P_A[[#This Row],[40+]]-P_A[[#This Row],[41+]]</f>
        <v>0</v>
      </c>
      <c r="CE59" s="5">
        <f>P_A[[#This Row],[41+]]-P_A[[#This Row],[42+]]</f>
        <v>0</v>
      </c>
      <c r="CF59" s="5">
        <f>P_A[[#This Row],[42+]]-P_A[[#This Row],[43+]]</f>
        <v>0</v>
      </c>
      <c r="CG59" s="5">
        <f>P_A[[#This Row],[43+]]-P_A[[#This Row],[44+]]</f>
        <v>0</v>
      </c>
      <c r="CH59" s="5">
        <f>P_A[[#This Row],[44+]]-P_A[[#This Row],[45+]]</f>
        <v>0</v>
      </c>
      <c r="CI59" s="5">
        <f>P_A[[#This Row],[45+]]-P_A[[#This Row],[46+]]</f>
        <v>0</v>
      </c>
      <c r="CJ59" s="5">
        <f>P_A[[#This Row],[46+]]-P_A[[#This Row],[47+]]</f>
        <v>0</v>
      </c>
      <c r="CK59" s="5">
        <f>P_A[[#This Row],[47+]]-P_A[[#This Row],[48+]]</f>
        <v>0</v>
      </c>
      <c r="CL59" s="5">
        <f>P_A[[#This Row],[48+]]-P_A[[#This Row],[49+]]</f>
        <v>0</v>
      </c>
    </row>
    <row r="60" spans="1:90" x14ac:dyDescent="0.25">
      <c r="A60" s="10">
        <v>22400623</v>
      </c>
      <c r="B60" t="s">
        <v>86</v>
      </c>
      <c r="C60" t="s">
        <v>74</v>
      </c>
      <c r="D60" s="11">
        <v>0.8125</v>
      </c>
      <c r="E60" s="9" t="str">
        <f>HYPERLINK("https://www.nba.com/stats/player/1628971/boxscores-traditional", "Bruce Brown")</f>
        <v>Bruce Brown</v>
      </c>
      <c r="F60">
        <v>12.6</v>
      </c>
      <c r="G60" s="4">
        <v>6.8879999999999999</v>
      </c>
      <c r="H60" s="3">
        <v>0.74856999999999996</v>
      </c>
      <c r="I60" s="3">
        <v>0.69847000000000004</v>
      </c>
      <c r="J60" s="3">
        <v>0.64802999999999999</v>
      </c>
      <c r="K60" s="3">
        <v>0.59094999999999998</v>
      </c>
      <c r="L60" s="3">
        <v>0.53586</v>
      </c>
      <c r="M60" s="3">
        <v>0.47608</v>
      </c>
      <c r="N60" s="3">
        <v>0.42074</v>
      </c>
      <c r="O60" s="3">
        <v>0.36316999999999999</v>
      </c>
      <c r="P60" s="3">
        <v>0.31207000000000001</v>
      </c>
      <c r="Q60" s="3">
        <v>0.26108999999999999</v>
      </c>
      <c r="R60" s="3">
        <v>0.2177</v>
      </c>
      <c r="S60" s="3">
        <v>0.17619000000000001</v>
      </c>
      <c r="T60" s="3">
        <v>0.14230999999999999</v>
      </c>
      <c r="U60" s="3">
        <v>0.11123</v>
      </c>
      <c r="V60" s="3">
        <v>8.6910000000000001E-2</v>
      </c>
      <c r="W60" s="3">
        <v>6.5519999999999995E-2</v>
      </c>
      <c r="X60" s="3">
        <v>4.8460000000000003E-2</v>
      </c>
      <c r="Y60" s="3">
        <v>3.5929999999999997E-2</v>
      </c>
      <c r="Z60" s="3">
        <v>2.5590000000000002E-2</v>
      </c>
      <c r="AA60" s="3">
        <v>1.831E-2</v>
      </c>
      <c r="AB60" s="3">
        <v>1.255E-2</v>
      </c>
      <c r="AC60" s="3">
        <v>8.6599999999999993E-3</v>
      </c>
      <c r="AD60" s="3">
        <v>5.7000000000000002E-3</v>
      </c>
      <c r="AE60" s="3">
        <v>3.79E-3</v>
      </c>
      <c r="AF60" s="3">
        <v>2.3999999999999998E-3</v>
      </c>
      <c r="AG60" s="3">
        <v>1.5399999999999999E-3</v>
      </c>
      <c r="AH60" s="3">
        <v>9.3999999999999997E-4</v>
      </c>
      <c r="AI60" s="3">
        <v>5.8E-4</v>
      </c>
      <c r="AJ60" s="3">
        <v>3.4000000000000002E-4</v>
      </c>
      <c r="AK60" s="3">
        <v>2.0000000000000001E-4</v>
      </c>
      <c r="AL60" s="3">
        <v>1.1E-4</v>
      </c>
      <c r="AM60" s="3">
        <v>6.0000000000000002E-5</v>
      </c>
      <c r="AN60" s="3">
        <v>3.0000000000000001E-5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5">
        <f>P_A[[#This Row],[8+]]-P_A[[#This Row],[9+]]</f>
        <v>5.0099999999999922E-2</v>
      </c>
      <c r="AY60" s="5">
        <f>P_A[[#This Row],[9+]]-P_A[[#This Row],[10+]]</f>
        <v>5.044000000000004E-2</v>
      </c>
      <c r="AZ60" s="5">
        <f>P_A[[#This Row],[10+]]-P_A[[#This Row],[11+]]</f>
        <v>5.708000000000002E-2</v>
      </c>
      <c r="BA60" s="5">
        <f>P_A[[#This Row],[11+]]-P_A[[#This Row],[12+]]</f>
        <v>5.5089999999999972E-2</v>
      </c>
      <c r="BB60" s="5">
        <f>P_A[[#This Row],[12+]]-P_A[[#This Row],[13+]]</f>
        <v>5.978E-2</v>
      </c>
      <c r="BC60" s="5">
        <f>P_A[[#This Row],[13+]]-P_A[[#This Row],[14+]]</f>
        <v>5.534E-2</v>
      </c>
      <c r="BD60" s="5">
        <f>P_A[[#This Row],[14+]]-P_A[[#This Row],[15+]]</f>
        <v>5.757000000000001E-2</v>
      </c>
      <c r="BE60" s="5">
        <f>P_A[[#This Row],[15+]]-P_A[[#This Row],[16+]]</f>
        <v>5.1099999999999979E-2</v>
      </c>
      <c r="BF60" s="5">
        <f>P_A[[#This Row],[16+]]-P_A[[#This Row],[17+]]</f>
        <v>5.0980000000000025E-2</v>
      </c>
      <c r="BG60" s="5">
        <f>P_A[[#This Row],[17+]]-P_A[[#This Row],[18+]]</f>
        <v>4.3389999999999984E-2</v>
      </c>
      <c r="BH60" s="5">
        <f>P_A[[#This Row],[18+]]-P_A[[#This Row],[19+]]</f>
        <v>4.1509999999999991E-2</v>
      </c>
      <c r="BI60" s="5">
        <f>P_A[[#This Row],[19+]]-P_A[[#This Row],[20+]]</f>
        <v>3.3880000000000021E-2</v>
      </c>
      <c r="BJ60" s="5">
        <f>P_A[[#This Row],[20+]]-P_A[[#This Row],[21+]]</f>
        <v>3.1079999999999997E-2</v>
      </c>
      <c r="BK60" s="5">
        <f>P_A[[#This Row],[21+]]-P_A[[#This Row],[22+]]</f>
        <v>2.4319999999999994E-2</v>
      </c>
      <c r="BL60" s="5">
        <f>P_A[[#This Row],[22+]]-P_A[[#This Row],[23+]]</f>
        <v>2.1390000000000006E-2</v>
      </c>
      <c r="BM60" s="5">
        <f>P_A[[#This Row],[23+]]-P_A[[#This Row],[24+]]</f>
        <v>1.7059999999999992E-2</v>
      </c>
      <c r="BN60" s="5">
        <f>P_A[[#This Row],[24+]]-P_A[[#This Row],[25+]]</f>
        <v>1.2530000000000006E-2</v>
      </c>
      <c r="BO60" s="5">
        <f>P_A[[#This Row],[25+]]-P_A[[#This Row],[26+]]</f>
        <v>1.0339999999999995E-2</v>
      </c>
      <c r="BP60" s="5">
        <f>P_A[[#This Row],[26+]]-P_A[[#This Row],[27+]]</f>
        <v>7.2800000000000017E-3</v>
      </c>
      <c r="BQ60" s="5">
        <f>P_A[[#This Row],[27+]]-P_A[[#This Row],[28+]]</f>
        <v>5.7599999999999995E-3</v>
      </c>
      <c r="BR60" s="5">
        <f>P_A[[#This Row],[28+]]-P_A[[#This Row],[29+]]</f>
        <v>3.8900000000000011E-3</v>
      </c>
      <c r="BS60" s="5">
        <f>P_A[[#This Row],[29+]]-P_A[[#This Row],[30+]]</f>
        <v>2.9599999999999991E-3</v>
      </c>
      <c r="BT60" s="5">
        <f>P_A[[#This Row],[30+]]-P_A[[#This Row],[31+]]</f>
        <v>1.9100000000000002E-3</v>
      </c>
      <c r="BU60" s="5">
        <f>P_A[[#This Row],[31+]]-P_A[[#This Row],[32+]]</f>
        <v>1.3900000000000002E-3</v>
      </c>
      <c r="BV60" s="5">
        <f>P_A[[#This Row],[32+]]-P_A[[#This Row],[33+]]</f>
        <v>8.5999999999999987E-4</v>
      </c>
      <c r="BW60" s="5">
        <f>P_A[[#This Row],[33+]]-P_A[[#This Row],[34+]]</f>
        <v>5.9999999999999995E-4</v>
      </c>
      <c r="BX60" s="5">
        <f>P_A[[#This Row],[34+]]-P_A[[#This Row],[35+]]</f>
        <v>3.5999999999999997E-4</v>
      </c>
      <c r="BY60" s="5">
        <f>P_A[[#This Row],[35+]]-P_A[[#This Row],[36+]]</f>
        <v>2.3999999999999998E-4</v>
      </c>
      <c r="BZ60" s="5">
        <f>P_A[[#This Row],[36+]]-P_A[[#This Row],[37+]]</f>
        <v>1.4000000000000001E-4</v>
      </c>
      <c r="CA60" s="5">
        <f>P_A[[#This Row],[37+]]-P_A[[#This Row],[38+]]</f>
        <v>9.0000000000000006E-5</v>
      </c>
      <c r="CB60" s="5">
        <f>P_A[[#This Row],[38+]]-P_A[[#This Row],[39+]]</f>
        <v>5.0000000000000002E-5</v>
      </c>
      <c r="CC60" s="5">
        <f>P_A[[#This Row],[39+]]-P_A[[#This Row],[40+]]</f>
        <v>3.0000000000000001E-5</v>
      </c>
      <c r="CD60" s="5">
        <f>P_A[[#This Row],[40+]]-P_A[[#This Row],[41+]]</f>
        <v>3.0000000000000001E-5</v>
      </c>
      <c r="CE60" s="5">
        <f>P_A[[#This Row],[41+]]-P_A[[#This Row],[42+]]</f>
        <v>0</v>
      </c>
      <c r="CF60" s="5">
        <f>P_A[[#This Row],[42+]]-P_A[[#This Row],[43+]]</f>
        <v>0</v>
      </c>
      <c r="CG60" s="5">
        <f>P_A[[#This Row],[43+]]-P_A[[#This Row],[44+]]</f>
        <v>0</v>
      </c>
      <c r="CH60" s="5">
        <f>P_A[[#This Row],[44+]]-P_A[[#This Row],[45+]]</f>
        <v>0</v>
      </c>
      <c r="CI60" s="5">
        <f>P_A[[#This Row],[45+]]-P_A[[#This Row],[46+]]</f>
        <v>0</v>
      </c>
      <c r="CJ60" s="5">
        <f>P_A[[#This Row],[46+]]-P_A[[#This Row],[47+]]</f>
        <v>0</v>
      </c>
      <c r="CK60" s="5">
        <f>P_A[[#This Row],[47+]]-P_A[[#This Row],[48+]]</f>
        <v>0</v>
      </c>
      <c r="CL60" s="5">
        <f>P_A[[#This Row],[48+]]-P_A[[#This Row],[49+]]</f>
        <v>0</v>
      </c>
    </row>
    <row r="61" spans="1:90" x14ac:dyDescent="0.25">
      <c r="A61" s="10">
        <v>22400623</v>
      </c>
      <c r="B61" t="s">
        <v>86</v>
      </c>
      <c r="C61" t="s">
        <v>74</v>
      </c>
      <c r="D61" s="11">
        <v>0.8125</v>
      </c>
      <c r="E61" s="9" t="str">
        <f>HYPERLINK("https://www.nba.com/stats/player/1630558/boxscores-traditional", "Davion Mitchell")</f>
        <v>Davion Mitchell</v>
      </c>
      <c r="F61">
        <v>10.199999999999999</v>
      </c>
      <c r="G61" s="4">
        <v>4.3540000000000001</v>
      </c>
      <c r="H61" s="3">
        <v>0.69496999999999998</v>
      </c>
      <c r="I61" s="3">
        <v>0.61026000000000002</v>
      </c>
      <c r="J61" s="3">
        <v>0.51993999999999996</v>
      </c>
      <c r="K61" s="3">
        <v>0.42858000000000002</v>
      </c>
      <c r="L61" s="3">
        <v>0.34089999999999998</v>
      </c>
      <c r="M61" s="3">
        <v>0.26108999999999999</v>
      </c>
      <c r="N61" s="3">
        <v>0.19214999999999999</v>
      </c>
      <c r="O61" s="3">
        <v>0.13567000000000001</v>
      </c>
      <c r="P61" s="3">
        <v>9.1759999999999994E-2</v>
      </c>
      <c r="Q61" s="3">
        <v>5.9380000000000002E-2</v>
      </c>
      <c r="R61" s="3">
        <v>3.6729999999999999E-2</v>
      </c>
      <c r="S61" s="3">
        <v>2.1690000000000001E-2</v>
      </c>
      <c r="T61" s="3">
        <v>1.222E-2</v>
      </c>
      <c r="U61" s="3">
        <v>6.5700000000000003E-3</v>
      </c>
      <c r="V61" s="3">
        <v>3.3600000000000001E-3</v>
      </c>
      <c r="W61" s="3">
        <v>1.64E-3</v>
      </c>
      <c r="X61" s="3">
        <v>7.6000000000000004E-4</v>
      </c>
      <c r="Y61" s="3">
        <v>3.4000000000000002E-4</v>
      </c>
      <c r="Z61" s="3">
        <v>1.3999999999999999E-4</v>
      </c>
      <c r="AA61" s="3">
        <v>6.0000000000000002E-5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5">
        <f>P_A[[#This Row],[8+]]-P_A[[#This Row],[9+]]</f>
        <v>8.4709999999999952E-2</v>
      </c>
      <c r="AY61" s="5">
        <f>P_A[[#This Row],[9+]]-P_A[[#This Row],[10+]]</f>
        <v>9.0320000000000067E-2</v>
      </c>
      <c r="AZ61" s="5">
        <f>P_A[[#This Row],[10+]]-P_A[[#This Row],[11+]]</f>
        <v>9.1359999999999941E-2</v>
      </c>
      <c r="BA61" s="5">
        <f>P_A[[#This Row],[11+]]-P_A[[#This Row],[12+]]</f>
        <v>8.7680000000000036E-2</v>
      </c>
      <c r="BB61" s="5">
        <f>P_A[[#This Row],[12+]]-P_A[[#This Row],[13+]]</f>
        <v>7.9809999999999992E-2</v>
      </c>
      <c r="BC61" s="5">
        <f>P_A[[#This Row],[13+]]-P_A[[#This Row],[14+]]</f>
        <v>6.8940000000000001E-2</v>
      </c>
      <c r="BD61" s="5">
        <f>P_A[[#This Row],[14+]]-P_A[[#This Row],[15+]]</f>
        <v>5.6479999999999975E-2</v>
      </c>
      <c r="BE61" s="5">
        <f>P_A[[#This Row],[15+]]-P_A[[#This Row],[16+]]</f>
        <v>4.3910000000000018E-2</v>
      </c>
      <c r="BF61" s="5">
        <f>P_A[[#This Row],[16+]]-P_A[[#This Row],[17+]]</f>
        <v>3.2379999999999992E-2</v>
      </c>
      <c r="BG61" s="5">
        <f>P_A[[#This Row],[17+]]-P_A[[#This Row],[18+]]</f>
        <v>2.2650000000000003E-2</v>
      </c>
      <c r="BH61" s="5">
        <f>P_A[[#This Row],[18+]]-P_A[[#This Row],[19+]]</f>
        <v>1.5039999999999998E-2</v>
      </c>
      <c r="BI61" s="5">
        <f>P_A[[#This Row],[19+]]-P_A[[#This Row],[20+]]</f>
        <v>9.470000000000001E-3</v>
      </c>
      <c r="BJ61" s="5">
        <f>P_A[[#This Row],[20+]]-P_A[[#This Row],[21+]]</f>
        <v>5.6499999999999996E-3</v>
      </c>
      <c r="BK61" s="5">
        <f>P_A[[#This Row],[21+]]-P_A[[#This Row],[22+]]</f>
        <v>3.2100000000000002E-3</v>
      </c>
      <c r="BL61" s="5">
        <f>P_A[[#This Row],[22+]]-P_A[[#This Row],[23+]]</f>
        <v>1.7200000000000002E-3</v>
      </c>
      <c r="BM61" s="5">
        <f>P_A[[#This Row],[23+]]-P_A[[#This Row],[24+]]</f>
        <v>8.7999999999999992E-4</v>
      </c>
      <c r="BN61" s="5">
        <f>P_A[[#This Row],[24+]]-P_A[[#This Row],[25+]]</f>
        <v>4.2000000000000002E-4</v>
      </c>
      <c r="BO61" s="5">
        <f>P_A[[#This Row],[25+]]-P_A[[#This Row],[26+]]</f>
        <v>2.0000000000000004E-4</v>
      </c>
      <c r="BP61" s="5">
        <f>P_A[[#This Row],[26+]]-P_A[[#This Row],[27+]]</f>
        <v>7.9999999999999993E-5</v>
      </c>
      <c r="BQ61" s="5">
        <f>P_A[[#This Row],[27+]]-P_A[[#This Row],[28+]]</f>
        <v>6.0000000000000002E-5</v>
      </c>
      <c r="BR61" s="5">
        <f>P_A[[#This Row],[28+]]-P_A[[#This Row],[29+]]</f>
        <v>0</v>
      </c>
      <c r="BS61" s="5">
        <f>P_A[[#This Row],[29+]]-P_A[[#This Row],[30+]]</f>
        <v>0</v>
      </c>
      <c r="BT61" s="5">
        <f>P_A[[#This Row],[30+]]-P_A[[#This Row],[31+]]</f>
        <v>0</v>
      </c>
      <c r="BU61" s="5">
        <f>P_A[[#This Row],[31+]]-P_A[[#This Row],[32+]]</f>
        <v>0</v>
      </c>
      <c r="BV61" s="5">
        <f>P_A[[#This Row],[32+]]-P_A[[#This Row],[33+]]</f>
        <v>0</v>
      </c>
      <c r="BW61" s="5">
        <f>P_A[[#This Row],[33+]]-P_A[[#This Row],[34+]]</f>
        <v>0</v>
      </c>
      <c r="BX61" s="5">
        <f>P_A[[#This Row],[34+]]-P_A[[#This Row],[35+]]</f>
        <v>0</v>
      </c>
      <c r="BY61" s="5">
        <f>P_A[[#This Row],[35+]]-P_A[[#This Row],[36+]]</f>
        <v>0</v>
      </c>
      <c r="BZ61" s="5">
        <f>P_A[[#This Row],[36+]]-P_A[[#This Row],[37+]]</f>
        <v>0</v>
      </c>
      <c r="CA61" s="5">
        <f>P_A[[#This Row],[37+]]-P_A[[#This Row],[38+]]</f>
        <v>0</v>
      </c>
      <c r="CB61" s="5">
        <f>P_A[[#This Row],[38+]]-P_A[[#This Row],[39+]]</f>
        <v>0</v>
      </c>
      <c r="CC61" s="5">
        <f>P_A[[#This Row],[39+]]-P_A[[#This Row],[40+]]</f>
        <v>0</v>
      </c>
      <c r="CD61" s="5">
        <f>P_A[[#This Row],[40+]]-P_A[[#This Row],[41+]]</f>
        <v>0</v>
      </c>
      <c r="CE61" s="5">
        <f>P_A[[#This Row],[41+]]-P_A[[#This Row],[42+]]</f>
        <v>0</v>
      </c>
      <c r="CF61" s="5">
        <f>P_A[[#This Row],[42+]]-P_A[[#This Row],[43+]]</f>
        <v>0</v>
      </c>
      <c r="CG61" s="5">
        <f>P_A[[#This Row],[43+]]-P_A[[#This Row],[44+]]</f>
        <v>0</v>
      </c>
      <c r="CH61" s="5">
        <f>P_A[[#This Row],[44+]]-P_A[[#This Row],[45+]]</f>
        <v>0</v>
      </c>
      <c r="CI61" s="5">
        <f>P_A[[#This Row],[45+]]-P_A[[#This Row],[46+]]</f>
        <v>0</v>
      </c>
      <c r="CJ61" s="5">
        <f>P_A[[#This Row],[46+]]-P_A[[#This Row],[47+]]</f>
        <v>0</v>
      </c>
      <c r="CK61" s="5">
        <f>P_A[[#This Row],[47+]]-P_A[[#This Row],[48+]]</f>
        <v>0</v>
      </c>
      <c r="CL61" s="5">
        <f>P_A[[#This Row],[48+]]-P_A[[#This Row],[49+]]</f>
        <v>0</v>
      </c>
    </row>
    <row r="62" spans="1:90" x14ac:dyDescent="0.25">
      <c r="A62" s="10">
        <v>22400623</v>
      </c>
      <c r="B62" t="s">
        <v>86</v>
      </c>
      <c r="C62" t="s">
        <v>74</v>
      </c>
      <c r="D62" s="11">
        <v>0.8125</v>
      </c>
      <c r="E62" s="9" t="str">
        <f>HYPERLINK("https://www.nba.com/stats/player/1630534/boxscores-traditional", "Ochai Agbaji")</f>
        <v>Ochai Agbaji</v>
      </c>
      <c r="F62">
        <v>10</v>
      </c>
      <c r="G62" s="4">
        <v>5.899</v>
      </c>
      <c r="H62" s="3">
        <v>0.63307000000000002</v>
      </c>
      <c r="I62" s="3">
        <v>0.56749000000000005</v>
      </c>
      <c r="J62" s="3">
        <v>0.5</v>
      </c>
      <c r="K62" s="3">
        <v>0.43251000000000001</v>
      </c>
      <c r="L62" s="3">
        <v>0.36692999999999998</v>
      </c>
      <c r="M62" s="3">
        <v>0.30503000000000002</v>
      </c>
      <c r="N62" s="3">
        <v>0.24825</v>
      </c>
      <c r="O62" s="3">
        <v>0.19766</v>
      </c>
      <c r="P62" s="3">
        <v>0.15386</v>
      </c>
      <c r="Q62" s="3">
        <v>0.11702</v>
      </c>
      <c r="R62" s="3">
        <v>8.6910000000000001E-2</v>
      </c>
      <c r="S62" s="3">
        <v>6.3009999999999997E-2</v>
      </c>
      <c r="T62" s="3">
        <v>4.4569999999999999E-2</v>
      </c>
      <c r="U62" s="3">
        <v>3.1440000000000003E-2</v>
      </c>
      <c r="V62" s="3">
        <v>2.1180000000000001E-2</v>
      </c>
      <c r="W62" s="3">
        <v>1.3899999999999999E-2</v>
      </c>
      <c r="X62" s="3">
        <v>8.8900000000000003E-3</v>
      </c>
      <c r="Y62" s="3">
        <v>5.5399999999999998E-3</v>
      </c>
      <c r="Z62" s="3">
        <v>3.3600000000000001E-3</v>
      </c>
      <c r="AA62" s="3">
        <v>1.99E-3</v>
      </c>
      <c r="AB62" s="3">
        <v>1.14E-3</v>
      </c>
      <c r="AC62" s="3">
        <v>6.4000000000000005E-4</v>
      </c>
      <c r="AD62" s="3">
        <v>3.5E-4</v>
      </c>
      <c r="AE62" s="3">
        <v>1.9000000000000001E-4</v>
      </c>
      <c r="AF62" s="3">
        <v>1E-4</v>
      </c>
      <c r="AG62" s="3">
        <v>5.0000000000000002E-5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5">
        <f>P_A[[#This Row],[8+]]-P_A[[#This Row],[9+]]</f>
        <v>6.5579999999999972E-2</v>
      </c>
      <c r="AY62" s="5">
        <f>P_A[[#This Row],[9+]]-P_A[[#This Row],[10+]]</f>
        <v>6.749000000000005E-2</v>
      </c>
      <c r="AZ62" s="5">
        <f>P_A[[#This Row],[10+]]-P_A[[#This Row],[11+]]</f>
        <v>6.7489999999999994E-2</v>
      </c>
      <c r="BA62" s="5">
        <f>P_A[[#This Row],[11+]]-P_A[[#This Row],[12+]]</f>
        <v>6.5580000000000027E-2</v>
      </c>
      <c r="BB62" s="5">
        <f>P_A[[#This Row],[12+]]-P_A[[#This Row],[13+]]</f>
        <v>6.1899999999999955E-2</v>
      </c>
      <c r="BC62" s="5">
        <f>P_A[[#This Row],[13+]]-P_A[[#This Row],[14+]]</f>
        <v>5.6780000000000025E-2</v>
      </c>
      <c r="BD62" s="5">
        <f>P_A[[#This Row],[14+]]-P_A[[#This Row],[15+]]</f>
        <v>5.0589999999999996E-2</v>
      </c>
      <c r="BE62" s="5">
        <f>P_A[[#This Row],[15+]]-P_A[[#This Row],[16+]]</f>
        <v>4.3800000000000006E-2</v>
      </c>
      <c r="BF62" s="5">
        <f>P_A[[#This Row],[16+]]-P_A[[#This Row],[17+]]</f>
        <v>3.6839999999999998E-2</v>
      </c>
      <c r="BG62" s="5">
        <f>P_A[[#This Row],[17+]]-P_A[[#This Row],[18+]]</f>
        <v>3.0109999999999998E-2</v>
      </c>
      <c r="BH62" s="5">
        <f>P_A[[#This Row],[18+]]-P_A[[#This Row],[19+]]</f>
        <v>2.3900000000000005E-2</v>
      </c>
      <c r="BI62" s="5">
        <f>P_A[[#This Row],[19+]]-P_A[[#This Row],[20+]]</f>
        <v>1.8439999999999998E-2</v>
      </c>
      <c r="BJ62" s="5">
        <f>P_A[[#This Row],[20+]]-P_A[[#This Row],[21+]]</f>
        <v>1.3129999999999996E-2</v>
      </c>
      <c r="BK62" s="5">
        <f>P_A[[#This Row],[21+]]-P_A[[#This Row],[22+]]</f>
        <v>1.0260000000000002E-2</v>
      </c>
      <c r="BL62" s="5">
        <f>P_A[[#This Row],[22+]]-P_A[[#This Row],[23+]]</f>
        <v>7.2800000000000017E-3</v>
      </c>
      <c r="BM62" s="5">
        <f>P_A[[#This Row],[23+]]-P_A[[#This Row],[24+]]</f>
        <v>5.0099999999999988E-3</v>
      </c>
      <c r="BN62" s="5">
        <f>P_A[[#This Row],[24+]]-P_A[[#This Row],[25+]]</f>
        <v>3.3500000000000005E-3</v>
      </c>
      <c r="BO62" s="5">
        <f>P_A[[#This Row],[25+]]-P_A[[#This Row],[26+]]</f>
        <v>2.1799999999999996E-3</v>
      </c>
      <c r="BP62" s="5">
        <f>P_A[[#This Row],[26+]]-P_A[[#This Row],[27+]]</f>
        <v>1.3700000000000001E-3</v>
      </c>
      <c r="BQ62" s="5">
        <f>P_A[[#This Row],[27+]]-P_A[[#This Row],[28+]]</f>
        <v>8.5000000000000006E-4</v>
      </c>
      <c r="BR62" s="5">
        <f>P_A[[#This Row],[28+]]-P_A[[#This Row],[29+]]</f>
        <v>4.999999999999999E-4</v>
      </c>
      <c r="BS62" s="5">
        <f>P_A[[#This Row],[29+]]-P_A[[#This Row],[30+]]</f>
        <v>2.9000000000000006E-4</v>
      </c>
      <c r="BT62" s="5">
        <f>P_A[[#This Row],[30+]]-P_A[[#This Row],[31+]]</f>
        <v>1.5999999999999999E-4</v>
      </c>
      <c r="BU62" s="5">
        <f>P_A[[#This Row],[31+]]-P_A[[#This Row],[32+]]</f>
        <v>9.0000000000000006E-5</v>
      </c>
      <c r="BV62" s="5">
        <f>P_A[[#This Row],[32+]]-P_A[[#This Row],[33+]]</f>
        <v>5.0000000000000002E-5</v>
      </c>
      <c r="BW62" s="5">
        <f>P_A[[#This Row],[33+]]-P_A[[#This Row],[34+]]</f>
        <v>5.0000000000000002E-5</v>
      </c>
      <c r="BX62" s="5">
        <f>P_A[[#This Row],[34+]]-P_A[[#This Row],[35+]]</f>
        <v>0</v>
      </c>
      <c r="BY62" s="5">
        <f>P_A[[#This Row],[35+]]-P_A[[#This Row],[36+]]</f>
        <v>0</v>
      </c>
      <c r="BZ62" s="5">
        <f>P_A[[#This Row],[36+]]-P_A[[#This Row],[37+]]</f>
        <v>0</v>
      </c>
      <c r="CA62" s="5">
        <f>P_A[[#This Row],[37+]]-P_A[[#This Row],[38+]]</f>
        <v>0</v>
      </c>
      <c r="CB62" s="5">
        <f>P_A[[#This Row],[38+]]-P_A[[#This Row],[39+]]</f>
        <v>0</v>
      </c>
      <c r="CC62" s="5">
        <f>P_A[[#This Row],[39+]]-P_A[[#This Row],[40+]]</f>
        <v>0</v>
      </c>
      <c r="CD62" s="5">
        <f>P_A[[#This Row],[40+]]-P_A[[#This Row],[41+]]</f>
        <v>0</v>
      </c>
      <c r="CE62" s="5">
        <f>P_A[[#This Row],[41+]]-P_A[[#This Row],[42+]]</f>
        <v>0</v>
      </c>
      <c r="CF62" s="5">
        <f>P_A[[#This Row],[42+]]-P_A[[#This Row],[43+]]</f>
        <v>0</v>
      </c>
      <c r="CG62" s="5">
        <f>P_A[[#This Row],[43+]]-P_A[[#This Row],[44+]]</f>
        <v>0</v>
      </c>
      <c r="CH62" s="5">
        <f>P_A[[#This Row],[44+]]-P_A[[#This Row],[45+]]</f>
        <v>0</v>
      </c>
      <c r="CI62" s="5">
        <f>P_A[[#This Row],[45+]]-P_A[[#This Row],[46+]]</f>
        <v>0</v>
      </c>
      <c r="CJ62" s="5">
        <f>P_A[[#This Row],[46+]]-P_A[[#This Row],[47+]]</f>
        <v>0</v>
      </c>
      <c r="CK62" s="5">
        <f>P_A[[#This Row],[47+]]-P_A[[#This Row],[48+]]</f>
        <v>0</v>
      </c>
      <c r="CL62" s="5">
        <f>P_A[[#This Row],[48+]]-P_A[[#This Row],[49+]]</f>
        <v>0</v>
      </c>
    </row>
    <row r="63" spans="1:90" x14ac:dyDescent="0.25">
      <c r="A63" s="10">
        <v>22400623</v>
      </c>
      <c r="B63" t="s">
        <v>86</v>
      </c>
      <c r="C63" t="s">
        <v>74</v>
      </c>
      <c r="D63" s="11">
        <v>0.8125</v>
      </c>
      <c r="E63" s="9" t="str">
        <f>HYPERLINK("https://www.nba.com/stats/player/1628449/boxscores-traditional", "Chris Boucher")</f>
        <v>Chris Boucher</v>
      </c>
      <c r="F63">
        <v>9.8000000000000007</v>
      </c>
      <c r="G63" s="4">
        <v>6.5540000000000003</v>
      </c>
      <c r="H63" s="3">
        <v>0.60641999999999996</v>
      </c>
      <c r="I63" s="3">
        <v>0.54776000000000002</v>
      </c>
      <c r="J63" s="3">
        <v>0.48803000000000002</v>
      </c>
      <c r="K63" s="3">
        <v>0.42858000000000002</v>
      </c>
      <c r="L63" s="3">
        <v>0.36692999999999998</v>
      </c>
      <c r="M63" s="3">
        <v>0.31207000000000001</v>
      </c>
      <c r="N63" s="3">
        <v>0.26108999999999999</v>
      </c>
      <c r="O63" s="3">
        <v>0.21476000000000001</v>
      </c>
      <c r="P63" s="3">
        <v>0.17105999999999999</v>
      </c>
      <c r="Q63" s="3">
        <v>0.13567000000000001</v>
      </c>
      <c r="R63" s="3">
        <v>0.10564999999999999</v>
      </c>
      <c r="S63" s="3">
        <v>8.0759999999999998E-2</v>
      </c>
      <c r="T63" s="3">
        <v>5.9380000000000002E-2</v>
      </c>
      <c r="U63" s="3">
        <v>4.3630000000000002E-2</v>
      </c>
      <c r="V63" s="3">
        <v>3.1440000000000003E-2</v>
      </c>
      <c r="W63" s="3">
        <v>2.222E-2</v>
      </c>
      <c r="X63" s="3">
        <v>1.4999999999999999E-2</v>
      </c>
      <c r="Y63" s="3">
        <v>1.017E-2</v>
      </c>
      <c r="Z63" s="3">
        <v>6.7600000000000004E-3</v>
      </c>
      <c r="AA63" s="3">
        <v>4.4000000000000003E-3</v>
      </c>
      <c r="AB63" s="3">
        <v>2.7200000000000002E-3</v>
      </c>
      <c r="AC63" s="3">
        <v>1.6900000000000001E-3</v>
      </c>
      <c r="AD63" s="3">
        <v>1.0399999999999999E-3</v>
      </c>
      <c r="AE63" s="3">
        <v>6.2E-4</v>
      </c>
      <c r="AF63" s="3">
        <v>3.5E-4</v>
      </c>
      <c r="AG63" s="3">
        <v>2.0000000000000001E-4</v>
      </c>
      <c r="AH63" s="3">
        <v>1.1E-4</v>
      </c>
      <c r="AI63" s="3">
        <v>6.0000000000000002E-5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5">
        <f>P_A[[#This Row],[8+]]-P_A[[#This Row],[9+]]</f>
        <v>5.8659999999999934E-2</v>
      </c>
      <c r="AY63" s="5">
        <f>P_A[[#This Row],[9+]]-P_A[[#This Row],[10+]]</f>
        <v>5.9730000000000005E-2</v>
      </c>
      <c r="AZ63" s="5">
        <f>P_A[[#This Row],[10+]]-P_A[[#This Row],[11+]]</f>
        <v>5.9450000000000003E-2</v>
      </c>
      <c r="BA63" s="5">
        <f>P_A[[#This Row],[11+]]-P_A[[#This Row],[12+]]</f>
        <v>6.1650000000000038E-2</v>
      </c>
      <c r="BB63" s="5">
        <f>P_A[[#This Row],[12+]]-P_A[[#This Row],[13+]]</f>
        <v>5.4859999999999964E-2</v>
      </c>
      <c r="BC63" s="5">
        <f>P_A[[#This Row],[13+]]-P_A[[#This Row],[14+]]</f>
        <v>5.0980000000000025E-2</v>
      </c>
      <c r="BD63" s="5">
        <f>P_A[[#This Row],[14+]]-P_A[[#This Row],[15+]]</f>
        <v>4.6329999999999982E-2</v>
      </c>
      <c r="BE63" s="5">
        <f>P_A[[#This Row],[15+]]-P_A[[#This Row],[16+]]</f>
        <v>4.3700000000000017E-2</v>
      </c>
      <c r="BF63" s="5">
        <f>P_A[[#This Row],[16+]]-P_A[[#This Row],[17+]]</f>
        <v>3.5389999999999977E-2</v>
      </c>
      <c r="BG63" s="5">
        <f>P_A[[#This Row],[17+]]-P_A[[#This Row],[18+]]</f>
        <v>3.0020000000000019E-2</v>
      </c>
      <c r="BH63" s="5">
        <f>P_A[[#This Row],[18+]]-P_A[[#This Row],[19+]]</f>
        <v>2.4889999999999995E-2</v>
      </c>
      <c r="BI63" s="5">
        <f>P_A[[#This Row],[19+]]-P_A[[#This Row],[20+]]</f>
        <v>2.1379999999999996E-2</v>
      </c>
      <c r="BJ63" s="5">
        <f>P_A[[#This Row],[20+]]-P_A[[#This Row],[21+]]</f>
        <v>1.575E-2</v>
      </c>
      <c r="BK63" s="5">
        <f>P_A[[#This Row],[21+]]-P_A[[#This Row],[22+]]</f>
        <v>1.2189999999999999E-2</v>
      </c>
      <c r="BL63" s="5">
        <f>P_A[[#This Row],[22+]]-P_A[[#This Row],[23+]]</f>
        <v>9.2200000000000025E-3</v>
      </c>
      <c r="BM63" s="5">
        <f>P_A[[#This Row],[23+]]-P_A[[#This Row],[24+]]</f>
        <v>7.2200000000000007E-3</v>
      </c>
      <c r="BN63" s="5">
        <f>P_A[[#This Row],[24+]]-P_A[[#This Row],[25+]]</f>
        <v>4.8299999999999992E-3</v>
      </c>
      <c r="BO63" s="5">
        <f>P_A[[#This Row],[25+]]-P_A[[#This Row],[26+]]</f>
        <v>3.4099999999999998E-3</v>
      </c>
      <c r="BP63" s="5">
        <f>P_A[[#This Row],[26+]]-P_A[[#This Row],[27+]]</f>
        <v>2.3600000000000001E-3</v>
      </c>
      <c r="BQ63" s="5">
        <f>P_A[[#This Row],[27+]]-P_A[[#This Row],[28+]]</f>
        <v>1.6800000000000001E-3</v>
      </c>
      <c r="BR63" s="5">
        <f>P_A[[#This Row],[28+]]-P_A[[#This Row],[29+]]</f>
        <v>1.0300000000000001E-3</v>
      </c>
      <c r="BS63" s="5">
        <f>P_A[[#This Row],[29+]]-P_A[[#This Row],[30+]]</f>
        <v>6.5000000000000019E-4</v>
      </c>
      <c r="BT63" s="5">
        <f>P_A[[#This Row],[30+]]-P_A[[#This Row],[31+]]</f>
        <v>4.1999999999999991E-4</v>
      </c>
      <c r="BU63" s="5">
        <f>P_A[[#This Row],[31+]]-P_A[[#This Row],[32+]]</f>
        <v>2.7E-4</v>
      </c>
      <c r="BV63" s="5">
        <f>P_A[[#This Row],[32+]]-P_A[[#This Row],[33+]]</f>
        <v>1.4999999999999999E-4</v>
      </c>
      <c r="BW63" s="5">
        <f>P_A[[#This Row],[33+]]-P_A[[#This Row],[34+]]</f>
        <v>9.0000000000000006E-5</v>
      </c>
      <c r="BX63" s="5">
        <f>P_A[[#This Row],[34+]]-P_A[[#This Row],[35+]]</f>
        <v>5.0000000000000002E-5</v>
      </c>
      <c r="BY63" s="5">
        <f>P_A[[#This Row],[35+]]-P_A[[#This Row],[36+]]</f>
        <v>6.0000000000000002E-5</v>
      </c>
      <c r="BZ63" s="5">
        <f>P_A[[#This Row],[36+]]-P_A[[#This Row],[37+]]</f>
        <v>0</v>
      </c>
      <c r="CA63" s="5">
        <f>P_A[[#This Row],[37+]]-P_A[[#This Row],[38+]]</f>
        <v>0</v>
      </c>
      <c r="CB63" s="5">
        <f>P_A[[#This Row],[38+]]-P_A[[#This Row],[39+]]</f>
        <v>0</v>
      </c>
      <c r="CC63" s="5">
        <f>P_A[[#This Row],[39+]]-P_A[[#This Row],[40+]]</f>
        <v>0</v>
      </c>
      <c r="CD63" s="5">
        <f>P_A[[#This Row],[40+]]-P_A[[#This Row],[41+]]</f>
        <v>0</v>
      </c>
      <c r="CE63" s="5">
        <f>P_A[[#This Row],[41+]]-P_A[[#This Row],[42+]]</f>
        <v>0</v>
      </c>
      <c r="CF63" s="5">
        <f>P_A[[#This Row],[42+]]-P_A[[#This Row],[43+]]</f>
        <v>0</v>
      </c>
      <c r="CG63" s="5">
        <f>P_A[[#This Row],[43+]]-P_A[[#This Row],[44+]]</f>
        <v>0</v>
      </c>
      <c r="CH63" s="5">
        <f>P_A[[#This Row],[44+]]-P_A[[#This Row],[45+]]</f>
        <v>0</v>
      </c>
      <c r="CI63" s="5">
        <f>P_A[[#This Row],[45+]]-P_A[[#This Row],[46+]]</f>
        <v>0</v>
      </c>
      <c r="CJ63" s="5">
        <f>P_A[[#This Row],[46+]]-P_A[[#This Row],[47+]]</f>
        <v>0</v>
      </c>
      <c r="CK63" s="5">
        <f>P_A[[#This Row],[47+]]-P_A[[#This Row],[48+]]</f>
        <v>0</v>
      </c>
      <c r="CL63" s="5">
        <f>P_A[[#This Row],[48+]]-P_A[[#This Row],[49+]]</f>
        <v>0</v>
      </c>
    </row>
    <row r="64" spans="1:90" x14ac:dyDescent="0.25">
      <c r="A64" s="10">
        <v>22400623</v>
      </c>
      <c r="B64" t="s">
        <v>86</v>
      </c>
      <c r="C64" t="s">
        <v>74</v>
      </c>
      <c r="D64" s="11">
        <v>0.8125</v>
      </c>
      <c r="E64" s="9" t="str">
        <f>HYPERLINK("https://www.nba.com/stats/player/1642347/boxscores-traditional", "Jamal Shead")</f>
        <v>Jamal Shead</v>
      </c>
      <c r="F64">
        <v>9</v>
      </c>
      <c r="G64" s="4">
        <v>4</v>
      </c>
      <c r="H64" s="3">
        <v>0.59870999999999996</v>
      </c>
      <c r="I64" s="3">
        <v>0.5</v>
      </c>
      <c r="J64" s="3">
        <v>0.40128999999999998</v>
      </c>
      <c r="K64" s="3">
        <v>0.30853999999999998</v>
      </c>
      <c r="L64" s="3">
        <v>0.22663</v>
      </c>
      <c r="M64" s="3">
        <v>0.15866</v>
      </c>
      <c r="N64" s="3">
        <v>0.10564999999999999</v>
      </c>
      <c r="O64" s="3">
        <v>6.6809999999999994E-2</v>
      </c>
      <c r="P64" s="3">
        <v>4.0059999999999998E-2</v>
      </c>
      <c r="Q64" s="3">
        <v>2.2749999999999999E-2</v>
      </c>
      <c r="R64" s="3">
        <v>1.222E-2</v>
      </c>
      <c r="S64" s="3">
        <v>6.2100000000000002E-3</v>
      </c>
      <c r="T64" s="3">
        <v>2.98E-3</v>
      </c>
      <c r="U64" s="3">
        <v>1.3500000000000001E-3</v>
      </c>
      <c r="V64" s="3">
        <v>5.8E-4</v>
      </c>
      <c r="W64" s="3">
        <v>2.3000000000000001E-4</v>
      </c>
      <c r="X64" s="3">
        <v>9.0000000000000006E-5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5">
        <f>P_A[[#This Row],[8+]]-P_A[[#This Row],[9+]]</f>
        <v>9.8709999999999964E-2</v>
      </c>
      <c r="AY64" s="5">
        <f>P_A[[#This Row],[9+]]-P_A[[#This Row],[10+]]</f>
        <v>9.871000000000002E-2</v>
      </c>
      <c r="AZ64" s="5">
        <f>P_A[[#This Row],[10+]]-P_A[[#This Row],[11+]]</f>
        <v>9.2749999999999999E-2</v>
      </c>
      <c r="BA64" s="5">
        <f>P_A[[#This Row],[11+]]-P_A[[#This Row],[12+]]</f>
        <v>8.1909999999999983E-2</v>
      </c>
      <c r="BB64" s="5">
        <f>P_A[[#This Row],[12+]]-P_A[[#This Row],[13+]]</f>
        <v>6.7970000000000003E-2</v>
      </c>
      <c r="BC64" s="5">
        <f>P_A[[#This Row],[13+]]-P_A[[#This Row],[14+]]</f>
        <v>5.3010000000000002E-2</v>
      </c>
      <c r="BD64" s="5">
        <f>P_A[[#This Row],[14+]]-P_A[[#This Row],[15+]]</f>
        <v>3.884E-2</v>
      </c>
      <c r="BE64" s="5">
        <f>P_A[[#This Row],[15+]]-P_A[[#This Row],[16+]]</f>
        <v>2.6749999999999996E-2</v>
      </c>
      <c r="BF64" s="5">
        <f>P_A[[#This Row],[16+]]-P_A[[#This Row],[17+]]</f>
        <v>1.7309999999999999E-2</v>
      </c>
      <c r="BG64" s="5">
        <f>P_A[[#This Row],[17+]]-P_A[[#This Row],[18+]]</f>
        <v>1.0529999999999999E-2</v>
      </c>
      <c r="BH64" s="5">
        <f>P_A[[#This Row],[18+]]-P_A[[#This Row],[19+]]</f>
        <v>6.0099999999999997E-3</v>
      </c>
      <c r="BI64" s="5">
        <f>P_A[[#This Row],[19+]]-P_A[[#This Row],[20+]]</f>
        <v>3.2300000000000002E-3</v>
      </c>
      <c r="BJ64" s="5">
        <f>P_A[[#This Row],[20+]]-P_A[[#This Row],[21+]]</f>
        <v>1.6299999999999999E-3</v>
      </c>
      <c r="BK64" s="5">
        <f>P_A[[#This Row],[21+]]-P_A[[#This Row],[22+]]</f>
        <v>7.7000000000000007E-4</v>
      </c>
      <c r="BL64" s="5">
        <f>P_A[[#This Row],[22+]]-P_A[[#This Row],[23+]]</f>
        <v>3.5E-4</v>
      </c>
      <c r="BM64" s="5">
        <f>P_A[[#This Row],[23+]]-P_A[[#This Row],[24+]]</f>
        <v>1.3999999999999999E-4</v>
      </c>
      <c r="BN64" s="5">
        <f>P_A[[#This Row],[24+]]-P_A[[#This Row],[25+]]</f>
        <v>9.0000000000000006E-5</v>
      </c>
      <c r="BO64" s="5">
        <f>P_A[[#This Row],[25+]]-P_A[[#This Row],[26+]]</f>
        <v>0</v>
      </c>
      <c r="BP64" s="5">
        <f>P_A[[#This Row],[26+]]-P_A[[#This Row],[27+]]</f>
        <v>0</v>
      </c>
      <c r="BQ64" s="5">
        <f>P_A[[#This Row],[27+]]-P_A[[#This Row],[28+]]</f>
        <v>0</v>
      </c>
      <c r="BR64" s="5">
        <f>P_A[[#This Row],[28+]]-P_A[[#This Row],[29+]]</f>
        <v>0</v>
      </c>
      <c r="BS64" s="5">
        <f>P_A[[#This Row],[29+]]-P_A[[#This Row],[30+]]</f>
        <v>0</v>
      </c>
      <c r="BT64" s="5">
        <f>P_A[[#This Row],[30+]]-P_A[[#This Row],[31+]]</f>
        <v>0</v>
      </c>
      <c r="BU64" s="5">
        <f>P_A[[#This Row],[31+]]-P_A[[#This Row],[32+]]</f>
        <v>0</v>
      </c>
      <c r="BV64" s="5">
        <f>P_A[[#This Row],[32+]]-P_A[[#This Row],[33+]]</f>
        <v>0</v>
      </c>
      <c r="BW64" s="5">
        <f>P_A[[#This Row],[33+]]-P_A[[#This Row],[34+]]</f>
        <v>0</v>
      </c>
      <c r="BX64" s="5">
        <f>P_A[[#This Row],[34+]]-P_A[[#This Row],[35+]]</f>
        <v>0</v>
      </c>
      <c r="BY64" s="5">
        <f>P_A[[#This Row],[35+]]-P_A[[#This Row],[36+]]</f>
        <v>0</v>
      </c>
      <c r="BZ64" s="5">
        <f>P_A[[#This Row],[36+]]-P_A[[#This Row],[37+]]</f>
        <v>0</v>
      </c>
      <c r="CA64" s="5">
        <f>P_A[[#This Row],[37+]]-P_A[[#This Row],[38+]]</f>
        <v>0</v>
      </c>
      <c r="CB64" s="5">
        <f>P_A[[#This Row],[38+]]-P_A[[#This Row],[39+]]</f>
        <v>0</v>
      </c>
      <c r="CC64" s="5">
        <f>P_A[[#This Row],[39+]]-P_A[[#This Row],[40+]]</f>
        <v>0</v>
      </c>
      <c r="CD64" s="5">
        <f>P_A[[#This Row],[40+]]-P_A[[#This Row],[41+]]</f>
        <v>0</v>
      </c>
      <c r="CE64" s="5">
        <f>P_A[[#This Row],[41+]]-P_A[[#This Row],[42+]]</f>
        <v>0</v>
      </c>
      <c r="CF64" s="5">
        <f>P_A[[#This Row],[42+]]-P_A[[#This Row],[43+]]</f>
        <v>0</v>
      </c>
      <c r="CG64" s="5">
        <f>P_A[[#This Row],[43+]]-P_A[[#This Row],[44+]]</f>
        <v>0</v>
      </c>
      <c r="CH64" s="5">
        <f>P_A[[#This Row],[44+]]-P_A[[#This Row],[45+]]</f>
        <v>0</v>
      </c>
      <c r="CI64" s="5">
        <f>P_A[[#This Row],[45+]]-P_A[[#This Row],[46+]]</f>
        <v>0</v>
      </c>
      <c r="CJ64" s="5">
        <f>P_A[[#This Row],[46+]]-P_A[[#This Row],[47+]]</f>
        <v>0</v>
      </c>
      <c r="CK64" s="5">
        <f>P_A[[#This Row],[47+]]-P_A[[#This Row],[48+]]</f>
        <v>0</v>
      </c>
      <c r="CL64" s="5">
        <f>P_A[[#This Row],[48+]]-P_A[[#This Row],[49+]]</f>
        <v>0</v>
      </c>
    </row>
    <row r="65" spans="1:90" x14ac:dyDescent="0.25">
      <c r="A65" s="10">
        <v>22400624</v>
      </c>
      <c r="B65" t="s">
        <v>76</v>
      </c>
      <c r="C65" t="s">
        <v>87</v>
      </c>
      <c r="D65" s="11">
        <v>0.8125</v>
      </c>
      <c r="E65" s="9" t="str">
        <f>HYPERLINK("https://www.nba.com/stats/player/203114/boxscores-traditional", "Khris Middleton")</f>
        <v>Khris Middleton</v>
      </c>
      <c r="F65">
        <v>19</v>
      </c>
      <c r="G65" s="4">
        <v>2.2800000000000002</v>
      </c>
      <c r="H65" s="3">
        <v>1</v>
      </c>
      <c r="I65" s="3">
        <v>1</v>
      </c>
      <c r="J65" s="3">
        <v>0.99995999999999996</v>
      </c>
      <c r="K65" s="3">
        <v>0.99978</v>
      </c>
      <c r="L65" s="3">
        <v>0.99892999999999998</v>
      </c>
      <c r="M65" s="3">
        <v>0.99573</v>
      </c>
      <c r="N65" s="3">
        <v>0.98573999999999995</v>
      </c>
      <c r="O65" s="3">
        <v>0.95994000000000002</v>
      </c>
      <c r="P65" s="3">
        <v>0.90658000000000005</v>
      </c>
      <c r="Q65" s="3">
        <v>0.81057000000000001</v>
      </c>
      <c r="R65" s="3">
        <v>0.67003000000000001</v>
      </c>
      <c r="S65" s="3">
        <v>0.5</v>
      </c>
      <c r="T65" s="3">
        <v>0.32996999999999999</v>
      </c>
      <c r="U65" s="3">
        <v>0.18942999999999999</v>
      </c>
      <c r="V65" s="3">
        <v>9.3420000000000003E-2</v>
      </c>
      <c r="W65" s="3">
        <v>4.0059999999999998E-2</v>
      </c>
      <c r="X65" s="3">
        <v>1.426E-2</v>
      </c>
      <c r="Y65" s="3">
        <v>4.2700000000000004E-3</v>
      </c>
      <c r="Z65" s="3">
        <v>1.07E-3</v>
      </c>
      <c r="AA65" s="3">
        <v>2.2000000000000001E-4</v>
      </c>
      <c r="AB65" s="3">
        <v>4.0000000000000003E-5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5">
        <f>P_A[[#This Row],[8+]]-P_A[[#This Row],[9+]]</f>
        <v>0</v>
      </c>
      <c r="AY65" s="5">
        <f>P_A[[#This Row],[9+]]-P_A[[#This Row],[10+]]</f>
        <v>4.0000000000040004E-5</v>
      </c>
      <c r="AZ65" s="5">
        <f>P_A[[#This Row],[10+]]-P_A[[#This Row],[11+]]</f>
        <v>1.7999999999995797E-4</v>
      </c>
      <c r="BA65" s="5">
        <f>P_A[[#This Row],[11+]]-P_A[[#This Row],[12+]]</f>
        <v>8.5000000000001741E-4</v>
      </c>
      <c r="BB65" s="5">
        <f>P_A[[#This Row],[12+]]-P_A[[#This Row],[13+]]</f>
        <v>3.1999999999999806E-3</v>
      </c>
      <c r="BC65" s="5">
        <f>P_A[[#This Row],[13+]]-P_A[[#This Row],[14+]]</f>
        <v>9.9900000000000544E-3</v>
      </c>
      <c r="BD65" s="5">
        <f>P_A[[#This Row],[14+]]-P_A[[#This Row],[15+]]</f>
        <v>2.5799999999999934E-2</v>
      </c>
      <c r="BE65" s="5">
        <f>P_A[[#This Row],[15+]]-P_A[[#This Row],[16+]]</f>
        <v>5.3359999999999963E-2</v>
      </c>
      <c r="BF65" s="5">
        <f>P_A[[#This Row],[16+]]-P_A[[#This Row],[17+]]</f>
        <v>9.601000000000004E-2</v>
      </c>
      <c r="BG65" s="5">
        <f>P_A[[#This Row],[17+]]-P_A[[#This Row],[18+]]</f>
        <v>0.14054</v>
      </c>
      <c r="BH65" s="5">
        <f>P_A[[#This Row],[18+]]-P_A[[#This Row],[19+]]</f>
        <v>0.17003000000000001</v>
      </c>
      <c r="BI65" s="5">
        <f>P_A[[#This Row],[19+]]-P_A[[#This Row],[20+]]</f>
        <v>0.17003000000000001</v>
      </c>
      <c r="BJ65" s="5">
        <f>P_A[[#This Row],[20+]]-P_A[[#This Row],[21+]]</f>
        <v>0.14054</v>
      </c>
      <c r="BK65" s="5">
        <f>P_A[[#This Row],[21+]]-P_A[[#This Row],[22+]]</f>
        <v>9.6009999999999984E-2</v>
      </c>
      <c r="BL65" s="5">
        <f>P_A[[#This Row],[22+]]-P_A[[#This Row],[23+]]</f>
        <v>5.3360000000000005E-2</v>
      </c>
      <c r="BM65" s="5">
        <f>P_A[[#This Row],[23+]]-P_A[[#This Row],[24+]]</f>
        <v>2.5799999999999997E-2</v>
      </c>
      <c r="BN65" s="5">
        <f>P_A[[#This Row],[24+]]-P_A[[#This Row],[25+]]</f>
        <v>9.9899999999999989E-3</v>
      </c>
      <c r="BO65" s="5">
        <f>P_A[[#This Row],[25+]]-P_A[[#This Row],[26+]]</f>
        <v>3.2000000000000006E-3</v>
      </c>
      <c r="BP65" s="5">
        <f>P_A[[#This Row],[26+]]-P_A[[#This Row],[27+]]</f>
        <v>8.4999999999999995E-4</v>
      </c>
      <c r="BQ65" s="5">
        <f>P_A[[#This Row],[27+]]-P_A[[#This Row],[28+]]</f>
        <v>1.8000000000000001E-4</v>
      </c>
      <c r="BR65" s="5">
        <f>P_A[[#This Row],[28+]]-P_A[[#This Row],[29+]]</f>
        <v>4.0000000000000003E-5</v>
      </c>
      <c r="BS65" s="5">
        <f>P_A[[#This Row],[29+]]-P_A[[#This Row],[30+]]</f>
        <v>0</v>
      </c>
      <c r="BT65" s="5">
        <f>P_A[[#This Row],[30+]]-P_A[[#This Row],[31+]]</f>
        <v>0</v>
      </c>
      <c r="BU65" s="5">
        <f>P_A[[#This Row],[31+]]-P_A[[#This Row],[32+]]</f>
        <v>0</v>
      </c>
      <c r="BV65" s="5">
        <f>P_A[[#This Row],[32+]]-P_A[[#This Row],[33+]]</f>
        <v>0</v>
      </c>
      <c r="BW65" s="5">
        <f>P_A[[#This Row],[33+]]-P_A[[#This Row],[34+]]</f>
        <v>0</v>
      </c>
      <c r="BX65" s="5">
        <f>P_A[[#This Row],[34+]]-P_A[[#This Row],[35+]]</f>
        <v>0</v>
      </c>
      <c r="BY65" s="5">
        <f>P_A[[#This Row],[35+]]-P_A[[#This Row],[36+]]</f>
        <v>0</v>
      </c>
      <c r="BZ65" s="5">
        <f>P_A[[#This Row],[36+]]-P_A[[#This Row],[37+]]</f>
        <v>0</v>
      </c>
      <c r="CA65" s="5">
        <f>P_A[[#This Row],[37+]]-P_A[[#This Row],[38+]]</f>
        <v>0</v>
      </c>
      <c r="CB65" s="5">
        <f>P_A[[#This Row],[38+]]-P_A[[#This Row],[39+]]</f>
        <v>0</v>
      </c>
      <c r="CC65" s="5">
        <f>P_A[[#This Row],[39+]]-P_A[[#This Row],[40+]]</f>
        <v>0</v>
      </c>
      <c r="CD65" s="5">
        <f>P_A[[#This Row],[40+]]-P_A[[#This Row],[41+]]</f>
        <v>0</v>
      </c>
      <c r="CE65" s="5">
        <f>P_A[[#This Row],[41+]]-P_A[[#This Row],[42+]]</f>
        <v>0</v>
      </c>
      <c r="CF65" s="5">
        <f>P_A[[#This Row],[42+]]-P_A[[#This Row],[43+]]</f>
        <v>0</v>
      </c>
      <c r="CG65" s="5">
        <f>P_A[[#This Row],[43+]]-P_A[[#This Row],[44+]]</f>
        <v>0</v>
      </c>
      <c r="CH65" s="5">
        <f>P_A[[#This Row],[44+]]-P_A[[#This Row],[45+]]</f>
        <v>0</v>
      </c>
      <c r="CI65" s="5">
        <f>P_A[[#This Row],[45+]]-P_A[[#This Row],[46+]]</f>
        <v>0</v>
      </c>
      <c r="CJ65" s="5">
        <f>P_A[[#This Row],[46+]]-P_A[[#This Row],[47+]]</f>
        <v>0</v>
      </c>
      <c r="CK65" s="5">
        <f>P_A[[#This Row],[47+]]-P_A[[#This Row],[48+]]</f>
        <v>0</v>
      </c>
      <c r="CL65" s="5">
        <f>P_A[[#This Row],[48+]]-P_A[[#This Row],[49+]]</f>
        <v>0</v>
      </c>
    </row>
    <row r="66" spans="1:90" x14ac:dyDescent="0.25">
      <c r="A66" s="10">
        <v>22400624</v>
      </c>
      <c r="B66" t="s">
        <v>76</v>
      </c>
      <c r="C66" t="s">
        <v>87</v>
      </c>
      <c r="D66" s="11">
        <v>0.8125</v>
      </c>
      <c r="E66" s="9" t="str">
        <f>HYPERLINK("https://www.nba.com/stats/player/203081/boxscores-traditional", "Damian Lillard")</f>
        <v>Damian Lillard</v>
      </c>
      <c r="F66">
        <v>31</v>
      </c>
      <c r="G66" s="4">
        <v>2.7570000000000001</v>
      </c>
      <c r="H66" s="3">
        <v>1</v>
      </c>
      <c r="I66" s="3">
        <v>1</v>
      </c>
      <c r="J66" s="3">
        <v>1</v>
      </c>
      <c r="K66" s="3">
        <v>1</v>
      </c>
      <c r="L66" s="3">
        <v>1</v>
      </c>
      <c r="M66" s="3">
        <v>1</v>
      </c>
      <c r="N66" s="3">
        <v>1</v>
      </c>
      <c r="O66" s="3">
        <v>1</v>
      </c>
      <c r="P66" s="3">
        <v>1</v>
      </c>
      <c r="Q66" s="3">
        <v>1</v>
      </c>
      <c r="R66" s="3">
        <v>1</v>
      </c>
      <c r="S66" s="3">
        <v>1</v>
      </c>
      <c r="T66" s="3">
        <v>0.99997000000000003</v>
      </c>
      <c r="U66" s="3">
        <v>0.99985999999999997</v>
      </c>
      <c r="V66" s="3">
        <v>0.99944</v>
      </c>
      <c r="W66" s="3">
        <v>0.99812999999999996</v>
      </c>
      <c r="X66" s="3">
        <v>0.99446000000000001</v>
      </c>
      <c r="Y66" s="3">
        <v>0.98536999999999997</v>
      </c>
      <c r="Z66" s="3">
        <v>0.96484999999999999</v>
      </c>
      <c r="AA66" s="3">
        <v>0.92647000000000002</v>
      </c>
      <c r="AB66" s="3">
        <v>0.86214000000000002</v>
      </c>
      <c r="AC66" s="3">
        <v>0.76729999999999998</v>
      </c>
      <c r="AD66" s="3">
        <v>0.64058000000000004</v>
      </c>
      <c r="AE66" s="3">
        <v>0.5</v>
      </c>
      <c r="AF66" s="3">
        <v>0.35942000000000002</v>
      </c>
      <c r="AG66" s="3">
        <v>0.23269999999999999</v>
      </c>
      <c r="AH66" s="3">
        <v>0.13786000000000001</v>
      </c>
      <c r="AI66" s="3">
        <v>7.3529999999999998E-2</v>
      </c>
      <c r="AJ66" s="3">
        <v>3.5150000000000001E-2</v>
      </c>
      <c r="AK66" s="3">
        <v>1.4630000000000001E-2</v>
      </c>
      <c r="AL66" s="3">
        <v>5.5399999999999998E-3</v>
      </c>
      <c r="AM66" s="3">
        <v>1.8699999999999999E-3</v>
      </c>
      <c r="AN66" s="3">
        <v>5.5999999999999995E-4</v>
      </c>
      <c r="AO66" s="3">
        <v>1.3999999999999999E-4</v>
      </c>
      <c r="AP66" s="3">
        <v>3.0000000000000001E-5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5">
        <f>P_A[[#This Row],[8+]]-P_A[[#This Row],[9+]]</f>
        <v>0</v>
      </c>
      <c r="AY66" s="5">
        <f>P_A[[#This Row],[9+]]-P_A[[#This Row],[10+]]</f>
        <v>0</v>
      </c>
      <c r="AZ66" s="5">
        <f>P_A[[#This Row],[10+]]-P_A[[#This Row],[11+]]</f>
        <v>0</v>
      </c>
      <c r="BA66" s="5">
        <f>P_A[[#This Row],[11+]]-P_A[[#This Row],[12+]]</f>
        <v>0</v>
      </c>
      <c r="BB66" s="5">
        <f>P_A[[#This Row],[12+]]-P_A[[#This Row],[13+]]</f>
        <v>0</v>
      </c>
      <c r="BC66" s="5">
        <f>P_A[[#This Row],[13+]]-P_A[[#This Row],[14+]]</f>
        <v>0</v>
      </c>
      <c r="BD66" s="5">
        <f>P_A[[#This Row],[14+]]-P_A[[#This Row],[15+]]</f>
        <v>0</v>
      </c>
      <c r="BE66" s="5">
        <f>P_A[[#This Row],[15+]]-P_A[[#This Row],[16+]]</f>
        <v>0</v>
      </c>
      <c r="BF66" s="5">
        <f>P_A[[#This Row],[16+]]-P_A[[#This Row],[17+]]</f>
        <v>0</v>
      </c>
      <c r="BG66" s="5">
        <f>P_A[[#This Row],[17+]]-P_A[[#This Row],[18+]]</f>
        <v>0</v>
      </c>
      <c r="BH66" s="5">
        <f>P_A[[#This Row],[18+]]-P_A[[#This Row],[19+]]</f>
        <v>0</v>
      </c>
      <c r="BI66" s="5">
        <f>P_A[[#This Row],[19+]]-P_A[[#This Row],[20+]]</f>
        <v>2.9999999999974492E-5</v>
      </c>
      <c r="BJ66" s="5">
        <f>P_A[[#This Row],[20+]]-P_A[[#This Row],[21+]]</f>
        <v>1.100000000000545E-4</v>
      </c>
      <c r="BK66" s="5">
        <f>P_A[[#This Row],[21+]]-P_A[[#This Row],[22+]]</f>
        <v>4.1999999999997595E-4</v>
      </c>
      <c r="BL66" s="5">
        <f>P_A[[#This Row],[22+]]-P_A[[#This Row],[23+]]</f>
        <v>1.3100000000000334E-3</v>
      </c>
      <c r="BM66" s="5">
        <f>P_A[[#This Row],[23+]]-P_A[[#This Row],[24+]]</f>
        <v>3.6699999999999511E-3</v>
      </c>
      <c r="BN66" s="5">
        <f>P_A[[#This Row],[24+]]-P_A[[#This Row],[25+]]</f>
        <v>9.0900000000000425E-3</v>
      </c>
      <c r="BO66" s="5">
        <f>P_A[[#This Row],[25+]]-P_A[[#This Row],[26+]]</f>
        <v>2.0519999999999983E-2</v>
      </c>
      <c r="BP66" s="5">
        <f>P_A[[#This Row],[26+]]-P_A[[#This Row],[27+]]</f>
        <v>3.837999999999997E-2</v>
      </c>
      <c r="BQ66" s="5">
        <f>P_A[[#This Row],[27+]]-P_A[[#This Row],[28+]]</f>
        <v>6.4329999999999998E-2</v>
      </c>
      <c r="BR66" s="5">
        <f>P_A[[#This Row],[28+]]-P_A[[#This Row],[29+]]</f>
        <v>9.4840000000000035E-2</v>
      </c>
      <c r="BS66" s="5">
        <f>P_A[[#This Row],[29+]]-P_A[[#This Row],[30+]]</f>
        <v>0.12671999999999994</v>
      </c>
      <c r="BT66" s="5">
        <f>P_A[[#This Row],[30+]]-P_A[[#This Row],[31+]]</f>
        <v>0.14058000000000004</v>
      </c>
      <c r="BU66" s="5">
        <f>P_A[[#This Row],[31+]]-P_A[[#This Row],[32+]]</f>
        <v>0.14057999999999998</v>
      </c>
      <c r="BV66" s="5">
        <f>P_A[[#This Row],[32+]]-P_A[[#This Row],[33+]]</f>
        <v>0.12672000000000003</v>
      </c>
      <c r="BW66" s="5">
        <f>P_A[[#This Row],[33+]]-P_A[[#This Row],[34+]]</f>
        <v>9.483999999999998E-2</v>
      </c>
      <c r="BX66" s="5">
        <f>P_A[[#This Row],[34+]]-P_A[[#This Row],[35+]]</f>
        <v>6.4330000000000012E-2</v>
      </c>
      <c r="BY66" s="5">
        <f>P_A[[#This Row],[35+]]-P_A[[#This Row],[36+]]</f>
        <v>3.8379999999999997E-2</v>
      </c>
      <c r="BZ66" s="5">
        <f>P_A[[#This Row],[36+]]-P_A[[#This Row],[37+]]</f>
        <v>2.052E-2</v>
      </c>
      <c r="CA66" s="5">
        <f>P_A[[#This Row],[37+]]-P_A[[#This Row],[38+]]</f>
        <v>9.0900000000000009E-3</v>
      </c>
      <c r="CB66" s="5">
        <f>P_A[[#This Row],[38+]]-P_A[[#This Row],[39+]]</f>
        <v>3.6699999999999997E-3</v>
      </c>
      <c r="CC66" s="5">
        <f>P_A[[#This Row],[39+]]-P_A[[#This Row],[40+]]</f>
        <v>1.31E-3</v>
      </c>
      <c r="CD66" s="5">
        <f>P_A[[#This Row],[40+]]-P_A[[#This Row],[41+]]</f>
        <v>4.1999999999999996E-4</v>
      </c>
      <c r="CE66" s="5">
        <f>P_A[[#This Row],[41+]]-P_A[[#This Row],[42+]]</f>
        <v>1.0999999999999999E-4</v>
      </c>
      <c r="CF66" s="5">
        <f>P_A[[#This Row],[42+]]-P_A[[#This Row],[43+]]</f>
        <v>3.0000000000000001E-5</v>
      </c>
      <c r="CG66" s="5">
        <f>P_A[[#This Row],[43+]]-P_A[[#This Row],[44+]]</f>
        <v>0</v>
      </c>
      <c r="CH66" s="5">
        <f>P_A[[#This Row],[44+]]-P_A[[#This Row],[45+]]</f>
        <v>0</v>
      </c>
      <c r="CI66" s="5">
        <f>P_A[[#This Row],[45+]]-P_A[[#This Row],[46+]]</f>
        <v>0</v>
      </c>
      <c r="CJ66" s="5">
        <f>P_A[[#This Row],[46+]]-P_A[[#This Row],[47+]]</f>
        <v>0</v>
      </c>
      <c r="CK66" s="5">
        <f>P_A[[#This Row],[47+]]-P_A[[#This Row],[48+]]</f>
        <v>0</v>
      </c>
      <c r="CL66" s="5">
        <f>P_A[[#This Row],[48+]]-P_A[[#This Row],[49+]]</f>
        <v>0</v>
      </c>
    </row>
    <row r="67" spans="1:90" x14ac:dyDescent="0.25">
      <c r="A67" s="10">
        <v>22400624</v>
      </c>
      <c r="B67" t="s">
        <v>76</v>
      </c>
      <c r="C67" t="s">
        <v>87</v>
      </c>
      <c r="D67" s="11">
        <v>0.8125</v>
      </c>
      <c r="E67" s="9" t="str">
        <f>HYPERLINK("https://www.nba.com/stats/player/203507/boxscores-traditional", "Giannis Antetokounmpo")</f>
        <v>Giannis Antetokounmpo</v>
      </c>
      <c r="F67">
        <v>36</v>
      </c>
      <c r="G67" s="4">
        <v>7.1550000000000002</v>
      </c>
      <c r="H67" s="3">
        <v>0.99995000000000001</v>
      </c>
      <c r="I67" s="3">
        <v>0.99992000000000003</v>
      </c>
      <c r="J67" s="3">
        <v>0.99985999999999997</v>
      </c>
      <c r="K67" s="3">
        <v>0.99975999999999998</v>
      </c>
      <c r="L67" s="3">
        <v>0.99960000000000004</v>
      </c>
      <c r="M67" s="3">
        <v>0.99934000000000001</v>
      </c>
      <c r="N67" s="3">
        <v>0.99892999999999998</v>
      </c>
      <c r="O67" s="3">
        <v>0.99836000000000003</v>
      </c>
      <c r="P67" s="3">
        <v>0.99743999999999999</v>
      </c>
      <c r="Q67" s="3">
        <v>0.99609000000000003</v>
      </c>
      <c r="R67" s="3">
        <v>0.99412999999999996</v>
      </c>
      <c r="S67" s="3">
        <v>0.99134</v>
      </c>
      <c r="T67" s="3">
        <v>0.98745000000000005</v>
      </c>
      <c r="U67" s="3">
        <v>0.98214000000000001</v>
      </c>
      <c r="V67" s="3">
        <v>0.97499999999999998</v>
      </c>
      <c r="W67" s="3">
        <v>0.96562000000000003</v>
      </c>
      <c r="X67" s="3">
        <v>0.95352000000000003</v>
      </c>
      <c r="Y67" s="3">
        <v>0.93822000000000005</v>
      </c>
      <c r="Z67" s="3">
        <v>0.91923999999999995</v>
      </c>
      <c r="AA67" s="3">
        <v>0.89617000000000002</v>
      </c>
      <c r="AB67" s="3">
        <v>0.86863999999999997</v>
      </c>
      <c r="AC67" s="3">
        <v>0.83645999999999998</v>
      </c>
      <c r="AD67" s="3">
        <v>0.79954999999999998</v>
      </c>
      <c r="AE67" s="3">
        <v>0.75804000000000005</v>
      </c>
      <c r="AF67" s="3">
        <v>0.71226</v>
      </c>
      <c r="AG67" s="3">
        <v>0.66276000000000002</v>
      </c>
      <c r="AH67" s="3">
        <v>0.61026000000000002</v>
      </c>
      <c r="AI67" s="3">
        <v>0.55567</v>
      </c>
      <c r="AJ67" s="3">
        <v>0.5</v>
      </c>
      <c r="AK67" s="3">
        <v>0.44433</v>
      </c>
      <c r="AL67" s="3">
        <v>0.38973999999999998</v>
      </c>
      <c r="AM67" s="3">
        <v>0.33723999999999998</v>
      </c>
      <c r="AN67" s="3">
        <v>0.28774</v>
      </c>
      <c r="AO67" s="3">
        <v>0.24196000000000001</v>
      </c>
      <c r="AP67" s="3">
        <v>0.20044999999999999</v>
      </c>
      <c r="AQ67" s="3">
        <v>0.16353999999999999</v>
      </c>
      <c r="AR67" s="3">
        <v>0.13136</v>
      </c>
      <c r="AS67" s="3">
        <v>0.10383000000000001</v>
      </c>
      <c r="AT67" s="3">
        <v>8.0759999999999998E-2</v>
      </c>
      <c r="AU67" s="3">
        <v>6.1780000000000002E-2</v>
      </c>
      <c r="AV67" s="3">
        <v>4.648E-2</v>
      </c>
      <c r="AW67" s="3">
        <v>3.4380000000000001E-2</v>
      </c>
      <c r="AX67" s="5">
        <f>P_A[[#This Row],[8+]]-P_A[[#This Row],[9+]]</f>
        <v>2.9999999999974492E-5</v>
      </c>
      <c r="AY67" s="5">
        <f>P_A[[#This Row],[9+]]-P_A[[#This Row],[10+]]</f>
        <v>6.0000000000060005E-5</v>
      </c>
      <c r="AZ67" s="5">
        <f>P_A[[#This Row],[10+]]-P_A[[#This Row],[11+]]</f>
        <v>9.9999999999988987E-5</v>
      </c>
      <c r="BA67" s="5">
        <f>P_A[[#This Row],[11+]]-P_A[[#This Row],[12+]]</f>
        <v>1.5999999999993797E-4</v>
      </c>
      <c r="BB67" s="5">
        <f>P_A[[#This Row],[12+]]-P_A[[#This Row],[13+]]</f>
        <v>2.6000000000003798E-4</v>
      </c>
      <c r="BC67" s="5">
        <f>P_A[[#This Row],[13+]]-P_A[[#This Row],[14+]]</f>
        <v>4.1000000000002146E-4</v>
      </c>
      <c r="BD67" s="5">
        <f>P_A[[#This Row],[14+]]-P_A[[#This Row],[15+]]</f>
        <v>5.6999999999995943E-4</v>
      </c>
      <c r="BE67" s="5">
        <f>P_A[[#This Row],[15+]]-P_A[[#This Row],[16+]]</f>
        <v>9.200000000000319E-4</v>
      </c>
      <c r="BF67" s="5">
        <f>P_A[[#This Row],[16+]]-P_A[[#This Row],[17+]]</f>
        <v>1.3499999999999623E-3</v>
      </c>
      <c r="BG67" s="5">
        <f>P_A[[#This Row],[17+]]-P_A[[#This Row],[18+]]</f>
        <v>1.9600000000000728E-3</v>
      </c>
      <c r="BH67" s="5">
        <f>P_A[[#This Row],[18+]]-P_A[[#This Row],[19+]]</f>
        <v>2.7899999999999592E-3</v>
      </c>
      <c r="BI67" s="5">
        <f>P_A[[#This Row],[19+]]-P_A[[#This Row],[20+]]</f>
        <v>3.8899999999999491E-3</v>
      </c>
      <c r="BJ67" s="5">
        <f>P_A[[#This Row],[20+]]-P_A[[#This Row],[21+]]</f>
        <v>5.3100000000000369E-3</v>
      </c>
      <c r="BK67" s="5">
        <f>P_A[[#This Row],[21+]]-P_A[[#This Row],[22+]]</f>
        <v>7.1400000000000352E-3</v>
      </c>
      <c r="BL67" s="5">
        <f>P_A[[#This Row],[22+]]-P_A[[#This Row],[23+]]</f>
        <v>9.3799999999999439E-3</v>
      </c>
      <c r="BM67" s="5">
        <f>P_A[[#This Row],[23+]]-P_A[[#This Row],[24+]]</f>
        <v>1.21E-2</v>
      </c>
      <c r="BN67" s="5">
        <f>P_A[[#This Row],[24+]]-P_A[[#This Row],[25+]]</f>
        <v>1.529999999999998E-2</v>
      </c>
      <c r="BO67" s="5">
        <f>P_A[[#This Row],[25+]]-P_A[[#This Row],[26+]]</f>
        <v>1.8980000000000108E-2</v>
      </c>
      <c r="BP67" s="5">
        <f>P_A[[#This Row],[26+]]-P_A[[#This Row],[27+]]</f>
        <v>2.3069999999999924E-2</v>
      </c>
      <c r="BQ67" s="5">
        <f>P_A[[#This Row],[27+]]-P_A[[#This Row],[28+]]</f>
        <v>2.7530000000000054E-2</v>
      </c>
      <c r="BR67" s="5">
        <f>P_A[[#This Row],[28+]]-P_A[[#This Row],[29+]]</f>
        <v>3.2179999999999986E-2</v>
      </c>
      <c r="BS67" s="5">
        <f>P_A[[#This Row],[29+]]-P_A[[#This Row],[30+]]</f>
        <v>3.6909999999999998E-2</v>
      </c>
      <c r="BT67" s="5">
        <f>P_A[[#This Row],[30+]]-P_A[[#This Row],[31+]]</f>
        <v>4.1509999999999936E-2</v>
      </c>
      <c r="BU67" s="5">
        <f>P_A[[#This Row],[31+]]-P_A[[#This Row],[32+]]</f>
        <v>4.5780000000000043E-2</v>
      </c>
      <c r="BV67" s="5">
        <f>P_A[[#This Row],[32+]]-P_A[[#This Row],[33+]]</f>
        <v>4.9499999999999988E-2</v>
      </c>
      <c r="BW67" s="5">
        <f>P_A[[#This Row],[33+]]-P_A[[#This Row],[34+]]</f>
        <v>5.2499999999999991E-2</v>
      </c>
      <c r="BX67" s="5">
        <f>P_A[[#This Row],[34+]]-P_A[[#This Row],[35+]]</f>
        <v>5.4590000000000027E-2</v>
      </c>
      <c r="BY67" s="5">
        <f>P_A[[#This Row],[35+]]-P_A[[#This Row],[36+]]</f>
        <v>5.5669999999999997E-2</v>
      </c>
      <c r="BZ67" s="5">
        <f>P_A[[#This Row],[36+]]-P_A[[#This Row],[37+]]</f>
        <v>5.5669999999999997E-2</v>
      </c>
      <c r="CA67" s="5">
        <f>P_A[[#This Row],[37+]]-P_A[[#This Row],[38+]]</f>
        <v>5.4590000000000027E-2</v>
      </c>
      <c r="CB67" s="5">
        <f>P_A[[#This Row],[38+]]-P_A[[#This Row],[39+]]</f>
        <v>5.2499999999999991E-2</v>
      </c>
      <c r="CC67" s="5">
        <f>P_A[[#This Row],[39+]]-P_A[[#This Row],[40+]]</f>
        <v>4.9499999999999988E-2</v>
      </c>
      <c r="CD67" s="5">
        <f>P_A[[#This Row],[40+]]-P_A[[#This Row],[41+]]</f>
        <v>4.5779999999999987E-2</v>
      </c>
      <c r="CE67" s="5">
        <f>P_A[[#This Row],[41+]]-P_A[[#This Row],[42+]]</f>
        <v>4.1510000000000019E-2</v>
      </c>
      <c r="CF67" s="5">
        <f>P_A[[#This Row],[42+]]-P_A[[#This Row],[43+]]</f>
        <v>3.6909999999999998E-2</v>
      </c>
      <c r="CG67" s="5">
        <f>P_A[[#This Row],[43+]]-P_A[[#This Row],[44+]]</f>
        <v>3.2179999999999986E-2</v>
      </c>
      <c r="CH67" s="5">
        <f>P_A[[#This Row],[44+]]-P_A[[#This Row],[45+]]</f>
        <v>2.7529999999999999E-2</v>
      </c>
      <c r="CI67" s="5">
        <f>P_A[[#This Row],[45+]]-P_A[[#This Row],[46+]]</f>
        <v>2.3070000000000007E-2</v>
      </c>
      <c r="CJ67" s="5">
        <f>P_A[[#This Row],[46+]]-P_A[[#This Row],[47+]]</f>
        <v>1.8979999999999997E-2</v>
      </c>
      <c r="CK67" s="5">
        <f>P_A[[#This Row],[47+]]-P_A[[#This Row],[48+]]</f>
        <v>1.5300000000000001E-2</v>
      </c>
      <c r="CL67" s="5">
        <f>P_A[[#This Row],[48+]]-P_A[[#This Row],[49+]]</f>
        <v>1.21E-2</v>
      </c>
    </row>
    <row r="68" spans="1:90" x14ac:dyDescent="0.25">
      <c r="A68" s="10">
        <v>22400624</v>
      </c>
      <c r="B68" t="s">
        <v>76</v>
      </c>
      <c r="C68" t="s">
        <v>87</v>
      </c>
      <c r="D68" s="11">
        <v>0.8125</v>
      </c>
      <c r="E68" s="9" t="str">
        <f>HYPERLINK("https://www.nba.com/stats/player/201572/boxscores-traditional", "Brook Lopez")</f>
        <v>Brook Lopez</v>
      </c>
      <c r="F68">
        <v>15</v>
      </c>
      <c r="G68" s="4">
        <v>4.7750000000000004</v>
      </c>
      <c r="H68" s="3">
        <v>0.92922000000000005</v>
      </c>
      <c r="I68" s="3">
        <v>0.89617000000000002</v>
      </c>
      <c r="J68" s="3">
        <v>0.85314000000000001</v>
      </c>
      <c r="K68" s="3">
        <v>0.79954999999999998</v>
      </c>
      <c r="L68" s="3">
        <v>0.73565000000000003</v>
      </c>
      <c r="M68" s="3">
        <v>0.66276000000000002</v>
      </c>
      <c r="N68" s="3">
        <v>0.58316999999999997</v>
      </c>
      <c r="O68" s="3">
        <v>0.5</v>
      </c>
      <c r="P68" s="3">
        <v>0.41682999999999998</v>
      </c>
      <c r="Q68" s="3">
        <v>0.33723999999999998</v>
      </c>
      <c r="R68" s="3">
        <v>0.26434999999999997</v>
      </c>
      <c r="S68" s="3">
        <v>0.20044999999999999</v>
      </c>
      <c r="T68" s="3">
        <v>0.14685999999999999</v>
      </c>
      <c r="U68" s="3">
        <v>0.10383000000000001</v>
      </c>
      <c r="V68" s="3">
        <v>7.0779999999999996E-2</v>
      </c>
      <c r="W68" s="3">
        <v>4.648E-2</v>
      </c>
      <c r="X68" s="3">
        <v>3.005E-2</v>
      </c>
      <c r="Y68" s="3">
        <v>1.831E-2</v>
      </c>
      <c r="Z68" s="3">
        <v>1.072E-2</v>
      </c>
      <c r="AA68" s="3">
        <v>6.0400000000000002E-3</v>
      </c>
      <c r="AB68" s="3">
        <v>3.2599999999999999E-3</v>
      </c>
      <c r="AC68" s="3">
        <v>1.6900000000000001E-3</v>
      </c>
      <c r="AD68" s="3">
        <v>8.4000000000000003E-4</v>
      </c>
      <c r="AE68" s="3">
        <v>4.0000000000000002E-4</v>
      </c>
      <c r="AF68" s="3">
        <v>1.9000000000000001E-4</v>
      </c>
      <c r="AG68" s="3">
        <v>8.0000000000000007E-5</v>
      </c>
      <c r="AH68" s="3">
        <v>3.0000000000000001E-5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5">
        <f>P_A[[#This Row],[8+]]-P_A[[#This Row],[9+]]</f>
        <v>3.3050000000000024E-2</v>
      </c>
      <c r="AY68" s="5">
        <f>P_A[[#This Row],[9+]]-P_A[[#This Row],[10+]]</f>
        <v>4.3030000000000013E-2</v>
      </c>
      <c r="AZ68" s="5">
        <f>P_A[[#This Row],[10+]]-P_A[[#This Row],[11+]]</f>
        <v>5.3590000000000027E-2</v>
      </c>
      <c r="BA68" s="5">
        <f>P_A[[#This Row],[11+]]-P_A[[#This Row],[12+]]</f>
        <v>6.3899999999999957E-2</v>
      </c>
      <c r="BB68" s="5">
        <f>P_A[[#This Row],[12+]]-P_A[[#This Row],[13+]]</f>
        <v>7.289000000000001E-2</v>
      </c>
      <c r="BC68" s="5">
        <f>P_A[[#This Row],[13+]]-P_A[[#This Row],[14+]]</f>
        <v>7.959000000000005E-2</v>
      </c>
      <c r="BD68" s="5">
        <f>P_A[[#This Row],[14+]]-P_A[[#This Row],[15+]]</f>
        <v>8.3169999999999966E-2</v>
      </c>
      <c r="BE68" s="5">
        <f>P_A[[#This Row],[15+]]-P_A[[#This Row],[16+]]</f>
        <v>8.3170000000000022E-2</v>
      </c>
      <c r="BF68" s="5">
        <f>P_A[[#This Row],[16+]]-P_A[[#This Row],[17+]]</f>
        <v>7.9589999999999994E-2</v>
      </c>
      <c r="BG68" s="5">
        <f>P_A[[#This Row],[17+]]-P_A[[#This Row],[18+]]</f>
        <v>7.289000000000001E-2</v>
      </c>
      <c r="BH68" s="5">
        <f>P_A[[#This Row],[18+]]-P_A[[#This Row],[19+]]</f>
        <v>6.3899999999999985E-2</v>
      </c>
      <c r="BI68" s="5">
        <f>P_A[[#This Row],[19+]]-P_A[[#This Row],[20+]]</f>
        <v>5.3589999999999999E-2</v>
      </c>
      <c r="BJ68" s="5">
        <f>P_A[[#This Row],[20+]]-P_A[[#This Row],[21+]]</f>
        <v>4.3029999999999985E-2</v>
      </c>
      <c r="BK68" s="5">
        <f>P_A[[#This Row],[21+]]-P_A[[#This Row],[22+]]</f>
        <v>3.305000000000001E-2</v>
      </c>
      <c r="BL68" s="5">
        <f>P_A[[#This Row],[22+]]-P_A[[#This Row],[23+]]</f>
        <v>2.4299999999999995E-2</v>
      </c>
      <c r="BM68" s="5">
        <f>P_A[[#This Row],[23+]]-P_A[[#This Row],[24+]]</f>
        <v>1.643E-2</v>
      </c>
      <c r="BN68" s="5">
        <f>P_A[[#This Row],[24+]]-P_A[[#This Row],[25+]]</f>
        <v>1.174E-2</v>
      </c>
      <c r="BO68" s="5">
        <f>P_A[[#This Row],[25+]]-P_A[[#This Row],[26+]]</f>
        <v>7.5899999999999995E-3</v>
      </c>
      <c r="BP68" s="5">
        <f>P_A[[#This Row],[26+]]-P_A[[#This Row],[27+]]</f>
        <v>4.6800000000000001E-3</v>
      </c>
      <c r="BQ68" s="5">
        <f>P_A[[#This Row],[27+]]-P_A[[#This Row],[28+]]</f>
        <v>2.7800000000000004E-3</v>
      </c>
      <c r="BR68" s="5">
        <f>P_A[[#This Row],[28+]]-P_A[[#This Row],[29+]]</f>
        <v>1.5699999999999998E-3</v>
      </c>
      <c r="BS68" s="5">
        <f>P_A[[#This Row],[29+]]-P_A[[#This Row],[30+]]</f>
        <v>8.5000000000000006E-4</v>
      </c>
      <c r="BT68" s="5">
        <f>P_A[[#This Row],[30+]]-P_A[[#This Row],[31+]]</f>
        <v>4.4000000000000002E-4</v>
      </c>
      <c r="BU68" s="5">
        <f>P_A[[#This Row],[31+]]-P_A[[#This Row],[32+]]</f>
        <v>2.1000000000000001E-4</v>
      </c>
      <c r="BV68" s="5">
        <f>P_A[[#This Row],[32+]]-P_A[[#This Row],[33+]]</f>
        <v>1.1E-4</v>
      </c>
      <c r="BW68" s="5">
        <f>P_A[[#This Row],[33+]]-P_A[[#This Row],[34+]]</f>
        <v>5.0000000000000009E-5</v>
      </c>
      <c r="BX68" s="5">
        <f>P_A[[#This Row],[34+]]-P_A[[#This Row],[35+]]</f>
        <v>3.0000000000000001E-5</v>
      </c>
      <c r="BY68" s="5">
        <f>P_A[[#This Row],[35+]]-P_A[[#This Row],[36+]]</f>
        <v>0</v>
      </c>
      <c r="BZ68" s="5">
        <f>P_A[[#This Row],[36+]]-P_A[[#This Row],[37+]]</f>
        <v>0</v>
      </c>
      <c r="CA68" s="5">
        <f>P_A[[#This Row],[37+]]-P_A[[#This Row],[38+]]</f>
        <v>0</v>
      </c>
      <c r="CB68" s="5">
        <f>P_A[[#This Row],[38+]]-P_A[[#This Row],[39+]]</f>
        <v>0</v>
      </c>
      <c r="CC68" s="5">
        <f>P_A[[#This Row],[39+]]-P_A[[#This Row],[40+]]</f>
        <v>0</v>
      </c>
      <c r="CD68" s="5">
        <f>P_A[[#This Row],[40+]]-P_A[[#This Row],[41+]]</f>
        <v>0</v>
      </c>
      <c r="CE68" s="5">
        <f>P_A[[#This Row],[41+]]-P_A[[#This Row],[42+]]</f>
        <v>0</v>
      </c>
      <c r="CF68" s="5">
        <f>P_A[[#This Row],[42+]]-P_A[[#This Row],[43+]]</f>
        <v>0</v>
      </c>
      <c r="CG68" s="5">
        <f>P_A[[#This Row],[43+]]-P_A[[#This Row],[44+]]</f>
        <v>0</v>
      </c>
      <c r="CH68" s="5">
        <f>P_A[[#This Row],[44+]]-P_A[[#This Row],[45+]]</f>
        <v>0</v>
      </c>
      <c r="CI68" s="5">
        <f>P_A[[#This Row],[45+]]-P_A[[#This Row],[46+]]</f>
        <v>0</v>
      </c>
      <c r="CJ68" s="5">
        <f>P_A[[#This Row],[46+]]-P_A[[#This Row],[47+]]</f>
        <v>0</v>
      </c>
      <c r="CK68" s="5">
        <f>P_A[[#This Row],[47+]]-P_A[[#This Row],[48+]]</f>
        <v>0</v>
      </c>
      <c r="CL68" s="5">
        <f>P_A[[#This Row],[48+]]-P_A[[#This Row],[49+]]</f>
        <v>0</v>
      </c>
    </row>
    <row r="69" spans="1:90" x14ac:dyDescent="0.25">
      <c r="A69" s="10">
        <v>22400624</v>
      </c>
      <c r="B69" t="s">
        <v>76</v>
      </c>
      <c r="C69" t="s">
        <v>87</v>
      </c>
      <c r="D69" s="11">
        <v>0.8125</v>
      </c>
      <c r="E69" s="9" t="str">
        <f>HYPERLINK("https://www.nba.com/stats/player/1626171/boxscores-traditional", "Bobby Portis")</f>
        <v>Bobby Portis</v>
      </c>
      <c r="F69">
        <v>11</v>
      </c>
      <c r="G69" s="4">
        <v>2.8980000000000001</v>
      </c>
      <c r="H69" s="3">
        <v>0.85082999999999998</v>
      </c>
      <c r="I69" s="3">
        <v>0.75490000000000002</v>
      </c>
      <c r="J69" s="3">
        <v>0.63683000000000001</v>
      </c>
      <c r="K69" s="3">
        <v>0.5</v>
      </c>
      <c r="L69" s="3">
        <v>0.36316999999999999</v>
      </c>
      <c r="M69" s="3">
        <v>0.24510000000000001</v>
      </c>
      <c r="N69" s="3">
        <v>0.14917</v>
      </c>
      <c r="O69" s="3">
        <v>8.3790000000000003E-2</v>
      </c>
      <c r="P69" s="3">
        <v>4.1820000000000003E-2</v>
      </c>
      <c r="Q69" s="3">
        <v>1.9230000000000001E-2</v>
      </c>
      <c r="R69" s="3">
        <v>7.7600000000000004E-3</v>
      </c>
      <c r="S69" s="3">
        <v>2.8900000000000002E-3</v>
      </c>
      <c r="T69" s="3">
        <v>9.3999999999999997E-4</v>
      </c>
      <c r="U69" s="3">
        <v>2.7999999999999998E-4</v>
      </c>
      <c r="V69" s="3">
        <v>6.9999999999999994E-5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5">
        <f>P_A[[#This Row],[8+]]-P_A[[#This Row],[9+]]</f>
        <v>9.592999999999996E-2</v>
      </c>
      <c r="AY69" s="5">
        <f>P_A[[#This Row],[9+]]-P_A[[#This Row],[10+]]</f>
        <v>0.11807000000000001</v>
      </c>
      <c r="AZ69" s="5">
        <f>P_A[[#This Row],[10+]]-P_A[[#This Row],[11+]]</f>
        <v>0.13683000000000001</v>
      </c>
      <c r="BA69" s="5">
        <f>P_A[[#This Row],[11+]]-P_A[[#This Row],[12+]]</f>
        <v>0.13683000000000001</v>
      </c>
      <c r="BB69" s="5">
        <f>P_A[[#This Row],[12+]]-P_A[[#This Row],[13+]]</f>
        <v>0.11806999999999998</v>
      </c>
      <c r="BC69" s="5">
        <f>P_A[[#This Row],[13+]]-P_A[[#This Row],[14+]]</f>
        <v>9.5930000000000015E-2</v>
      </c>
      <c r="BD69" s="5">
        <f>P_A[[#This Row],[14+]]-P_A[[#This Row],[15+]]</f>
        <v>6.5379999999999994E-2</v>
      </c>
      <c r="BE69" s="5">
        <f>P_A[[#This Row],[15+]]-P_A[[#This Row],[16+]]</f>
        <v>4.197E-2</v>
      </c>
      <c r="BF69" s="5">
        <f>P_A[[#This Row],[16+]]-P_A[[#This Row],[17+]]</f>
        <v>2.2590000000000002E-2</v>
      </c>
      <c r="BG69" s="5">
        <f>P_A[[#This Row],[17+]]-P_A[[#This Row],[18+]]</f>
        <v>1.1470000000000001E-2</v>
      </c>
      <c r="BH69" s="5">
        <f>P_A[[#This Row],[18+]]-P_A[[#This Row],[19+]]</f>
        <v>4.8700000000000002E-3</v>
      </c>
      <c r="BI69" s="5">
        <f>P_A[[#This Row],[19+]]-P_A[[#This Row],[20+]]</f>
        <v>1.9500000000000003E-3</v>
      </c>
      <c r="BJ69" s="5">
        <f>P_A[[#This Row],[20+]]-P_A[[#This Row],[21+]]</f>
        <v>6.6E-4</v>
      </c>
      <c r="BK69" s="5">
        <f>P_A[[#This Row],[21+]]-P_A[[#This Row],[22+]]</f>
        <v>2.0999999999999998E-4</v>
      </c>
      <c r="BL69" s="5">
        <f>P_A[[#This Row],[22+]]-P_A[[#This Row],[23+]]</f>
        <v>6.9999999999999994E-5</v>
      </c>
      <c r="BM69" s="5">
        <f>P_A[[#This Row],[23+]]-P_A[[#This Row],[24+]]</f>
        <v>0</v>
      </c>
      <c r="BN69" s="5">
        <f>P_A[[#This Row],[24+]]-P_A[[#This Row],[25+]]</f>
        <v>0</v>
      </c>
      <c r="BO69" s="5">
        <f>P_A[[#This Row],[25+]]-P_A[[#This Row],[26+]]</f>
        <v>0</v>
      </c>
      <c r="BP69" s="5">
        <f>P_A[[#This Row],[26+]]-P_A[[#This Row],[27+]]</f>
        <v>0</v>
      </c>
      <c r="BQ69" s="5">
        <f>P_A[[#This Row],[27+]]-P_A[[#This Row],[28+]]</f>
        <v>0</v>
      </c>
      <c r="BR69" s="5">
        <f>P_A[[#This Row],[28+]]-P_A[[#This Row],[29+]]</f>
        <v>0</v>
      </c>
      <c r="BS69" s="5">
        <f>P_A[[#This Row],[29+]]-P_A[[#This Row],[30+]]</f>
        <v>0</v>
      </c>
      <c r="BT69" s="5">
        <f>P_A[[#This Row],[30+]]-P_A[[#This Row],[31+]]</f>
        <v>0</v>
      </c>
      <c r="BU69" s="5">
        <f>P_A[[#This Row],[31+]]-P_A[[#This Row],[32+]]</f>
        <v>0</v>
      </c>
      <c r="BV69" s="5">
        <f>P_A[[#This Row],[32+]]-P_A[[#This Row],[33+]]</f>
        <v>0</v>
      </c>
      <c r="BW69" s="5">
        <f>P_A[[#This Row],[33+]]-P_A[[#This Row],[34+]]</f>
        <v>0</v>
      </c>
      <c r="BX69" s="5">
        <f>P_A[[#This Row],[34+]]-P_A[[#This Row],[35+]]</f>
        <v>0</v>
      </c>
      <c r="BY69" s="5">
        <f>P_A[[#This Row],[35+]]-P_A[[#This Row],[36+]]</f>
        <v>0</v>
      </c>
      <c r="BZ69" s="5">
        <f>P_A[[#This Row],[36+]]-P_A[[#This Row],[37+]]</f>
        <v>0</v>
      </c>
      <c r="CA69" s="5">
        <f>P_A[[#This Row],[37+]]-P_A[[#This Row],[38+]]</f>
        <v>0</v>
      </c>
      <c r="CB69" s="5">
        <f>P_A[[#This Row],[38+]]-P_A[[#This Row],[39+]]</f>
        <v>0</v>
      </c>
      <c r="CC69" s="5">
        <f>P_A[[#This Row],[39+]]-P_A[[#This Row],[40+]]</f>
        <v>0</v>
      </c>
      <c r="CD69" s="5">
        <f>P_A[[#This Row],[40+]]-P_A[[#This Row],[41+]]</f>
        <v>0</v>
      </c>
      <c r="CE69" s="5">
        <f>P_A[[#This Row],[41+]]-P_A[[#This Row],[42+]]</f>
        <v>0</v>
      </c>
      <c r="CF69" s="5">
        <f>P_A[[#This Row],[42+]]-P_A[[#This Row],[43+]]</f>
        <v>0</v>
      </c>
      <c r="CG69" s="5">
        <f>P_A[[#This Row],[43+]]-P_A[[#This Row],[44+]]</f>
        <v>0</v>
      </c>
      <c r="CH69" s="5">
        <f>P_A[[#This Row],[44+]]-P_A[[#This Row],[45+]]</f>
        <v>0</v>
      </c>
      <c r="CI69" s="5">
        <f>P_A[[#This Row],[45+]]-P_A[[#This Row],[46+]]</f>
        <v>0</v>
      </c>
      <c r="CJ69" s="5">
        <f>P_A[[#This Row],[46+]]-P_A[[#This Row],[47+]]</f>
        <v>0</v>
      </c>
      <c r="CK69" s="5">
        <f>P_A[[#This Row],[47+]]-P_A[[#This Row],[48+]]</f>
        <v>0</v>
      </c>
      <c r="CL69" s="5">
        <f>P_A[[#This Row],[48+]]-P_A[[#This Row],[49+]]</f>
        <v>0</v>
      </c>
    </row>
    <row r="70" spans="1:90" x14ac:dyDescent="0.25">
      <c r="A70" s="10">
        <v>22400624</v>
      </c>
      <c r="B70" t="s">
        <v>76</v>
      </c>
      <c r="C70" t="s">
        <v>87</v>
      </c>
      <c r="D70" s="11">
        <v>0.8125</v>
      </c>
      <c r="E70" s="9" t="str">
        <f>HYPERLINK("https://www.nba.com/stats/player/1631157/boxscores-traditional", "Ryan Rollins")</f>
        <v>Ryan Rollins</v>
      </c>
      <c r="F70">
        <v>9.6</v>
      </c>
      <c r="G70" s="4">
        <v>1.855</v>
      </c>
      <c r="H70" s="3">
        <v>0.80510999999999999</v>
      </c>
      <c r="I70" s="3">
        <v>0.62551999999999996</v>
      </c>
      <c r="J70" s="3">
        <v>0.41293999999999997</v>
      </c>
      <c r="K70" s="3">
        <v>0.22663</v>
      </c>
      <c r="L70" s="3">
        <v>9.8530000000000006E-2</v>
      </c>
      <c r="M70" s="3">
        <v>3.3619999999999997E-2</v>
      </c>
      <c r="N70" s="3">
        <v>8.8900000000000003E-3</v>
      </c>
      <c r="O70" s="3">
        <v>1.81E-3</v>
      </c>
      <c r="P70" s="3">
        <v>2.7999999999999998E-4</v>
      </c>
      <c r="Q70" s="3">
        <v>3.0000000000000001E-5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5">
        <f>P_A[[#This Row],[8+]]-P_A[[#This Row],[9+]]</f>
        <v>0.17959000000000003</v>
      </c>
      <c r="AY70" s="5">
        <f>P_A[[#This Row],[9+]]-P_A[[#This Row],[10+]]</f>
        <v>0.21257999999999999</v>
      </c>
      <c r="AZ70" s="5">
        <f>P_A[[#This Row],[10+]]-P_A[[#This Row],[11+]]</f>
        <v>0.18630999999999998</v>
      </c>
      <c r="BA70" s="5">
        <f>P_A[[#This Row],[11+]]-P_A[[#This Row],[12+]]</f>
        <v>0.12809999999999999</v>
      </c>
      <c r="BB70" s="5">
        <f>P_A[[#This Row],[12+]]-P_A[[#This Row],[13+]]</f>
        <v>6.4910000000000009E-2</v>
      </c>
      <c r="BC70" s="5">
        <f>P_A[[#This Row],[13+]]-P_A[[#This Row],[14+]]</f>
        <v>2.4729999999999995E-2</v>
      </c>
      <c r="BD70" s="5">
        <f>P_A[[#This Row],[14+]]-P_A[[#This Row],[15+]]</f>
        <v>7.0800000000000004E-3</v>
      </c>
      <c r="BE70" s="5">
        <f>P_A[[#This Row],[15+]]-P_A[[#This Row],[16+]]</f>
        <v>1.5300000000000001E-3</v>
      </c>
      <c r="BF70" s="5">
        <f>P_A[[#This Row],[16+]]-P_A[[#This Row],[17+]]</f>
        <v>2.4999999999999995E-4</v>
      </c>
      <c r="BG70" s="5">
        <f>P_A[[#This Row],[17+]]-P_A[[#This Row],[18+]]</f>
        <v>3.0000000000000001E-5</v>
      </c>
      <c r="BH70" s="5">
        <f>P_A[[#This Row],[18+]]-P_A[[#This Row],[19+]]</f>
        <v>0</v>
      </c>
      <c r="BI70" s="5">
        <f>P_A[[#This Row],[19+]]-P_A[[#This Row],[20+]]</f>
        <v>0</v>
      </c>
      <c r="BJ70" s="5">
        <f>P_A[[#This Row],[20+]]-P_A[[#This Row],[21+]]</f>
        <v>0</v>
      </c>
      <c r="BK70" s="5">
        <f>P_A[[#This Row],[21+]]-P_A[[#This Row],[22+]]</f>
        <v>0</v>
      </c>
      <c r="BL70" s="5">
        <f>P_A[[#This Row],[22+]]-P_A[[#This Row],[23+]]</f>
        <v>0</v>
      </c>
      <c r="BM70" s="5">
        <f>P_A[[#This Row],[23+]]-P_A[[#This Row],[24+]]</f>
        <v>0</v>
      </c>
      <c r="BN70" s="5">
        <f>P_A[[#This Row],[24+]]-P_A[[#This Row],[25+]]</f>
        <v>0</v>
      </c>
      <c r="BO70" s="5">
        <f>P_A[[#This Row],[25+]]-P_A[[#This Row],[26+]]</f>
        <v>0</v>
      </c>
      <c r="BP70" s="5">
        <f>P_A[[#This Row],[26+]]-P_A[[#This Row],[27+]]</f>
        <v>0</v>
      </c>
      <c r="BQ70" s="5">
        <f>P_A[[#This Row],[27+]]-P_A[[#This Row],[28+]]</f>
        <v>0</v>
      </c>
      <c r="BR70" s="5">
        <f>P_A[[#This Row],[28+]]-P_A[[#This Row],[29+]]</f>
        <v>0</v>
      </c>
      <c r="BS70" s="5">
        <f>P_A[[#This Row],[29+]]-P_A[[#This Row],[30+]]</f>
        <v>0</v>
      </c>
      <c r="BT70" s="5">
        <f>P_A[[#This Row],[30+]]-P_A[[#This Row],[31+]]</f>
        <v>0</v>
      </c>
      <c r="BU70" s="5">
        <f>P_A[[#This Row],[31+]]-P_A[[#This Row],[32+]]</f>
        <v>0</v>
      </c>
      <c r="BV70" s="5">
        <f>P_A[[#This Row],[32+]]-P_A[[#This Row],[33+]]</f>
        <v>0</v>
      </c>
      <c r="BW70" s="5">
        <f>P_A[[#This Row],[33+]]-P_A[[#This Row],[34+]]</f>
        <v>0</v>
      </c>
      <c r="BX70" s="5">
        <f>P_A[[#This Row],[34+]]-P_A[[#This Row],[35+]]</f>
        <v>0</v>
      </c>
      <c r="BY70" s="5">
        <f>P_A[[#This Row],[35+]]-P_A[[#This Row],[36+]]</f>
        <v>0</v>
      </c>
      <c r="BZ70" s="5">
        <f>P_A[[#This Row],[36+]]-P_A[[#This Row],[37+]]</f>
        <v>0</v>
      </c>
      <c r="CA70" s="5">
        <f>P_A[[#This Row],[37+]]-P_A[[#This Row],[38+]]</f>
        <v>0</v>
      </c>
      <c r="CB70" s="5">
        <f>P_A[[#This Row],[38+]]-P_A[[#This Row],[39+]]</f>
        <v>0</v>
      </c>
      <c r="CC70" s="5">
        <f>P_A[[#This Row],[39+]]-P_A[[#This Row],[40+]]</f>
        <v>0</v>
      </c>
      <c r="CD70" s="5">
        <f>P_A[[#This Row],[40+]]-P_A[[#This Row],[41+]]</f>
        <v>0</v>
      </c>
      <c r="CE70" s="5">
        <f>P_A[[#This Row],[41+]]-P_A[[#This Row],[42+]]</f>
        <v>0</v>
      </c>
      <c r="CF70" s="5">
        <f>P_A[[#This Row],[42+]]-P_A[[#This Row],[43+]]</f>
        <v>0</v>
      </c>
      <c r="CG70" s="5">
        <f>P_A[[#This Row],[43+]]-P_A[[#This Row],[44+]]</f>
        <v>0</v>
      </c>
      <c r="CH70" s="5">
        <f>P_A[[#This Row],[44+]]-P_A[[#This Row],[45+]]</f>
        <v>0</v>
      </c>
      <c r="CI70" s="5">
        <f>P_A[[#This Row],[45+]]-P_A[[#This Row],[46+]]</f>
        <v>0</v>
      </c>
      <c r="CJ70" s="5">
        <f>P_A[[#This Row],[46+]]-P_A[[#This Row],[47+]]</f>
        <v>0</v>
      </c>
      <c r="CK70" s="5">
        <f>P_A[[#This Row],[47+]]-P_A[[#This Row],[48+]]</f>
        <v>0</v>
      </c>
      <c r="CL70" s="5">
        <f>P_A[[#This Row],[48+]]-P_A[[#This Row],[49+]]</f>
        <v>0</v>
      </c>
    </row>
    <row r="71" spans="1:90" x14ac:dyDescent="0.25">
      <c r="A71" s="10">
        <v>22400624</v>
      </c>
      <c r="B71" t="s">
        <v>76</v>
      </c>
      <c r="C71" t="s">
        <v>87</v>
      </c>
      <c r="D71" s="11">
        <v>0.8125</v>
      </c>
      <c r="E71" s="9" t="str">
        <f>HYPERLINK("https://www.nba.com/stats/player/1629018/boxscores-traditional", "Gary Trent Jr.")</f>
        <v>Gary Trent Jr.</v>
      </c>
      <c r="F71">
        <v>11.4</v>
      </c>
      <c r="G71" s="4">
        <v>5.1219999999999999</v>
      </c>
      <c r="H71" s="3">
        <v>0.74536999999999998</v>
      </c>
      <c r="I71" s="3">
        <v>0.68081999999999998</v>
      </c>
      <c r="J71" s="3">
        <v>0.60641999999999996</v>
      </c>
      <c r="K71" s="3">
        <v>0.53188000000000002</v>
      </c>
      <c r="L71" s="3">
        <v>0.45223999999999998</v>
      </c>
      <c r="M71" s="3">
        <v>0.37828000000000001</v>
      </c>
      <c r="N71" s="3">
        <v>0.30503000000000002</v>
      </c>
      <c r="O71" s="3">
        <v>0.24196000000000001</v>
      </c>
      <c r="P71" s="3">
        <v>0.18406</v>
      </c>
      <c r="Q71" s="3">
        <v>0.13786000000000001</v>
      </c>
      <c r="R71" s="3">
        <v>9.8530000000000006E-2</v>
      </c>
      <c r="S71" s="3">
        <v>6.9440000000000002E-2</v>
      </c>
      <c r="T71" s="3">
        <v>4.648E-2</v>
      </c>
      <c r="U71" s="3">
        <v>3.074E-2</v>
      </c>
      <c r="V71" s="3">
        <v>1.9230000000000001E-2</v>
      </c>
      <c r="W71" s="3">
        <v>1.191E-2</v>
      </c>
      <c r="X71" s="3">
        <v>6.9499999999999996E-3</v>
      </c>
      <c r="Y71" s="3">
        <v>3.9100000000000003E-3</v>
      </c>
      <c r="Z71" s="3">
        <v>2.1900000000000001E-3</v>
      </c>
      <c r="AA71" s="3">
        <v>1.14E-3</v>
      </c>
      <c r="AB71" s="3">
        <v>5.9999999999999995E-4</v>
      </c>
      <c r="AC71" s="3">
        <v>2.9E-4</v>
      </c>
      <c r="AD71" s="3">
        <v>1.3999999999999999E-4</v>
      </c>
      <c r="AE71" s="3">
        <v>6.0000000000000002E-5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5">
        <f>P_A[[#This Row],[8+]]-P_A[[#This Row],[9+]]</f>
        <v>6.4549999999999996E-2</v>
      </c>
      <c r="AY71" s="5">
        <f>P_A[[#This Row],[9+]]-P_A[[#This Row],[10+]]</f>
        <v>7.4400000000000022E-2</v>
      </c>
      <c r="AZ71" s="5">
        <f>P_A[[#This Row],[10+]]-P_A[[#This Row],[11+]]</f>
        <v>7.453999999999994E-2</v>
      </c>
      <c r="BA71" s="5">
        <f>P_A[[#This Row],[11+]]-P_A[[#This Row],[12+]]</f>
        <v>7.9640000000000044E-2</v>
      </c>
      <c r="BB71" s="5">
        <f>P_A[[#This Row],[12+]]-P_A[[#This Row],[13+]]</f>
        <v>7.395999999999997E-2</v>
      </c>
      <c r="BC71" s="5">
        <f>P_A[[#This Row],[13+]]-P_A[[#This Row],[14+]]</f>
        <v>7.3249999999999982E-2</v>
      </c>
      <c r="BD71" s="5">
        <f>P_A[[#This Row],[14+]]-P_A[[#This Row],[15+]]</f>
        <v>6.3070000000000015E-2</v>
      </c>
      <c r="BE71" s="5">
        <f>P_A[[#This Row],[15+]]-P_A[[#This Row],[16+]]</f>
        <v>5.7900000000000007E-2</v>
      </c>
      <c r="BF71" s="5">
        <f>P_A[[#This Row],[16+]]-P_A[[#This Row],[17+]]</f>
        <v>4.6199999999999991E-2</v>
      </c>
      <c r="BG71" s="5">
        <f>P_A[[#This Row],[17+]]-P_A[[#This Row],[18+]]</f>
        <v>3.9330000000000004E-2</v>
      </c>
      <c r="BH71" s="5">
        <f>P_A[[#This Row],[18+]]-P_A[[#This Row],[19+]]</f>
        <v>2.9090000000000005E-2</v>
      </c>
      <c r="BI71" s="5">
        <f>P_A[[#This Row],[19+]]-P_A[[#This Row],[20+]]</f>
        <v>2.2960000000000001E-2</v>
      </c>
      <c r="BJ71" s="5">
        <f>P_A[[#This Row],[20+]]-P_A[[#This Row],[21+]]</f>
        <v>1.5740000000000001E-2</v>
      </c>
      <c r="BK71" s="5">
        <f>P_A[[#This Row],[21+]]-P_A[[#This Row],[22+]]</f>
        <v>1.1509999999999999E-2</v>
      </c>
      <c r="BL71" s="5">
        <f>P_A[[#This Row],[22+]]-P_A[[#This Row],[23+]]</f>
        <v>7.3200000000000001E-3</v>
      </c>
      <c r="BM71" s="5">
        <f>P_A[[#This Row],[23+]]-P_A[[#This Row],[24+]]</f>
        <v>4.9600000000000009E-3</v>
      </c>
      <c r="BN71" s="5">
        <f>P_A[[#This Row],[24+]]-P_A[[#This Row],[25+]]</f>
        <v>3.0399999999999993E-3</v>
      </c>
      <c r="BO71" s="5">
        <f>P_A[[#This Row],[25+]]-P_A[[#This Row],[26+]]</f>
        <v>1.7200000000000002E-3</v>
      </c>
      <c r="BP71" s="5">
        <f>P_A[[#This Row],[26+]]-P_A[[#This Row],[27+]]</f>
        <v>1.0500000000000002E-3</v>
      </c>
      <c r="BQ71" s="5">
        <f>P_A[[#This Row],[27+]]-P_A[[#This Row],[28+]]</f>
        <v>5.4000000000000001E-4</v>
      </c>
      <c r="BR71" s="5">
        <f>P_A[[#This Row],[28+]]-P_A[[#This Row],[29+]]</f>
        <v>3.0999999999999995E-4</v>
      </c>
      <c r="BS71" s="5">
        <f>P_A[[#This Row],[29+]]-P_A[[#This Row],[30+]]</f>
        <v>1.5000000000000001E-4</v>
      </c>
      <c r="BT71" s="5">
        <f>P_A[[#This Row],[30+]]-P_A[[#This Row],[31+]]</f>
        <v>7.9999999999999993E-5</v>
      </c>
      <c r="BU71" s="5">
        <f>P_A[[#This Row],[31+]]-P_A[[#This Row],[32+]]</f>
        <v>6.0000000000000002E-5</v>
      </c>
      <c r="BV71" s="5">
        <f>P_A[[#This Row],[32+]]-P_A[[#This Row],[33+]]</f>
        <v>0</v>
      </c>
      <c r="BW71" s="5">
        <f>P_A[[#This Row],[33+]]-P_A[[#This Row],[34+]]</f>
        <v>0</v>
      </c>
      <c r="BX71" s="5">
        <f>P_A[[#This Row],[34+]]-P_A[[#This Row],[35+]]</f>
        <v>0</v>
      </c>
      <c r="BY71" s="5">
        <f>P_A[[#This Row],[35+]]-P_A[[#This Row],[36+]]</f>
        <v>0</v>
      </c>
      <c r="BZ71" s="5">
        <f>P_A[[#This Row],[36+]]-P_A[[#This Row],[37+]]</f>
        <v>0</v>
      </c>
      <c r="CA71" s="5">
        <f>P_A[[#This Row],[37+]]-P_A[[#This Row],[38+]]</f>
        <v>0</v>
      </c>
      <c r="CB71" s="5">
        <f>P_A[[#This Row],[38+]]-P_A[[#This Row],[39+]]</f>
        <v>0</v>
      </c>
      <c r="CC71" s="5">
        <f>P_A[[#This Row],[39+]]-P_A[[#This Row],[40+]]</f>
        <v>0</v>
      </c>
      <c r="CD71" s="5">
        <f>P_A[[#This Row],[40+]]-P_A[[#This Row],[41+]]</f>
        <v>0</v>
      </c>
      <c r="CE71" s="5">
        <f>P_A[[#This Row],[41+]]-P_A[[#This Row],[42+]]</f>
        <v>0</v>
      </c>
      <c r="CF71" s="5">
        <f>P_A[[#This Row],[42+]]-P_A[[#This Row],[43+]]</f>
        <v>0</v>
      </c>
      <c r="CG71" s="5">
        <f>P_A[[#This Row],[43+]]-P_A[[#This Row],[44+]]</f>
        <v>0</v>
      </c>
      <c r="CH71" s="5">
        <f>P_A[[#This Row],[44+]]-P_A[[#This Row],[45+]]</f>
        <v>0</v>
      </c>
      <c r="CI71" s="5">
        <f>P_A[[#This Row],[45+]]-P_A[[#This Row],[46+]]</f>
        <v>0</v>
      </c>
      <c r="CJ71" s="5">
        <f>P_A[[#This Row],[46+]]-P_A[[#This Row],[47+]]</f>
        <v>0</v>
      </c>
      <c r="CK71" s="5">
        <f>P_A[[#This Row],[47+]]-P_A[[#This Row],[48+]]</f>
        <v>0</v>
      </c>
      <c r="CL71" s="5">
        <f>P_A[[#This Row],[48+]]-P_A[[#This Row],[49+]]</f>
        <v>0</v>
      </c>
    </row>
    <row r="72" spans="1:90" x14ac:dyDescent="0.25">
      <c r="A72" s="10">
        <v>22400624</v>
      </c>
      <c r="B72" t="s">
        <v>76</v>
      </c>
      <c r="C72" t="s">
        <v>87</v>
      </c>
      <c r="D72" s="11">
        <v>0.8125</v>
      </c>
      <c r="E72" s="9" t="str">
        <f>HYPERLINK("https://www.nba.com/stats/player/1627752/boxscores-traditional", "Taurean Prince")</f>
        <v>Taurean Prince</v>
      </c>
      <c r="F72">
        <v>9.1999999999999993</v>
      </c>
      <c r="G72" s="4">
        <v>2.7130000000000001</v>
      </c>
      <c r="H72" s="3">
        <v>0.67003000000000001</v>
      </c>
      <c r="I72" s="3">
        <v>0.52790000000000004</v>
      </c>
      <c r="J72" s="3">
        <v>0.38590999999999998</v>
      </c>
      <c r="K72" s="3">
        <v>0.25463000000000002</v>
      </c>
      <c r="L72" s="3">
        <v>0.15151000000000001</v>
      </c>
      <c r="M72" s="3">
        <v>8.0759999999999998E-2</v>
      </c>
      <c r="N72" s="3">
        <v>3.8359999999999998E-2</v>
      </c>
      <c r="O72" s="3">
        <v>1.618E-2</v>
      </c>
      <c r="P72" s="3">
        <v>6.0400000000000002E-3</v>
      </c>
      <c r="Q72" s="3">
        <v>1.99E-3</v>
      </c>
      <c r="R72" s="3">
        <v>5.9999999999999995E-4</v>
      </c>
      <c r="S72" s="3">
        <v>1.4999999999999999E-4</v>
      </c>
      <c r="T72" s="3">
        <v>3.0000000000000001E-5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5">
        <f>P_A[[#This Row],[8+]]-P_A[[#This Row],[9+]]</f>
        <v>0.14212999999999998</v>
      </c>
      <c r="AY72" s="5">
        <f>P_A[[#This Row],[9+]]-P_A[[#This Row],[10+]]</f>
        <v>0.14199000000000006</v>
      </c>
      <c r="AZ72" s="5">
        <f>P_A[[#This Row],[10+]]-P_A[[#This Row],[11+]]</f>
        <v>0.13127999999999995</v>
      </c>
      <c r="BA72" s="5">
        <f>P_A[[#This Row],[11+]]-P_A[[#This Row],[12+]]</f>
        <v>0.10312000000000002</v>
      </c>
      <c r="BB72" s="5">
        <f>P_A[[#This Row],[12+]]-P_A[[#This Row],[13+]]</f>
        <v>7.0750000000000007E-2</v>
      </c>
      <c r="BC72" s="5">
        <f>P_A[[#This Row],[13+]]-P_A[[#This Row],[14+]]</f>
        <v>4.24E-2</v>
      </c>
      <c r="BD72" s="5">
        <f>P_A[[#This Row],[14+]]-P_A[[#This Row],[15+]]</f>
        <v>2.2179999999999998E-2</v>
      </c>
      <c r="BE72" s="5">
        <f>P_A[[#This Row],[15+]]-P_A[[#This Row],[16+]]</f>
        <v>1.014E-2</v>
      </c>
      <c r="BF72" s="5">
        <f>P_A[[#This Row],[16+]]-P_A[[#This Row],[17+]]</f>
        <v>4.0499999999999998E-3</v>
      </c>
      <c r="BG72" s="5">
        <f>P_A[[#This Row],[17+]]-P_A[[#This Row],[18+]]</f>
        <v>1.3900000000000002E-3</v>
      </c>
      <c r="BH72" s="5">
        <f>P_A[[#This Row],[18+]]-P_A[[#This Row],[19+]]</f>
        <v>4.4999999999999999E-4</v>
      </c>
      <c r="BI72" s="5">
        <f>P_A[[#This Row],[19+]]-P_A[[#This Row],[20+]]</f>
        <v>1.1999999999999999E-4</v>
      </c>
      <c r="BJ72" s="5">
        <f>P_A[[#This Row],[20+]]-P_A[[#This Row],[21+]]</f>
        <v>3.0000000000000001E-5</v>
      </c>
      <c r="BK72" s="5">
        <f>P_A[[#This Row],[21+]]-P_A[[#This Row],[22+]]</f>
        <v>0</v>
      </c>
      <c r="BL72" s="5">
        <f>P_A[[#This Row],[22+]]-P_A[[#This Row],[23+]]</f>
        <v>0</v>
      </c>
      <c r="BM72" s="5">
        <f>P_A[[#This Row],[23+]]-P_A[[#This Row],[24+]]</f>
        <v>0</v>
      </c>
      <c r="BN72" s="5">
        <f>P_A[[#This Row],[24+]]-P_A[[#This Row],[25+]]</f>
        <v>0</v>
      </c>
      <c r="BO72" s="5">
        <f>P_A[[#This Row],[25+]]-P_A[[#This Row],[26+]]</f>
        <v>0</v>
      </c>
      <c r="BP72" s="5">
        <f>P_A[[#This Row],[26+]]-P_A[[#This Row],[27+]]</f>
        <v>0</v>
      </c>
      <c r="BQ72" s="5">
        <f>P_A[[#This Row],[27+]]-P_A[[#This Row],[28+]]</f>
        <v>0</v>
      </c>
      <c r="BR72" s="5">
        <f>P_A[[#This Row],[28+]]-P_A[[#This Row],[29+]]</f>
        <v>0</v>
      </c>
      <c r="BS72" s="5">
        <f>P_A[[#This Row],[29+]]-P_A[[#This Row],[30+]]</f>
        <v>0</v>
      </c>
      <c r="BT72" s="5">
        <f>P_A[[#This Row],[30+]]-P_A[[#This Row],[31+]]</f>
        <v>0</v>
      </c>
      <c r="BU72" s="5">
        <f>P_A[[#This Row],[31+]]-P_A[[#This Row],[32+]]</f>
        <v>0</v>
      </c>
      <c r="BV72" s="5">
        <f>P_A[[#This Row],[32+]]-P_A[[#This Row],[33+]]</f>
        <v>0</v>
      </c>
      <c r="BW72" s="5">
        <f>P_A[[#This Row],[33+]]-P_A[[#This Row],[34+]]</f>
        <v>0</v>
      </c>
      <c r="BX72" s="5">
        <f>P_A[[#This Row],[34+]]-P_A[[#This Row],[35+]]</f>
        <v>0</v>
      </c>
      <c r="BY72" s="5">
        <f>P_A[[#This Row],[35+]]-P_A[[#This Row],[36+]]</f>
        <v>0</v>
      </c>
      <c r="BZ72" s="5">
        <f>P_A[[#This Row],[36+]]-P_A[[#This Row],[37+]]</f>
        <v>0</v>
      </c>
      <c r="CA72" s="5">
        <f>P_A[[#This Row],[37+]]-P_A[[#This Row],[38+]]</f>
        <v>0</v>
      </c>
      <c r="CB72" s="5">
        <f>P_A[[#This Row],[38+]]-P_A[[#This Row],[39+]]</f>
        <v>0</v>
      </c>
      <c r="CC72" s="5">
        <f>P_A[[#This Row],[39+]]-P_A[[#This Row],[40+]]</f>
        <v>0</v>
      </c>
      <c r="CD72" s="5">
        <f>P_A[[#This Row],[40+]]-P_A[[#This Row],[41+]]</f>
        <v>0</v>
      </c>
      <c r="CE72" s="5">
        <f>P_A[[#This Row],[41+]]-P_A[[#This Row],[42+]]</f>
        <v>0</v>
      </c>
      <c r="CF72" s="5">
        <f>P_A[[#This Row],[42+]]-P_A[[#This Row],[43+]]</f>
        <v>0</v>
      </c>
      <c r="CG72" s="5">
        <f>P_A[[#This Row],[43+]]-P_A[[#This Row],[44+]]</f>
        <v>0</v>
      </c>
      <c r="CH72" s="5">
        <f>P_A[[#This Row],[44+]]-P_A[[#This Row],[45+]]</f>
        <v>0</v>
      </c>
      <c r="CI72" s="5">
        <f>P_A[[#This Row],[45+]]-P_A[[#This Row],[46+]]</f>
        <v>0</v>
      </c>
      <c r="CJ72" s="5">
        <f>P_A[[#This Row],[46+]]-P_A[[#This Row],[47+]]</f>
        <v>0</v>
      </c>
      <c r="CK72" s="5">
        <f>P_A[[#This Row],[47+]]-P_A[[#This Row],[48+]]</f>
        <v>0</v>
      </c>
      <c r="CL72" s="5">
        <f>P_A[[#This Row],[48+]]-P_A[[#This Row],[49+]]</f>
        <v>0</v>
      </c>
    </row>
    <row r="73" spans="1:90" x14ac:dyDescent="0.25">
      <c r="A73" s="10">
        <v>22400624</v>
      </c>
      <c r="B73" t="s">
        <v>87</v>
      </c>
      <c r="C73" t="s">
        <v>76</v>
      </c>
      <c r="D73" s="11">
        <v>0.8125</v>
      </c>
      <c r="E73" s="9" t="str">
        <f>HYPERLINK("https://www.nba.com/stats/player/1629639/boxscores-traditional", "Tyler Herro")</f>
        <v>Tyler Herro</v>
      </c>
      <c r="F73">
        <v>32.799999999999997</v>
      </c>
      <c r="G73" s="4">
        <v>6.0129999999999999</v>
      </c>
      <c r="H73" s="3">
        <v>1</v>
      </c>
      <c r="I73" s="3">
        <v>0.99995999999999996</v>
      </c>
      <c r="J73" s="3">
        <v>0.99992000000000003</v>
      </c>
      <c r="K73" s="3">
        <v>0.99985999999999997</v>
      </c>
      <c r="L73" s="3">
        <v>0.99973000000000001</v>
      </c>
      <c r="M73" s="3">
        <v>0.99950000000000006</v>
      </c>
      <c r="N73" s="3">
        <v>0.99912999999999996</v>
      </c>
      <c r="O73" s="3">
        <v>0.99846000000000001</v>
      </c>
      <c r="P73" s="3">
        <v>0.99736000000000002</v>
      </c>
      <c r="Q73" s="3">
        <v>0.99573</v>
      </c>
      <c r="R73" s="3">
        <v>0.99304999999999999</v>
      </c>
      <c r="S73" s="3">
        <v>0.98928000000000005</v>
      </c>
      <c r="T73" s="3">
        <v>0.98341000000000001</v>
      </c>
      <c r="U73" s="3">
        <v>0.97499999999999998</v>
      </c>
      <c r="V73" s="3">
        <v>0.96406999999999998</v>
      </c>
      <c r="W73" s="3">
        <v>0.94845000000000002</v>
      </c>
      <c r="X73" s="3">
        <v>0.92784999999999995</v>
      </c>
      <c r="Y73" s="3">
        <v>0.9032</v>
      </c>
      <c r="Z73" s="3">
        <v>0.87075999999999998</v>
      </c>
      <c r="AA73" s="3">
        <v>0.83147000000000004</v>
      </c>
      <c r="AB73" s="3">
        <v>0.78813999999999995</v>
      </c>
      <c r="AC73" s="3">
        <v>0.73565000000000003</v>
      </c>
      <c r="AD73" s="3">
        <v>0.68081999999999998</v>
      </c>
      <c r="AE73" s="3">
        <v>0.61790999999999996</v>
      </c>
      <c r="AF73" s="3">
        <v>0.55171999999999999</v>
      </c>
      <c r="AG73" s="3">
        <v>0.48803000000000002</v>
      </c>
      <c r="AH73" s="3">
        <v>0.42074</v>
      </c>
      <c r="AI73" s="3">
        <v>0.35569000000000001</v>
      </c>
      <c r="AJ73" s="3">
        <v>0.29805999999999999</v>
      </c>
      <c r="AK73" s="3">
        <v>0.24196000000000001</v>
      </c>
      <c r="AL73" s="3">
        <v>0.19489000000000001</v>
      </c>
      <c r="AM73" s="3">
        <v>0.15151000000000001</v>
      </c>
      <c r="AN73" s="3">
        <v>0.11507000000000001</v>
      </c>
      <c r="AO73" s="3">
        <v>8.6910000000000001E-2</v>
      </c>
      <c r="AP73" s="3">
        <v>6.3009999999999997E-2</v>
      </c>
      <c r="AQ73" s="3">
        <v>4.4569999999999999E-2</v>
      </c>
      <c r="AR73" s="3">
        <v>3.1440000000000003E-2</v>
      </c>
      <c r="AS73" s="3">
        <v>2.1180000000000001E-2</v>
      </c>
      <c r="AT73" s="3">
        <v>1.3899999999999999E-2</v>
      </c>
      <c r="AU73" s="3">
        <v>9.1400000000000006E-3</v>
      </c>
      <c r="AV73" s="3">
        <v>5.7000000000000002E-3</v>
      </c>
      <c r="AW73" s="3">
        <v>3.5699999999999998E-3</v>
      </c>
      <c r="AX73" s="5">
        <f>P_A[[#This Row],[8+]]-P_A[[#This Row],[9+]]</f>
        <v>4.0000000000040004E-5</v>
      </c>
      <c r="AY73" s="5">
        <f>P_A[[#This Row],[9+]]-P_A[[#This Row],[10+]]</f>
        <v>3.9999999999928981E-5</v>
      </c>
      <c r="AZ73" s="5">
        <f>P_A[[#This Row],[10+]]-P_A[[#This Row],[11+]]</f>
        <v>6.0000000000060005E-5</v>
      </c>
      <c r="BA73" s="5">
        <f>P_A[[#This Row],[11+]]-P_A[[#This Row],[12+]]</f>
        <v>1.2999999999996348E-4</v>
      </c>
      <c r="BB73" s="5">
        <f>P_A[[#This Row],[12+]]-P_A[[#This Row],[13+]]</f>
        <v>2.2999999999995246E-4</v>
      </c>
      <c r="BC73" s="5">
        <f>P_A[[#This Row],[13+]]-P_A[[#This Row],[14+]]</f>
        <v>3.7000000000009248E-4</v>
      </c>
      <c r="BD73" s="5">
        <f>P_A[[#This Row],[14+]]-P_A[[#This Row],[15+]]</f>
        <v>6.6999999999994841E-4</v>
      </c>
      <c r="BE73" s="5">
        <f>P_A[[#This Row],[15+]]-P_A[[#This Row],[16+]]</f>
        <v>1.0999999999999899E-3</v>
      </c>
      <c r="BF73" s="5">
        <f>P_A[[#This Row],[16+]]-P_A[[#This Row],[17+]]</f>
        <v>1.6300000000000203E-3</v>
      </c>
      <c r="BG73" s="5">
        <f>P_A[[#This Row],[17+]]-P_A[[#This Row],[18+]]</f>
        <v>2.6800000000000157E-3</v>
      </c>
      <c r="BH73" s="5">
        <f>P_A[[#This Row],[18+]]-P_A[[#This Row],[19+]]</f>
        <v>3.7699999999999401E-3</v>
      </c>
      <c r="BI73" s="5">
        <f>P_A[[#This Row],[19+]]-P_A[[#This Row],[20+]]</f>
        <v>5.8700000000000419E-3</v>
      </c>
      <c r="BJ73" s="5">
        <f>P_A[[#This Row],[20+]]-P_A[[#This Row],[21+]]</f>
        <v>8.4100000000000286E-3</v>
      </c>
      <c r="BK73" s="5">
        <f>P_A[[#This Row],[21+]]-P_A[[#This Row],[22+]]</f>
        <v>1.0929999999999995E-2</v>
      </c>
      <c r="BL73" s="5">
        <f>P_A[[#This Row],[22+]]-P_A[[#This Row],[23+]]</f>
        <v>1.5619999999999967E-2</v>
      </c>
      <c r="BM73" s="5">
        <f>P_A[[#This Row],[23+]]-P_A[[#This Row],[24+]]</f>
        <v>2.0600000000000063E-2</v>
      </c>
      <c r="BN73" s="5">
        <f>P_A[[#This Row],[24+]]-P_A[[#This Row],[25+]]</f>
        <v>2.464999999999995E-2</v>
      </c>
      <c r="BO73" s="5">
        <f>P_A[[#This Row],[25+]]-P_A[[#This Row],[26+]]</f>
        <v>3.2440000000000024E-2</v>
      </c>
      <c r="BP73" s="5">
        <f>P_A[[#This Row],[26+]]-P_A[[#This Row],[27+]]</f>
        <v>3.9289999999999936E-2</v>
      </c>
      <c r="BQ73" s="5">
        <f>P_A[[#This Row],[27+]]-P_A[[#This Row],[28+]]</f>
        <v>4.3330000000000091E-2</v>
      </c>
      <c r="BR73" s="5">
        <f>P_A[[#This Row],[28+]]-P_A[[#This Row],[29+]]</f>
        <v>5.2489999999999926E-2</v>
      </c>
      <c r="BS73" s="5">
        <f>P_A[[#This Row],[29+]]-P_A[[#This Row],[30+]]</f>
        <v>5.4830000000000045E-2</v>
      </c>
      <c r="BT73" s="5">
        <f>P_A[[#This Row],[30+]]-P_A[[#This Row],[31+]]</f>
        <v>6.2910000000000021E-2</v>
      </c>
      <c r="BU73" s="5">
        <f>P_A[[#This Row],[31+]]-P_A[[#This Row],[32+]]</f>
        <v>6.6189999999999971E-2</v>
      </c>
      <c r="BV73" s="5">
        <f>P_A[[#This Row],[32+]]-P_A[[#This Row],[33+]]</f>
        <v>6.3689999999999969E-2</v>
      </c>
      <c r="BW73" s="5">
        <f>P_A[[#This Row],[33+]]-P_A[[#This Row],[34+]]</f>
        <v>6.7290000000000016E-2</v>
      </c>
      <c r="BX73" s="5">
        <f>P_A[[#This Row],[34+]]-P_A[[#This Row],[35+]]</f>
        <v>6.5049999999999997E-2</v>
      </c>
      <c r="BY73" s="5">
        <f>P_A[[#This Row],[35+]]-P_A[[#This Row],[36+]]</f>
        <v>5.7630000000000015E-2</v>
      </c>
      <c r="BZ73" s="5">
        <f>P_A[[#This Row],[36+]]-P_A[[#This Row],[37+]]</f>
        <v>5.6099999999999983E-2</v>
      </c>
      <c r="CA73" s="5">
        <f>P_A[[#This Row],[37+]]-P_A[[#This Row],[38+]]</f>
        <v>4.7070000000000001E-2</v>
      </c>
      <c r="CB73" s="5">
        <f>P_A[[#This Row],[38+]]-P_A[[#This Row],[39+]]</f>
        <v>4.3380000000000002E-2</v>
      </c>
      <c r="CC73" s="5">
        <f>P_A[[#This Row],[39+]]-P_A[[#This Row],[40+]]</f>
        <v>3.644E-2</v>
      </c>
      <c r="CD73" s="5">
        <f>P_A[[#This Row],[40+]]-P_A[[#This Row],[41+]]</f>
        <v>2.8160000000000004E-2</v>
      </c>
      <c r="CE73" s="5">
        <f>P_A[[#This Row],[41+]]-P_A[[#This Row],[42+]]</f>
        <v>2.3900000000000005E-2</v>
      </c>
      <c r="CF73" s="5">
        <f>P_A[[#This Row],[42+]]-P_A[[#This Row],[43+]]</f>
        <v>1.8439999999999998E-2</v>
      </c>
      <c r="CG73" s="5">
        <f>P_A[[#This Row],[43+]]-P_A[[#This Row],[44+]]</f>
        <v>1.3129999999999996E-2</v>
      </c>
      <c r="CH73" s="5">
        <f>P_A[[#This Row],[44+]]-P_A[[#This Row],[45+]]</f>
        <v>1.0260000000000002E-2</v>
      </c>
      <c r="CI73" s="5">
        <f>P_A[[#This Row],[45+]]-P_A[[#This Row],[46+]]</f>
        <v>7.2800000000000017E-3</v>
      </c>
      <c r="CJ73" s="5">
        <f>P_A[[#This Row],[46+]]-P_A[[#This Row],[47+]]</f>
        <v>4.7599999999999986E-3</v>
      </c>
      <c r="CK73" s="5">
        <f>P_A[[#This Row],[47+]]-P_A[[#This Row],[48+]]</f>
        <v>3.4400000000000003E-3</v>
      </c>
      <c r="CL73" s="5">
        <f>P_A[[#This Row],[48+]]-P_A[[#This Row],[49+]]</f>
        <v>2.1300000000000004E-3</v>
      </c>
    </row>
    <row r="74" spans="1:90" x14ac:dyDescent="0.25">
      <c r="A74" s="10">
        <v>22400624</v>
      </c>
      <c r="B74" t="s">
        <v>87</v>
      </c>
      <c r="C74" t="s">
        <v>76</v>
      </c>
      <c r="D74" s="11">
        <v>0.8125</v>
      </c>
      <c r="E74" s="9" t="str">
        <f>HYPERLINK("https://www.nba.com/stats/player/1631170/boxscores-traditional", "Jaime Jaquez Jr.")</f>
        <v>Jaime Jaquez Jr.</v>
      </c>
      <c r="F74">
        <v>13</v>
      </c>
      <c r="G74" s="4">
        <v>1.4139999999999999</v>
      </c>
      <c r="H74" s="3">
        <v>0.99980000000000002</v>
      </c>
      <c r="I74" s="3">
        <v>0.99766999999999995</v>
      </c>
      <c r="J74" s="3">
        <v>0.98299999999999998</v>
      </c>
      <c r="K74" s="3">
        <v>0.92073000000000005</v>
      </c>
      <c r="L74" s="3">
        <v>0.76114999999999999</v>
      </c>
      <c r="M74" s="3">
        <v>0.5</v>
      </c>
      <c r="N74" s="3">
        <v>0.23885000000000001</v>
      </c>
      <c r="O74" s="3">
        <v>7.9269999999999993E-2</v>
      </c>
      <c r="P74" s="3">
        <v>1.7000000000000001E-2</v>
      </c>
      <c r="Q74" s="3">
        <v>2.33E-3</v>
      </c>
      <c r="R74" s="3">
        <v>2.0000000000000001E-4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5">
        <f>P_A[[#This Row],[8+]]-P_A[[#This Row],[9+]]</f>
        <v>2.1300000000000763E-3</v>
      </c>
      <c r="AY74" s="5">
        <f>P_A[[#This Row],[9+]]-P_A[[#This Row],[10+]]</f>
        <v>1.4669999999999961E-2</v>
      </c>
      <c r="AZ74" s="5">
        <f>P_A[[#This Row],[10+]]-P_A[[#This Row],[11+]]</f>
        <v>6.2269999999999937E-2</v>
      </c>
      <c r="BA74" s="5">
        <f>P_A[[#This Row],[11+]]-P_A[[#This Row],[12+]]</f>
        <v>0.15958000000000006</v>
      </c>
      <c r="BB74" s="5">
        <f>P_A[[#This Row],[12+]]-P_A[[#This Row],[13+]]</f>
        <v>0.26114999999999999</v>
      </c>
      <c r="BC74" s="5">
        <f>P_A[[#This Row],[13+]]-P_A[[#This Row],[14+]]</f>
        <v>0.26114999999999999</v>
      </c>
      <c r="BD74" s="5">
        <f>P_A[[#This Row],[14+]]-P_A[[#This Row],[15+]]</f>
        <v>0.15958</v>
      </c>
      <c r="BE74" s="5">
        <f>P_A[[#This Row],[15+]]-P_A[[#This Row],[16+]]</f>
        <v>6.2269999999999992E-2</v>
      </c>
      <c r="BF74" s="5">
        <f>P_A[[#This Row],[16+]]-P_A[[#This Row],[17+]]</f>
        <v>1.4670000000000001E-2</v>
      </c>
      <c r="BG74" s="5">
        <f>P_A[[#This Row],[17+]]-P_A[[#This Row],[18+]]</f>
        <v>2.1299999999999999E-3</v>
      </c>
      <c r="BH74" s="5">
        <f>P_A[[#This Row],[18+]]-P_A[[#This Row],[19+]]</f>
        <v>2.0000000000000001E-4</v>
      </c>
      <c r="BI74" s="5">
        <f>P_A[[#This Row],[19+]]-P_A[[#This Row],[20+]]</f>
        <v>0</v>
      </c>
      <c r="BJ74" s="5">
        <f>P_A[[#This Row],[20+]]-P_A[[#This Row],[21+]]</f>
        <v>0</v>
      </c>
      <c r="BK74" s="5">
        <f>P_A[[#This Row],[21+]]-P_A[[#This Row],[22+]]</f>
        <v>0</v>
      </c>
      <c r="BL74" s="5">
        <f>P_A[[#This Row],[22+]]-P_A[[#This Row],[23+]]</f>
        <v>0</v>
      </c>
      <c r="BM74" s="5">
        <f>P_A[[#This Row],[23+]]-P_A[[#This Row],[24+]]</f>
        <v>0</v>
      </c>
      <c r="BN74" s="5">
        <f>P_A[[#This Row],[24+]]-P_A[[#This Row],[25+]]</f>
        <v>0</v>
      </c>
      <c r="BO74" s="5">
        <f>P_A[[#This Row],[25+]]-P_A[[#This Row],[26+]]</f>
        <v>0</v>
      </c>
      <c r="BP74" s="5">
        <f>P_A[[#This Row],[26+]]-P_A[[#This Row],[27+]]</f>
        <v>0</v>
      </c>
      <c r="BQ74" s="5">
        <f>P_A[[#This Row],[27+]]-P_A[[#This Row],[28+]]</f>
        <v>0</v>
      </c>
      <c r="BR74" s="5">
        <f>P_A[[#This Row],[28+]]-P_A[[#This Row],[29+]]</f>
        <v>0</v>
      </c>
      <c r="BS74" s="5">
        <f>P_A[[#This Row],[29+]]-P_A[[#This Row],[30+]]</f>
        <v>0</v>
      </c>
      <c r="BT74" s="5">
        <f>P_A[[#This Row],[30+]]-P_A[[#This Row],[31+]]</f>
        <v>0</v>
      </c>
      <c r="BU74" s="5">
        <f>P_A[[#This Row],[31+]]-P_A[[#This Row],[32+]]</f>
        <v>0</v>
      </c>
      <c r="BV74" s="5">
        <f>P_A[[#This Row],[32+]]-P_A[[#This Row],[33+]]</f>
        <v>0</v>
      </c>
      <c r="BW74" s="5">
        <f>P_A[[#This Row],[33+]]-P_A[[#This Row],[34+]]</f>
        <v>0</v>
      </c>
      <c r="BX74" s="5">
        <f>P_A[[#This Row],[34+]]-P_A[[#This Row],[35+]]</f>
        <v>0</v>
      </c>
      <c r="BY74" s="5">
        <f>P_A[[#This Row],[35+]]-P_A[[#This Row],[36+]]</f>
        <v>0</v>
      </c>
      <c r="BZ74" s="5">
        <f>P_A[[#This Row],[36+]]-P_A[[#This Row],[37+]]</f>
        <v>0</v>
      </c>
      <c r="CA74" s="5">
        <f>P_A[[#This Row],[37+]]-P_A[[#This Row],[38+]]</f>
        <v>0</v>
      </c>
      <c r="CB74" s="5">
        <f>P_A[[#This Row],[38+]]-P_A[[#This Row],[39+]]</f>
        <v>0</v>
      </c>
      <c r="CC74" s="5">
        <f>P_A[[#This Row],[39+]]-P_A[[#This Row],[40+]]</f>
        <v>0</v>
      </c>
      <c r="CD74" s="5">
        <f>P_A[[#This Row],[40+]]-P_A[[#This Row],[41+]]</f>
        <v>0</v>
      </c>
      <c r="CE74" s="5">
        <f>P_A[[#This Row],[41+]]-P_A[[#This Row],[42+]]</f>
        <v>0</v>
      </c>
      <c r="CF74" s="5">
        <f>P_A[[#This Row],[42+]]-P_A[[#This Row],[43+]]</f>
        <v>0</v>
      </c>
      <c r="CG74" s="5">
        <f>P_A[[#This Row],[43+]]-P_A[[#This Row],[44+]]</f>
        <v>0</v>
      </c>
      <c r="CH74" s="5">
        <f>P_A[[#This Row],[44+]]-P_A[[#This Row],[45+]]</f>
        <v>0</v>
      </c>
      <c r="CI74" s="5">
        <f>P_A[[#This Row],[45+]]-P_A[[#This Row],[46+]]</f>
        <v>0</v>
      </c>
      <c r="CJ74" s="5">
        <f>P_A[[#This Row],[46+]]-P_A[[#This Row],[47+]]</f>
        <v>0</v>
      </c>
      <c r="CK74" s="5">
        <f>P_A[[#This Row],[47+]]-P_A[[#This Row],[48+]]</f>
        <v>0</v>
      </c>
      <c r="CL74" s="5">
        <f>P_A[[#This Row],[48+]]-P_A[[#This Row],[49+]]</f>
        <v>0</v>
      </c>
    </row>
    <row r="75" spans="1:90" x14ac:dyDescent="0.25">
      <c r="A75" s="10">
        <v>22400624</v>
      </c>
      <c r="B75" t="s">
        <v>87</v>
      </c>
      <c r="C75" t="s">
        <v>76</v>
      </c>
      <c r="D75" s="11">
        <v>0.8125</v>
      </c>
      <c r="E75" s="9" t="str">
        <f>HYPERLINK("https://www.nba.com/stats/player/1630696/boxscores-traditional", "Dru Smith")</f>
        <v>Dru Smith</v>
      </c>
      <c r="F75">
        <v>13.4</v>
      </c>
      <c r="G75" s="4">
        <v>2.577</v>
      </c>
      <c r="H75" s="3">
        <v>0.98214000000000001</v>
      </c>
      <c r="I75" s="3">
        <v>0.95637000000000005</v>
      </c>
      <c r="J75" s="3">
        <v>0.90658000000000005</v>
      </c>
      <c r="K75" s="3">
        <v>0.82381000000000004</v>
      </c>
      <c r="L75" s="3">
        <v>0.70540000000000003</v>
      </c>
      <c r="M75" s="3">
        <v>0.56355999999999995</v>
      </c>
      <c r="N75" s="3">
        <v>0.40905000000000002</v>
      </c>
      <c r="O75" s="3">
        <v>0.26762999999999998</v>
      </c>
      <c r="P75" s="3">
        <v>0.15625</v>
      </c>
      <c r="Q75" s="3">
        <v>8.0759999999999998E-2</v>
      </c>
      <c r="R75" s="3">
        <v>3.6729999999999999E-2</v>
      </c>
      <c r="S75" s="3">
        <v>1.4999999999999999E-2</v>
      </c>
      <c r="T75" s="3">
        <v>5.2300000000000003E-3</v>
      </c>
      <c r="U75" s="3">
        <v>1.5900000000000001E-3</v>
      </c>
      <c r="V75" s="3">
        <v>4.2000000000000002E-4</v>
      </c>
      <c r="W75" s="3">
        <v>1E-4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5">
        <f>P_A[[#This Row],[8+]]-P_A[[#This Row],[9+]]</f>
        <v>2.576999999999996E-2</v>
      </c>
      <c r="AY75" s="5">
        <f>P_A[[#This Row],[9+]]-P_A[[#This Row],[10+]]</f>
        <v>4.9790000000000001E-2</v>
      </c>
      <c r="AZ75" s="5">
        <f>P_A[[#This Row],[10+]]-P_A[[#This Row],[11+]]</f>
        <v>8.277000000000001E-2</v>
      </c>
      <c r="BA75" s="5">
        <f>P_A[[#This Row],[11+]]-P_A[[#This Row],[12+]]</f>
        <v>0.11841000000000002</v>
      </c>
      <c r="BB75" s="5">
        <f>P_A[[#This Row],[12+]]-P_A[[#This Row],[13+]]</f>
        <v>0.14184000000000008</v>
      </c>
      <c r="BC75" s="5">
        <f>P_A[[#This Row],[13+]]-P_A[[#This Row],[14+]]</f>
        <v>0.15450999999999993</v>
      </c>
      <c r="BD75" s="5">
        <f>P_A[[#This Row],[14+]]-P_A[[#This Row],[15+]]</f>
        <v>0.14142000000000005</v>
      </c>
      <c r="BE75" s="5">
        <f>P_A[[#This Row],[15+]]-P_A[[#This Row],[16+]]</f>
        <v>0.11137999999999998</v>
      </c>
      <c r="BF75" s="5">
        <f>P_A[[#This Row],[16+]]-P_A[[#This Row],[17+]]</f>
        <v>7.5490000000000002E-2</v>
      </c>
      <c r="BG75" s="5">
        <f>P_A[[#This Row],[17+]]-P_A[[#This Row],[18+]]</f>
        <v>4.403E-2</v>
      </c>
      <c r="BH75" s="5">
        <f>P_A[[#This Row],[18+]]-P_A[[#This Row],[19+]]</f>
        <v>2.1729999999999999E-2</v>
      </c>
      <c r="BI75" s="5">
        <f>P_A[[#This Row],[19+]]-P_A[[#This Row],[20+]]</f>
        <v>9.7699999999999992E-3</v>
      </c>
      <c r="BJ75" s="5">
        <f>P_A[[#This Row],[20+]]-P_A[[#This Row],[21+]]</f>
        <v>3.64E-3</v>
      </c>
      <c r="BK75" s="5">
        <f>P_A[[#This Row],[21+]]-P_A[[#This Row],[22+]]</f>
        <v>1.17E-3</v>
      </c>
      <c r="BL75" s="5">
        <f>P_A[[#This Row],[22+]]-P_A[[#This Row],[23+]]</f>
        <v>3.2000000000000003E-4</v>
      </c>
      <c r="BM75" s="5">
        <f>P_A[[#This Row],[23+]]-P_A[[#This Row],[24+]]</f>
        <v>1E-4</v>
      </c>
      <c r="BN75" s="5">
        <f>P_A[[#This Row],[24+]]-P_A[[#This Row],[25+]]</f>
        <v>0</v>
      </c>
      <c r="BO75" s="5">
        <f>P_A[[#This Row],[25+]]-P_A[[#This Row],[26+]]</f>
        <v>0</v>
      </c>
      <c r="BP75" s="5">
        <f>P_A[[#This Row],[26+]]-P_A[[#This Row],[27+]]</f>
        <v>0</v>
      </c>
      <c r="BQ75" s="5">
        <f>P_A[[#This Row],[27+]]-P_A[[#This Row],[28+]]</f>
        <v>0</v>
      </c>
      <c r="BR75" s="5">
        <f>P_A[[#This Row],[28+]]-P_A[[#This Row],[29+]]</f>
        <v>0</v>
      </c>
      <c r="BS75" s="5">
        <f>P_A[[#This Row],[29+]]-P_A[[#This Row],[30+]]</f>
        <v>0</v>
      </c>
      <c r="BT75" s="5">
        <f>P_A[[#This Row],[30+]]-P_A[[#This Row],[31+]]</f>
        <v>0</v>
      </c>
      <c r="BU75" s="5">
        <f>P_A[[#This Row],[31+]]-P_A[[#This Row],[32+]]</f>
        <v>0</v>
      </c>
      <c r="BV75" s="5">
        <f>P_A[[#This Row],[32+]]-P_A[[#This Row],[33+]]</f>
        <v>0</v>
      </c>
      <c r="BW75" s="5">
        <f>P_A[[#This Row],[33+]]-P_A[[#This Row],[34+]]</f>
        <v>0</v>
      </c>
      <c r="BX75" s="5">
        <f>P_A[[#This Row],[34+]]-P_A[[#This Row],[35+]]</f>
        <v>0</v>
      </c>
      <c r="BY75" s="5">
        <f>P_A[[#This Row],[35+]]-P_A[[#This Row],[36+]]</f>
        <v>0</v>
      </c>
      <c r="BZ75" s="5">
        <f>P_A[[#This Row],[36+]]-P_A[[#This Row],[37+]]</f>
        <v>0</v>
      </c>
      <c r="CA75" s="5">
        <f>P_A[[#This Row],[37+]]-P_A[[#This Row],[38+]]</f>
        <v>0</v>
      </c>
      <c r="CB75" s="5">
        <f>P_A[[#This Row],[38+]]-P_A[[#This Row],[39+]]</f>
        <v>0</v>
      </c>
      <c r="CC75" s="5">
        <f>P_A[[#This Row],[39+]]-P_A[[#This Row],[40+]]</f>
        <v>0</v>
      </c>
      <c r="CD75" s="5">
        <f>P_A[[#This Row],[40+]]-P_A[[#This Row],[41+]]</f>
        <v>0</v>
      </c>
      <c r="CE75" s="5">
        <f>P_A[[#This Row],[41+]]-P_A[[#This Row],[42+]]</f>
        <v>0</v>
      </c>
      <c r="CF75" s="5">
        <f>P_A[[#This Row],[42+]]-P_A[[#This Row],[43+]]</f>
        <v>0</v>
      </c>
      <c r="CG75" s="5">
        <f>P_A[[#This Row],[43+]]-P_A[[#This Row],[44+]]</f>
        <v>0</v>
      </c>
      <c r="CH75" s="5">
        <f>P_A[[#This Row],[44+]]-P_A[[#This Row],[45+]]</f>
        <v>0</v>
      </c>
      <c r="CI75" s="5">
        <f>P_A[[#This Row],[45+]]-P_A[[#This Row],[46+]]</f>
        <v>0</v>
      </c>
      <c r="CJ75" s="5">
        <f>P_A[[#This Row],[46+]]-P_A[[#This Row],[47+]]</f>
        <v>0</v>
      </c>
      <c r="CK75" s="5">
        <f>P_A[[#This Row],[47+]]-P_A[[#This Row],[48+]]</f>
        <v>0</v>
      </c>
      <c r="CL75" s="5">
        <f>P_A[[#This Row],[48+]]-P_A[[#This Row],[49+]]</f>
        <v>0</v>
      </c>
    </row>
    <row r="76" spans="1:90" x14ac:dyDescent="0.25">
      <c r="A76" s="10">
        <v>22400624</v>
      </c>
      <c r="B76" t="s">
        <v>87</v>
      </c>
      <c r="C76" t="s">
        <v>76</v>
      </c>
      <c r="D76" s="11">
        <v>0.8125</v>
      </c>
      <c r="E76" s="9" t="str">
        <f>HYPERLINK("https://www.nba.com/stats/player/1628389/boxscores-traditional", "Bam Adebayo")</f>
        <v>Bam Adebayo</v>
      </c>
      <c r="F76">
        <v>15.4</v>
      </c>
      <c r="G76" s="4">
        <v>3.6109999999999998</v>
      </c>
      <c r="H76" s="3">
        <v>0.97982000000000002</v>
      </c>
      <c r="I76" s="3">
        <v>0.96164000000000005</v>
      </c>
      <c r="J76" s="3">
        <v>0.93318999999999996</v>
      </c>
      <c r="K76" s="3">
        <v>0.88876999999999995</v>
      </c>
      <c r="L76" s="3">
        <v>0.82638999999999996</v>
      </c>
      <c r="M76" s="3">
        <v>0.74536999999999998</v>
      </c>
      <c r="N76" s="3">
        <v>0.65173000000000003</v>
      </c>
      <c r="O76" s="3">
        <v>0.54379999999999995</v>
      </c>
      <c r="P76" s="3">
        <v>0.43251000000000001</v>
      </c>
      <c r="Q76" s="3">
        <v>0.32996999999999999</v>
      </c>
      <c r="R76" s="3">
        <v>0.23576</v>
      </c>
      <c r="S76" s="3">
        <v>0.15866</v>
      </c>
      <c r="T76" s="3">
        <v>0.10204000000000001</v>
      </c>
      <c r="U76" s="3">
        <v>6.0569999999999999E-2</v>
      </c>
      <c r="V76" s="3">
        <v>3.3619999999999997E-2</v>
      </c>
      <c r="W76" s="3">
        <v>1.7860000000000001E-2</v>
      </c>
      <c r="X76" s="3">
        <v>8.6599999999999993E-3</v>
      </c>
      <c r="Y76" s="3">
        <v>3.9100000000000003E-3</v>
      </c>
      <c r="Z76" s="3">
        <v>1.64E-3</v>
      </c>
      <c r="AA76" s="3">
        <v>6.6E-4</v>
      </c>
      <c r="AB76" s="3">
        <v>2.4000000000000001E-4</v>
      </c>
      <c r="AC76" s="3">
        <v>8.0000000000000007E-5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5">
        <f>P_A[[#This Row],[8+]]-P_A[[#This Row],[9+]]</f>
        <v>1.8179999999999974E-2</v>
      </c>
      <c r="AY76" s="5">
        <f>P_A[[#This Row],[9+]]-P_A[[#This Row],[10+]]</f>
        <v>2.8450000000000086E-2</v>
      </c>
      <c r="AZ76" s="5">
        <f>P_A[[#This Row],[10+]]-P_A[[#This Row],[11+]]</f>
        <v>4.4420000000000015E-2</v>
      </c>
      <c r="BA76" s="5">
        <f>P_A[[#This Row],[11+]]-P_A[[#This Row],[12+]]</f>
        <v>6.2379999999999991E-2</v>
      </c>
      <c r="BB76" s="5">
        <f>P_A[[#This Row],[12+]]-P_A[[#This Row],[13+]]</f>
        <v>8.1019999999999981E-2</v>
      </c>
      <c r="BC76" s="5">
        <f>P_A[[#This Row],[13+]]-P_A[[#This Row],[14+]]</f>
        <v>9.3639999999999946E-2</v>
      </c>
      <c r="BD76" s="5">
        <f>P_A[[#This Row],[14+]]-P_A[[#This Row],[15+]]</f>
        <v>0.10793000000000008</v>
      </c>
      <c r="BE76" s="5">
        <f>P_A[[#This Row],[15+]]-P_A[[#This Row],[16+]]</f>
        <v>0.11128999999999994</v>
      </c>
      <c r="BF76" s="5">
        <f>P_A[[#This Row],[16+]]-P_A[[#This Row],[17+]]</f>
        <v>0.10254000000000002</v>
      </c>
      <c r="BG76" s="5">
        <f>P_A[[#This Row],[17+]]-P_A[[#This Row],[18+]]</f>
        <v>9.4209999999999988E-2</v>
      </c>
      <c r="BH76" s="5">
        <f>P_A[[#This Row],[18+]]-P_A[[#This Row],[19+]]</f>
        <v>7.7100000000000002E-2</v>
      </c>
      <c r="BI76" s="5">
        <f>P_A[[#This Row],[19+]]-P_A[[#This Row],[20+]]</f>
        <v>5.661999999999999E-2</v>
      </c>
      <c r="BJ76" s="5">
        <f>P_A[[#This Row],[20+]]-P_A[[#This Row],[21+]]</f>
        <v>4.1470000000000007E-2</v>
      </c>
      <c r="BK76" s="5">
        <f>P_A[[#This Row],[21+]]-P_A[[#This Row],[22+]]</f>
        <v>2.6950000000000002E-2</v>
      </c>
      <c r="BL76" s="5">
        <f>P_A[[#This Row],[22+]]-P_A[[#This Row],[23+]]</f>
        <v>1.5759999999999996E-2</v>
      </c>
      <c r="BM76" s="5">
        <f>P_A[[#This Row],[23+]]-P_A[[#This Row],[24+]]</f>
        <v>9.2000000000000016E-3</v>
      </c>
      <c r="BN76" s="5">
        <f>P_A[[#This Row],[24+]]-P_A[[#This Row],[25+]]</f>
        <v>4.749999999999999E-3</v>
      </c>
      <c r="BO76" s="5">
        <f>P_A[[#This Row],[25+]]-P_A[[#This Row],[26+]]</f>
        <v>2.2700000000000003E-3</v>
      </c>
      <c r="BP76" s="5">
        <f>P_A[[#This Row],[26+]]-P_A[[#This Row],[27+]]</f>
        <v>9.7999999999999997E-4</v>
      </c>
      <c r="BQ76" s="5">
        <f>P_A[[#This Row],[27+]]-P_A[[#This Row],[28+]]</f>
        <v>4.2000000000000002E-4</v>
      </c>
      <c r="BR76" s="5">
        <f>P_A[[#This Row],[28+]]-P_A[[#This Row],[29+]]</f>
        <v>1.5999999999999999E-4</v>
      </c>
      <c r="BS76" s="5">
        <f>P_A[[#This Row],[29+]]-P_A[[#This Row],[30+]]</f>
        <v>8.0000000000000007E-5</v>
      </c>
      <c r="BT76" s="5">
        <f>P_A[[#This Row],[30+]]-P_A[[#This Row],[31+]]</f>
        <v>0</v>
      </c>
      <c r="BU76" s="5">
        <f>P_A[[#This Row],[31+]]-P_A[[#This Row],[32+]]</f>
        <v>0</v>
      </c>
      <c r="BV76" s="5">
        <f>P_A[[#This Row],[32+]]-P_A[[#This Row],[33+]]</f>
        <v>0</v>
      </c>
      <c r="BW76" s="5">
        <f>P_A[[#This Row],[33+]]-P_A[[#This Row],[34+]]</f>
        <v>0</v>
      </c>
      <c r="BX76" s="5">
        <f>P_A[[#This Row],[34+]]-P_A[[#This Row],[35+]]</f>
        <v>0</v>
      </c>
      <c r="BY76" s="5">
        <f>P_A[[#This Row],[35+]]-P_A[[#This Row],[36+]]</f>
        <v>0</v>
      </c>
      <c r="BZ76" s="5">
        <f>P_A[[#This Row],[36+]]-P_A[[#This Row],[37+]]</f>
        <v>0</v>
      </c>
      <c r="CA76" s="5">
        <f>P_A[[#This Row],[37+]]-P_A[[#This Row],[38+]]</f>
        <v>0</v>
      </c>
      <c r="CB76" s="5">
        <f>P_A[[#This Row],[38+]]-P_A[[#This Row],[39+]]</f>
        <v>0</v>
      </c>
      <c r="CC76" s="5">
        <f>P_A[[#This Row],[39+]]-P_A[[#This Row],[40+]]</f>
        <v>0</v>
      </c>
      <c r="CD76" s="5">
        <f>P_A[[#This Row],[40+]]-P_A[[#This Row],[41+]]</f>
        <v>0</v>
      </c>
      <c r="CE76" s="5">
        <f>P_A[[#This Row],[41+]]-P_A[[#This Row],[42+]]</f>
        <v>0</v>
      </c>
      <c r="CF76" s="5">
        <f>P_A[[#This Row],[42+]]-P_A[[#This Row],[43+]]</f>
        <v>0</v>
      </c>
      <c r="CG76" s="5">
        <f>P_A[[#This Row],[43+]]-P_A[[#This Row],[44+]]</f>
        <v>0</v>
      </c>
      <c r="CH76" s="5">
        <f>P_A[[#This Row],[44+]]-P_A[[#This Row],[45+]]</f>
        <v>0</v>
      </c>
      <c r="CI76" s="5">
        <f>P_A[[#This Row],[45+]]-P_A[[#This Row],[46+]]</f>
        <v>0</v>
      </c>
      <c r="CJ76" s="5">
        <f>P_A[[#This Row],[46+]]-P_A[[#This Row],[47+]]</f>
        <v>0</v>
      </c>
      <c r="CK76" s="5">
        <f>P_A[[#This Row],[47+]]-P_A[[#This Row],[48+]]</f>
        <v>0</v>
      </c>
      <c r="CL76" s="5">
        <f>P_A[[#This Row],[48+]]-P_A[[#This Row],[49+]]</f>
        <v>0</v>
      </c>
    </row>
    <row r="77" spans="1:90" x14ac:dyDescent="0.25">
      <c r="A77" s="10">
        <v>22400624</v>
      </c>
      <c r="B77" t="s">
        <v>87</v>
      </c>
      <c r="C77" t="s">
        <v>76</v>
      </c>
      <c r="D77" s="11">
        <v>0.8125</v>
      </c>
      <c r="E77" s="9" t="str">
        <f>HYPERLINK("https://www.nba.com/stats/player/202710/boxscores-traditional", "Jimmy Butler")</f>
        <v>Jimmy Butler</v>
      </c>
      <c r="F77">
        <v>16</v>
      </c>
      <c r="G77" s="4">
        <v>3.899</v>
      </c>
      <c r="H77" s="3">
        <v>0.97982000000000002</v>
      </c>
      <c r="I77" s="3">
        <v>0.96406999999999998</v>
      </c>
      <c r="J77" s="3">
        <v>0.93822000000000005</v>
      </c>
      <c r="K77" s="3">
        <v>0.89973000000000003</v>
      </c>
      <c r="L77" s="3">
        <v>0.84848999999999997</v>
      </c>
      <c r="M77" s="3">
        <v>0.77934999999999999</v>
      </c>
      <c r="N77" s="3">
        <v>0.69496999999999998</v>
      </c>
      <c r="O77" s="3">
        <v>0.60257000000000005</v>
      </c>
      <c r="P77" s="3">
        <v>0.5</v>
      </c>
      <c r="Q77" s="3">
        <v>0.39743000000000001</v>
      </c>
      <c r="R77" s="3">
        <v>0.30503000000000002</v>
      </c>
      <c r="S77" s="3">
        <v>0.22065000000000001</v>
      </c>
      <c r="T77" s="3">
        <v>0.15151000000000001</v>
      </c>
      <c r="U77" s="3">
        <v>0.10027</v>
      </c>
      <c r="V77" s="3">
        <v>6.1780000000000002E-2</v>
      </c>
      <c r="W77" s="3">
        <v>3.5929999999999997E-2</v>
      </c>
      <c r="X77" s="3">
        <v>2.018E-2</v>
      </c>
      <c r="Y77" s="3">
        <v>1.044E-2</v>
      </c>
      <c r="Z77" s="3">
        <v>5.2300000000000003E-3</v>
      </c>
      <c r="AA77" s="3">
        <v>2.3999999999999998E-3</v>
      </c>
      <c r="AB77" s="3">
        <v>1.0399999999999999E-3</v>
      </c>
      <c r="AC77" s="3">
        <v>4.2999999999999999E-4</v>
      </c>
      <c r="AD77" s="3">
        <v>1.7000000000000001E-4</v>
      </c>
      <c r="AE77" s="3">
        <v>6.0000000000000002E-5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5">
        <f>P_A[[#This Row],[8+]]-P_A[[#This Row],[9+]]</f>
        <v>1.5750000000000042E-2</v>
      </c>
      <c r="AY77" s="5">
        <f>P_A[[#This Row],[9+]]-P_A[[#This Row],[10+]]</f>
        <v>2.5849999999999929E-2</v>
      </c>
      <c r="AZ77" s="5">
        <f>P_A[[#This Row],[10+]]-P_A[[#This Row],[11+]]</f>
        <v>3.8490000000000024E-2</v>
      </c>
      <c r="BA77" s="5">
        <f>P_A[[#This Row],[11+]]-P_A[[#This Row],[12+]]</f>
        <v>5.1240000000000063E-2</v>
      </c>
      <c r="BB77" s="5">
        <f>P_A[[#This Row],[12+]]-P_A[[#This Row],[13+]]</f>
        <v>6.9139999999999979E-2</v>
      </c>
      <c r="BC77" s="5">
        <f>P_A[[#This Row],[13+]]-P_A[[#This Row],[14+]]</f>
        <v>8.4380000000000011E-2</v>
      </c>
      <c r="BD77" s="5">
        <f>P_A[[#This Row],[14+]]-P_A[[#This Row],[15+]]</f>
        <v>9.2399999999999927E-2</v>
      </c>
      <c r="BE77" s="5">
        <f>P_A[[#This Row],[15+]]-P_A[[#This Row],[16+]]</f>
        <v>0.10257000000000005</v>
      </c>
      <c r="BF77" s="5">
        <f>P_A[[#This Row],[16+]]-P_A[[#This Row],[17+]]</f>
        <v>0.10256999999999999</v>
      </c>
      <c r="BG77" s="5">
        <f>P_A[[#This Row],[17+]]-P_A[[#This Row],[18+]]</f>
        <v>9.2399999999999982E-2</v>
      </c>
      <c r="BH77" s="5">
        <f>P_A[[#This Row],[18+]]-P_A[[#This Row],[19+]]</f>
        <v>8.4380000000000011E-2</v>
      </c>
      <c r="BI77" s="5">
        <f>P_A[[#This Row],[19+]]-P_A[[#This Row],[20+]]</f>
        <v>6.9140000000000007E-2</v>
      </c>
      <c r="BJ77" s="5">
        <f>P_A[[#This Row],[20+]]-P_A[[#This Row],[21+]]</f>
        <v>5.1240000000000008E-2</v>
      </c>
      <c r="BK77" s="5">
        <f>P_A[[#This Row],[21+]]-P_A[[#This Row],[22+]]</f>
        <v>3.8489999999999996E-2</v>
      </c>
      <c r="BL77" s="5">
        <f>P_A[[#This Row],[22+]]-P_A[[#This Row],[23+]]</f>
        <v>2.5850000000000005E-2</v>
      </c>
      <c r="BM77" s="5">
        <f>P_A[[#This Row],[23+]]-P_A[[#This Row],[24+]]</f>
        <v>1.5749999999999997E-2</v>
      </c>
      <c r="BN77" s="5">
        <f>P_A[[#This Row],[24+]]-P_A[[#This Row],[25+]]</f>
        <v>9.7400000000000004E-3</v>
      </c>
      <c r="BO77" s="5">
        <f>P_A[[#This Row],[25+]]-P_A[[#This Row],[26+]]</f>
        <v>5.2099999999999994E-3</v>
      </c>
      <c r="BP77" s="5">
        <f>P_A[[#This Row],[26+]]-P_A[[#This Row],[27+]]</f>
        <v>2.8300000000000005E-3</v>
      </c>
      <c r="BQ77" s="5">
        <f>P_A[[#This Row],[27+]]-P_A[[#This Row],[28+]]</f>
        <v>1.3599999999999999E-3</v>
      </c>
      <c r="BR77" s="5">
        <f>P_A[[#This Row],[28+]]-P_A[[#This Row],[29+]]</f>
        <v>6.0999999999999987E-4</v>
      </c>
      <c r="BS77" s="5">
        <f>P_A[[#This Row],[29+]]-P_A[[#This Row],[30+]]</f>
        <v>2.5999999999999998E-4</v>
      </c>
      <c r="BT77" s="5">
        <f>P_A[[#This Row],[30+]]-P_A[[#This Row],[31+]]</f>
        <v>1.1000000000000002E-4</v>
      </c>
      <c r="BU77" s="5">
        <f>P_A[[#This Row],[31+]]-P_A[[#This Row],[32+]]</f>
        <v>6.0000000000000002E-5</v>
      </c>
      <c r="BV77" s="5">
        <f>P_A[[#This Row],[32+]]-P_A[[#This Row],[33+]]</f>
        <v>0</v>
      </c>
      <c r="BW77" s="5">
        <f>P_A[[#This Row],[33+]]-P_A[[#This Row],[34+]]</f>
        <v>0</v>
      </c>
      <c r="BX77" s="5">
        <f>P_A[[#This Row],[34+]]-P_A[[#This Row],[35+]]</f>
        <v>0</v>
      </c>
      <c r="BY77" s="5">
        <f>P_A[[#This Row],[35+]]-P_A[[#This Row],[36+]]</f>
        <v>0</v>
      </c>
      <c r="BZ77" s="5">
        <f>P_A[[#This Row],[36+]]-P_A[[#This Row],[37+]]</f>
        <v>0</v>
      </c>
      <c r="CA77" s="5">
        <f>P_A[[#This Row],[37+]]-P_A[[#This Row],[38+]]</f>
        <v>0</v>
      </c>
      <c r="CB77" s="5">
        <f>P_A[[#This Row],[38+]]-P_A[[#This Row],[39+]]</f>
        <v>0</v>
      </c>
      <c r="CC77" s="5">
        <f>P_A[[#This Row],[39+]]-P_A[[#This Row],[40+]]</f>
        <v>0</v>
      </c>
      <c r="CD77" s="5">
        <f>P_A[[#This Row],[40+]]-P_A[[#This Row],[41+]]</f>
        <v>0</v>
      </c>
      <c r="CE77" s="5">
        <f>P_A[[#This Row],[41+]]-P_A[[#This Row],[42+]]</f>
        <v>0</v>
      </c>
      <c r="CF77" s="5">
        <f>P_A[[#This Row],[42+]]-P_A[[#This Row],[43+]]</f>
        <v>0</v>
      </c>
      <c r="CG77" s="5">
        <f>P_A[[#This Row],[43+]]-P_A[[#This Row],[44+]]</f>
        <v>0</v>
      </c>
      <c r="CH77" s="5">
        <f>P_A[[#This Row],[44+]]-P_A[[#This Row],[45+]]</f>
        <v>0</v>
      </c>
      <c r="CI77" s="5">
        <f>P_A[[#This Row],[45+]]-P_A[[#This Row],[46+]]</f>
        <v>0</v>
      </c>
      <c r="CJ77" s="5">
        <f>P_A[[#This Row],[46+]]-P_A[[#This Row],[47+]]</f>
        <v>0</v>
      </c>
      <c r="CK77" s="5">
        <f>P_A[[#This Row],[47+]]-P_A[[#This Row],[48+]]</f>
        <v>0</v>
      </c>
      <c r="CL77" s="5">
        <f>P_A[[#This Row],[48+]]-P_A[[#This Row],[49+]]</f>
        <v>0</v>
      </c>
    </row>
    <row r="78" spans="1:90" x14ac:dyDescent="0.25">
      <c r="A78" s="10">
        <v>22400624</v>
      </c>
      <c r="B78" t="s">
        <v>87</v>
      </c>
      <c r="C78" t="s">
        <v>76</v>
      </c>
      <c r="D78" s="11">
        <v>0.8125</v>
      </c>
      <c r="E78" s="9" t="str">
        <f>HYPERLINK("https://www.nba.com/stats/player/1631107/boxscores-traditional", "Nikola Jovic")</f>
        <v>Nikola Jovic</v>
      </c>
      <c r="F78">
        <v>17.399999999999999</v>
      </c>
      <c r="G78" s="4">
        <v>4.7160000000000002</v>
      </c>
      <c r="H78" s="3">
        <v>0.97670000000000001</v>
      </c>
      <c r="I78" s="3">
        <v>0.96245999999999998</v>
      </c>
      <c r="J78" s="3">
        <v>0.94179000000000002</v>
      </c>
      <c r="K78" s="3">
        <v>0.91308999999999996</v>
      </c>
      <c r="L78" s="3">
        <v>0.87492999999999999</v>
      </c>
      <c r="M78" s="3">
        <v>0.82381000000000004</v>
      </c>
      <c r="N78" s="3">
        <v>0.76424000000000003</v>
      </c>
      <c r="O78" s="3">
        <v>0.69496999999999998</v>
      </c>
      <c r="P78" s="3">
        <v>0.61790999999999996</v>
      </c>
      <c r="Q78" s="3">
        <v>0.53188000000000002</v>
      </c>
      <c r="R78" s="3">
        <v>0.44828000000000001</v>
      </c>
      <c r="S78" s="3">
        <v>0.36692999999999998</v>
      </c>
      <c r="T78" s="3">
        <v>0.29115999999999997</v>
      </c>
      <c r="U78" s="3">
        <v>0.22363</v>
      </c>
      <c r="V78" s="3">
        <v>0.16353999999999999</v>
      </c>
      <c r="W78" s="3">
        <v>0.11702</v>
      </c>
      <c r="X78" s="3">
        <v>8.0759999999999998E-2</v>
      </c>
      <c r="Y78" s="3">
        <v>5.3699999999999998E-2</v>
      </c>
      <c r="Z78" s="3">
        <v>3.4380000000000001E-2</v>
      </c>
      <c r="AA78" s="3">
        <v>2.068E-2</v>
      </c>
      <c r="AB78" s="3">
        <v>1.222E-2</v>
      </c>
      <c r="AC78" s="3">
        <v>6.9499999999999996E-3</v>
      </c>
      <c r="AD78" s="3">
        <v>3.79E-3</v>
      </c>
      <c r="AE78" s="3">
        <v>1.99E-3</v>
      </c>
      <c r="AF78" s="3">
        <v>9.7000000000000005E-4</v>
      </c>
      <c r="AG78" s="3">
        <v>4.6999999999999999E-4</v>
      </c>
      <c r="AH78" s="3">
        <v>2.2000000000000001E-4</v>
      </c>
      <c r="AI78" s="3">
        <v>1E-4</v>
      </c>
      <c r="AJ78" s="3">
        <v>4.0000000000000003E-5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5">
        <f>P_A[[#This Row],[8+]]-P_A[[#This Row],[9+]]</f>
        <v>1.424000000000003E-2</v>
      </c>
      <c r="AY78" s="5">
        <f>P_A[[#This Row],[9+]]-P_A[[#This Row],[10+]]</f>
        <v>2.0669999999999966E-2</v>
      </c>
      <c r="AZ78" s="5">
        <f>P_A[[#This Row],[10+]]-P_A[[#This Row],[11+]]</f>
        <v>2.8700000000000059E-2</v>
      </c>
      <c r="BA78" s="5">
        <f>P_A[[#This Row],[11+]]-P_A[[#This Row],[12+]]</f>
        <v>3.8159999999999972E-2</v>
      </c>
      <c r="BB78" s="5">
        <f>P_A[[#This Row],[12+]]-P_A[[#This Row],[13+]]</f>
        <v>5.1119999999999943E-2</v>
      </c>
      <c r="BC78" s="5">
        <f>P_A[[#This Row],[13+]]-P_A[[#This Row],[14+]]</f>
        <v>5.9570000000000012E-2</v>
      </c>
      <c r="BD78" s="5">
        <f>P_A[[#This Row],[14+]]-P_A[[#This Row],[15+]]</f>
        <v>6.9270000000000054E-2</v>
      </c>
      <c r="BE78" s="5">
        <f>P_A[[#This Row],[15+]]-P_A[[#This Row],[16+]]</f>
        <v>7.7060000000000017E-2</v>
      </c>
      <c r="BF78" s="5">
        <f>P_A[[#This Row],[16+]]-P_A[[#This Row],[17+]]</f>
        <v>8.602999999999994E-2</v>
      </c>
      <c r="BG78" s="5">
        <f>P_A[[#This Row],[17+]]-P_A[[#This Row],[18+]]</f>
        <v>8.3600000000000008E-2</v>
      </c>
      <c r="BH78" s="5">
        <f>P_A[[#This Row],[18+]]-P_A[[#This Row],[19+]]</f>
        <v>8.1350000000000033E-2</v>
      </c>
      <c r="BI78" s="5">
        <f>P_A[[#This Row],[19+]]-P_A[[#This Row],[20+]]</f>
        <v>7.5770000000000004E-2</v>
      </c>
      <c r="BJ78" s="5">
        <f>P_A[[#This Row],[20+]]-P_A[[#This Row],[21+]]</f>
        <v>6.7529999999999979E-2</v>
      </c>
      <c r="BK78" s="5">
        <f>P_A[[#This Row],[21+]]-P_A[[#This Row],[22+]]</f>
        <v>6.0090000000000005E-2</v>
      </c>
      <c r="BL78" s="5">
        <f>P_A[[#This Row],[22+]]-P_A[[#This Row],[23+]]</f>
        <v>4.6519999999999992E-2</v>
      </c>
      <c r="BM78" s="5">
        <f>P_A[[#This Row],[23+]]-P_A[[#This Row],[24+]]</f>
        <v>3.6260000000000001E-2</v>
      </c>
      <c r="BN78" s="5">
        <f>P_A[[#This Row],[24+]]-P_A[[#This Row],[25+]]</f>
        <v>2.7060000000000001E-2</v>
      </c>
      <c r="BO78" s="5">
        <f>P_A[[#This Row],[25+]]-P_A[[#This Row],[26+]]</f>
        <v>1.9319999999999997E-2</v>
      </c>
      <c r="BP78" s="5">
        <f>P_A[[#This Row],[26+]]-P_A[[#This Row],[27+]]</f>
        <v>1.37E-2</v>
      </c>
      <c r="BQ78" s="5">
        <f>P_A[[#This Row],[27+]]-P_A[[#This Row],[28+]]</f>
        <v>8.4600000000000005E-3</v>
      </c>
      <c r="BR78" s="5">
        <f>P_A[[#This Row],[28+]]-P_A[[#This Row],[29+]]</f>
        <v>5.2700000000000004E-3</v>
      </c>
      <c r="BS78" s="5">
        <f>P_A[[#This Row],[29+]]-P_A[[#This Row],[30+]]</f>
        <v>3.1599999999999996E-3</v>
      </c>
      <c r="BT78" s="5">
        <f>P_A[[#This Row],[30+]]-P_A[[#This Row],[31+]]</f>
        <v>1.8E-3</v>
      </c>
      <c r="BU78" s="5">
        <f>P_A[[#This Row],[31+]]-P_A[[#This Row],[32+]]</f>
        <v>1.0200000000000001E-3</v>
      </c>
      <c r="BV78" s="5">
        <f>P_A[[#This Row],[32+]]-P_A[[#This Row],[33+]]</f>
        <v>5.0000000000000001E-4</v>
      </c>
      <c r="BW78" s="5">
        <f>P_A[[#This Row],[33+]]-P_A[[#This Row],[34+]]</f>
        <v>2.5000000000000001E-4</v>
      </c>
      <c r="BX78" s="5">
        <f>P_A[[#This Row],[34+]]-P_A[[#This Row],[35+]]</f>
        <v>1.2E-4</v>
      </c>
      <c r="BY78" s="5">
        <f>P_A[[#This Row],[35+]]-P_A[[#This Row],[36+]]</f>
        <v>6.0000000000000002E-5</v>
      </c>
      <c r="BZ78" s="5">
        <f>P_A[[#This Row],[36+]]-P_A[[#This Row],[37+]]</f>
        <v>4.0000000000000003E-5</v>
      </c>
      <c r="CA78" s="5">
        <f>P_A[[#This Row],[37+]]-P_A[[#This Row],[38+]]</f>
        <v>0</v>
      </c>
      <c r="CB78" s="5">
        <f>P_A[[#This Row],[38+]]-P_A[[#This Row],[39+]]</f>
        <v>0</v>
      </c>
      <c r="CC78" s="5">
        <f>P_A[[#This Row],[39+]]-P_A[[#This Row],[40+]]</f>
        <v>0</v>
      </c>
      <c r="CD78" s="5">
        <f>P_A[[#This Row],[40+]]-P_A[[#This Row],[41+]]</f>
        <v>0</v>
      </c>
      <c r="CE78" s="5">
        <f>P_A[[#This Row],[41+]]-P_A[[#This Row],[42+]]</f>
        <v>0</v>
      </c>
      <c r="CF78" s="5">
        <f>P_A[[#This Row],[42+]]-P_A[[#This Row],[43+]]</f>
        <v>0</v>
      </c>
      <c r="CG78" s="5">
        <f>P_A[[#This Row],[43+]]-P_A[[#This Row],[44+]]</f>
        <v>0</v>
      </c>
      <c r="CH78" s="5">
        <f>P_A[[#This Row],[44+]]-P_A[[#This Row],[45+]]</f>
        <v>0</v>
      </c>
      <c r="CI78" s="5">
        <f>P_A[[#This Row],[45+]]-P_A[[#This Row],[46+]]</f>
        <v>0</v>
      </c>
      <c r="CJ78" s="5">
        <f>P_A[[#This Row],[46+]]-P_A[[#This Row],[47+]]</f>
        <v>0</v>
      </c>
      <c r="CK78" s="5">
        <f>P_A[[#This Row],[47+]]-P_A[[#This Row],[48+]]</f>
        <v>0</v>
      </c>
      <c r="CL78" s="5">
        <f>P_A[[#This Row],[48+]]-P_A[[#This Row],[49+]]</f>
        <v>0</v>
      </c>
    </row>
    <row r="79" spans="1:90" x14ac:dyDescent="0.25">
      <c r="A79" s="10">
        <v>22400624</v>
      </c>
      <c r="B79" t="s">
        <v>87</v>
      </c>
      <c r="C79" t="s">
        <v>76</v>
      </c>
      <c r="D79" s="11">
        <v>0.8125</v>
      </c>
      <c r="E79" s="9" t="str">
        <f>HYPERLINK("https://www.nba.com/stats/player/1642276/boxscores-traditional", "Kel'el Ware")</f>
        <v>Kel'el Ware</v>
      </c>
      <c r="F79">
        <v>17.2</v>
      </c>
      <c r="G79" s="4">
        <v>6.4930000000000003</v>
      </c>
      <c r="H79" s="3">
        <v>0.92220000000000002</v>
      </c>
      <c r="I79" s="3">
        <v>0.89617000000000002</v>
      </c>
      <c r="J79" s="3">
        <v>0.86650000000000005</v>
      </c>
      <c r="K79" s="3">
        <v>0.82894000000000001</v>
      </c>
      <c r="L79" s="3">
        <v>0.78813999999999995</v>
      </c>
      <c r="M79" s="3">
        <v>0.74214999999999998</v>
      </c>
      <c r="N79" s="3">
        <v>0.68793000000000004</v>
      </c>
      <c r="O79" s="3">
        <v>0.63307000000000002</v>
      </c>
      <c r="P79" s="3">
        <v>0.57142000000000004</v>
      </c>
      <c r="Q79" s="3">
        <v>0.51197000000000004</v>
      </c>
      <c r="R79" s="3">
        <v>0.45223999999999998</v>
      </c>
      <c r="S79" s="3">
        <v>0.38973999999999998</v>
      </c>
      <c r="T79" s="3">
        <v>0.33360000000000001</v>
      </c>
      <c r="U79" s="3">
        <v>0.27760000000000001</v>
      </c>
      <c r="V79" s="3">
        <v>0.22964999999999999</v>
      </c>
      <c r="W79" s="3">
        <v>0.18673000000000001</v>
      </c>
      <c r="X79" s="3">
        <v>0.14685999999999999</v>
      </c>
      <c r="Y79" s="3">
        <v>0.11507000000000001</v>
      </c>
      <c r="Z79" s="3">
        <v>8.6910000000000001E-2</v>
      </c>
      <c r="AA79" s="3">
        <v>6.5519999999999995E-2</v>
      </c>
      <c r="AB79" s="3">
        <v>4.8460000000000003E-2</v>
      </c>
      <c r="AC79" s="3">
        <v>3.4380000000000001E-2</v>
      </c>
      <c r="AD79" s="3">
        <v>2.4420000000000001E-2</v>
      </c>
      <c r="AE79" s="3">
        <v>1.6590000000000001E-2</v>
      </c>
      <c r="AF79" s="3">
        <v>1.1299999999999999E-2</v>
      </c>
      <c r="AG79" s="3">
        <v>7.5500000000000003E-3</v>
      </c>
      <c r="AH79" s="3">
        <v>4.7999999999999996E-3</v>
      </c>
      <c r="AI79" s="3">
        <v>3.0699999999999998E-3</v>
      </c>
      <c r="AJ79" s="3">
        <v>1.8699999999999999E-3</v>
      </c>
      <c r="AK79" s="3">
        <v>1.14E-3</v>
      </c>
      <c r="AL79" s="3">
        <v>6.8999999999999997E-4</v>
      </c>
      <c r="AM79" s="3">
        <v>3.8999999999999999E-4</v>
      </c>
      <c r="AN79" s="3">
        <v>2.2000000000000001E-4</v>
      </c>
      <c r="AO79" s="3">
        <v>1.2E-4</v>
      </c>
      <c r="AP79" s="3">
        <v>6.9999999999999994E-5</v>
      </c>
      <c r="AQ79" s="3">
        <v>4.0000000000000003E-5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5">
        <f>P_A[[#This Row],[8+]]-P_A[[#This Row],[9+]]</f>
        <v>2.6029999999999998E-2</v>
      </c>
      <c r="AY79" s="5">
        <f>P_A[[#This Row],[9+]]-P_A[[#This Row],[10+]]</f>
        <v>2.9669999999999974E-2</v>
      </c>
      <c r="AZ79" s="5">
        <f>P_A[[#This Row],[10+]]-P_A[[#This Row],[11+]]</f>
        <v>3.7560000000000038E-2</v>
      </c>
      <c r="BA79" s="5">
        <f>P_A[[#This Row],[11+]]-P_A[[#This Row],[12+]]</f>
        <v>4.0800000000000058E-2</v>
      </c>
      <c r="BB79" s="5">
        <f>P_A[[#This Row],[12+]]-P_A[[#This Row],[13+]]</f>
        <v>4.5989999999999975E-2</v>
      </c>
      <c r="BC79" s="5">
        <f>P_A[[#This Row],[13+]]-P_A[[#This Row],[14+]]</f>
        <v>5.4219999999999935E-2</v>
      </c>
      <c r="BD79" s="5">
        <f>P_A[[#This Row],[14+]]-P_A[[#This Row],[15+]]</f>
        <v>5.486000000000002E-2</v>
      </c>
      <c r="BE79" s="5">
        <f>P_A[[#This Row],[15+]]-P_A[[#This Row],[16+]]</f>
        <v>6.1649999999999983E-2</v>
      </c>
      <c r="BF79" s="5">
        <f>P_A[[#This Row],[16+]]-P_A[[#This Row],[17+]]</f>
        <v>5.9450000000000003E-2</v>
      </c>
      <c r="BG79" s="5">
        <f>P_A[[#This Row],[17+]]-P_A[[#This Row],[18+]]</f>
        <v>5.9730000000000061E-2</v>
      </c>
      <c r="BH79" s="5">
        <f>P_A[[#This Row],[18+]]-P_A[[#This Row],[19+]]</f>
        <v>6.25E-2</v>
      </c>
      <c r="BI79" s="5">
        <f>P_A[[#This Row],[19+]]-P_A[[#This Row],[20+]]</f>
        <v>5.6139999999999968E-2</v>
      </c>
      <c r="BJ79" s="5">
        <f>P_A[[#This Row],[20+]]-P_A[[#This Row],[21+]]</f>
        <v>5.5999999999999994E-2</v>
      </c>
      <c r="BK79" s="5">
        <f>P_A[[#This Row],[21+]]-P_A[[#This Row],[22+]]</f>
        <v>4.795000000000002E-2</v>
      </c>
      <c r="BL79" s="5">
        <f>P_A[[#This Row],[22+]]-P_A[[#This Row],[23+]]</f>
        <v>4.2919999999999986E-2</v>
      </c>
      <c r="BM79" s="5">
        <f>P_A[[#This Row],[23+]]-P_A[[#This Row],[24+]]</f>
        <v>3.9870000000000017E-2</v>
      </c>
      <c r="BN79" s="5">
        <f>P_A[[#This Row],[24+]]-P_A[[#This Row],[25+]]</f>
        <v>3.1789999999999985E-2</v>
      </c>
      <c r="BO79" s="5">
        <f>P_A[[#This Row],[25+]]-P_A[[#This Row],[26+]]</f>
        <v>2.8160000000000004E-2</v>
      </c>
      <c r="BP79" s="5">
        <f>P_A[[#This Row],[26+]]-P_A[[#This Row],[27+]]</f>
        <v>2.1390000000000006E-2</v>
      </c>
      <c r="BQ79" s="5">
        <f>P_A[[#This Row],[27+]]-P_A[[#This Row],[28+]]</f>
        <v>1.7059999999999992E-2</v>
      </c>
      <c r="BR79" s="5">
        <f>P_A[[#This Row],[28+]]-P_A[[#This Row],[29+]]</f>
        <v>1.4080000000000002E-2</v>
      </c>
      <c r="BS79" s="5">
        <f>P_A[[#This Row],[29+]]-P_A[[#This Row],[30+]]</f>
        <v>9.9600000000000001E-3</v>
      </c>
      <c r="BT79" s="5">
        <f>P_A[[#This Row],[30+]]-P_A[[#This Row],[31+]]</f>
        <v>7.8300000000000002E-3</v>
      </c>
      <c r="BU79" s="5">
        <f>P_A[[#This Row],[31+]]-P_A[[#This Row],[32+]]</f>
        <v>5.2900000000000013E-3</v>
      </c>
      <c r="BV79" s="5">
        <f>P_A[[#This Row],[32+]]-P_A[[#This Row],[33+]]</f>
        <v>3.749999999999999E-3</v>
      </c>
      <c r="BW79" s="5">
        <f>P_A[[#This Row],[33+]]-P_A[[#This Row],[34+]]</f>
        <v>2.7500000000000007E-3</v>
      </c>
      <c r="BX79" s="5">
        <f>P_A[[#This Row],[34+]]-P_A[[#This Row],[35+]]</f>
        <v>1.7299999999999998E-3</v>
      </c>
      <c r="BY79" s="5">
        <f>P_A[[#This Row],[35+]]-P_A[[#This Row],[36+]]</f>
        <v>1.1999999999999999E-3</v>
      </c>
      <c r="BZ79" s="5">
        <f>P_A[[#This Row],[36+]]-P_A[[#This Row],[37+]]</f>
        <v>7.2999999999999996E-4</v>
      </c>
      <c r="CA79" s="5">
        <f>P_A[[#This Row],[37+]]-P_A[[#This Row],[38+]]</f>
        <v>4.4999999999999999E-4</v>
      </c>
      <c r="CB79" s="5">
        <f>P_A[[#This Row],[38+]]-P_A[[#This Row],[39+]]</f>
        <v>2.9999999999999997E-4</v>
      </c>
      <c r="CC79" s="5">
        <f>P_A[[#This Row],[39+]]-P_A[[#This Row],[40+]]</f>
        <v>1.6999999999999999E-4</v>
      </c>
      <c r="CD79" s="5">
        <f>P_A[[#This Row],[40+]]-P_A[[#This Row],[41+]]</f>
        <v>1E-4</v>
      </c>
      <c r="CE79" s="5">
        <f>P_A[[#This Row],[41+]]-P_A[[#This Row],[42+]]</f>
        <v>5.0000000000000009E-5</v>
      </c>
      <c r="CF79" s="5">
        <f>P_A[[#This Row],[42+]]-P_A[[#This Row],[43+]]</f>
        <v>2.9999999999999991E-5</v>
      </c>
      <c r="CG79" s="5">
        <f>P_A[[#This Row],[43+]]-P_A[[#This Row],[44+]]</f>
        <v>4.0000000000000003E-5</v>
      </c>
      <c r="CH79" s="5">
        <f>P_A[[#This Row],[44+]]-P_A[[#This Row],[45+]]</f>
        <v>0</v>
      </c>
      <c r="CI79" s="5">
        <f>P_A[[#This Row],[45+]]-P_A[[#This Row],[46+]]</f>
        <v>0</v>
      </c>
      <c r="CJ79" s="5">
        <f>P_A[[#This Row],[46+]]-P_A[[#This Row],[47+]]</f>
        <v>0</v>
      </c>
      <c r="CK79" s="5">
        <f>P_A[[#This Row],[47+]]-P_A[[#This Row],[48+]]</f>
        <v>0</v>
      </c>
      <c r="CL79" s="5">
        <f>P_A[[#This Row],[48+]]-P_A[[#This Row],[49+]]</f>
        <v>0</v>
      </c>
    </row>
    <row r="80" spans="1:90" x14ac:dyDescent="0.25">
      <c r="A80" s="10">
        <v>22400624</v>
      </c>
      <c r="B80" t="s">
        <v>87</v>
      </c>
      <c r="C80" t="s">
        <v>76</v>
      </c>
      <c r="D80" s="11">
        <v>0.8125</v>
      </c>
      <c r="E80" s="9" t="str">
        <f>HYPERLINK("https://www.nba.com/stats/player/1626179/boxscores-traditional", "Terry Rozier")</f>
        <v>Terry Rozier</v>
      </c>
      <c r="F80">
        <v>15.2</v>
      </c>
      <c r="G80" s="4">
        <v>5.8449999999999998</v>
      </c>
      <c r="H80" s="3">
        <v>0.89065000000000005</v>
      </c>
      <c r="I80" s="3">
        <v>0.85543000000000002</v>
      </c>
      <c r="J80" s="3">
        <v>0.81327000000000005</v>
      </c>
      <c r="K80" s="3">
        <v>0.76424000000000003</v>
      </c>
      <c r="L80" s="3">
        <v>0.70884000000000003</v>
      </c>
      <c r="M80" s="3">
        <v>0.64802999999999999</v>
      </c>
      <c r="N80" s="3">
        <v>0.58316999999999997</v>
      </c>
      <c r="O80" s="3">
        <v>0.51197000000000004</v>
      </c>
      <c r="P80" s="3">
        <v>0.44433</v>
      </c>
      <c r="Q80" s="3">
        <v>0.37828000000000001</v>
      </c>
      <c r="R80" s="3">
        <v>0.31561</v>
      </c>
      <c r="S80" s="3">
        <v>0.25785000000000002</v>
      </c>
      <c r="T80" s="3">
        <v>0.20610999999999999</v>
      </c>
      <c r="U80" s="3">
        <v>0.16109000000000001</v>
      </c>
      <c r="V80" s="3">
        <v>0.12302</v>
      </c>
      <c r="W80" s="3">
        <v>9.1759999999999994E-2</v>
      </c>
      <c r="X80" s="3">
        <v>6.5519999999999995E-2</v>
      </c>
      <c r="Y80" s="3">
        <v>4.648E-2</v>
      </c>
      <c r="Z80" s="3">
        <v>3.2160000000000001E-2</v>
      </c>
      <c r="AA80" s="3">
        <v>2.1690000000000001E-2</v>
      </c>
      <c r="AB80" s="3">
        <v>1.426E-2</v>
      </c>
      <c r="AC80" s="3">
        <v>9.1400000000000006E-3</v>
      </c>
      <c r="AD80" s="3">
        <v>5.7000000000000002E-3</v>
      </c>
      <c r="AE80" s="3">
        <v>3.47E-3</v>
      </c>
      <c r="AF80" s="3">
        <v>2.0500000000000002E-3</v>
      </c>
      <c r="AG80" s="3">
        <v>1.14E-3</v>
      </c>
      <c r="AH80" s="3">
        <v>6.4000000000000005E-4</v>
      </c>
      <c r="AI80" s="3">
        <v>3.5E-4</v>
      </c>
      <c r="AJ80" s="3">
        <v>1.9000000000000001E-4</v>
      </c>
      <c r="AK80" s="3">
        <v>1E-4</v>
      </c>
      <c r="AL80" s="3">
        <v>5.0000000000000002E-5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5">
        <f>P_A[[#This Row],[8+]]-P_A[[#This Row],[9+]]</f>
        <v>3.5220000000000029E-2</v>
      </c>
      <c r="AY80" s="5">
        <f>P_A[[#This Row],[9+]]-P_A[[#This Row],[10+]]</f>
        <v>4.2159999999999975E-2</v>
      </c>
      <c r="AZ80" s="5">
        <f>P_A[[#This Row],[10+]]-P_A[[#This Row],[11+]]</f>
        <v>4.9030000000000018E-2</v>
      </c>
      <c r="BA80" s="5">
        <f>P_A[[#This Row],[11+]]-P_A[[#This Row],[12+]]</f>
        <v>5.5400000000000005E-2</v>
      </c>
      <c r="BB80" s="5">
        <f>P_A[[#This Row],[12+]]-P_A[[#This Row],[13+]]</f>
        <v>6.0810000000000031E-2</v>
      </c>
      <c r="BC80" s="5">
        <f>P_A[[#This Row],[13+]]-P_A[[#This Row],[14+]]</f>
        <v>6.4860000000000029E-2</v>
      </c>
      <c r="BD80" s="5">
        <f>P_A[[#This Row],[14+]]-P_A[[#This Row],[15+]]</f>
        <v>7.119999999999993E-2</v>
      </c>
      <c r="BE80" s="5">
        <f>P_A[[#This Row],[15+]]-P_A[[#This Row],[16+]]</f>
        <v>6.7640000000000033E-2</v>
      </c>
      <c r="BF80" s="5">
        <f>P_A[[#This Row],[16+]]-P_A[[#This Row],[17+]]</f>
        <v>6.6049999999999998E-2</v>
      </c>
      <c r="BG80" s="5">
        <f>P_A[[#This Row],[17+]]-P_A[[#This Row],[18+]]</f>
        <v>6.2670000000000003E-2</v>
      </c>
      <c r="BH80" s="5">
        <f>P_A[[#This Row],[18+]]-P_A[[#This Row],[19+]]</f>
        <v>5.7759999999999978E-2</v>
      </c>
      <c r="BI80" s="5">
        <f>P_A[[#This Row],[19+]]-P_A[[#This Row],[20+]]</f>
        <v>5.1740000000000036E-2</v>
      </c>
      <c r="BJ80" s="5">
        <f>P_A[[#This Row],[20+]]-P_A[[#This Row],[21+]]</f>
        <v>4.5019999999999977E-2</v>
      </c>
      <c r="BK80" s="5">
        <f>P_A[[#This Row],[21+]]-P_A[[#This Row],[22+]]</f>
        <v>3.8070000000000007E-2</v>
      </c>
      <c r="BL80" s="5">
        <f>P_A[[#This Row],[22+]]-P_A[[#This Row],[23+]]</f>
        <v>3.126000000000001E-2</v>
      </c>
      <c r="BM80" s="5">
        <f>P_A[[#This Row],[23+]]-P_A[[#This Row],[24+]]</f>
        <v>2.6239999999999999E-2</v>
      </c>
      <c r="BN80" s="5">
        <f>P_A[[#This Row],[24+]]-P_A[[#This Row],[25+]]</f>
        <v>1.9039999999999994E-2</v>
      </c>
      <c r="BO80" s="5">
        <f>P_A[[#This Row],[25+]]-P_A[[#This Row],[26+]]</f>
        <v>1.4319999999999999E-2</v>
      </c>
      <c r="BP80" s="5">
        <f>P_A[[#This Row],[26+]]-P_A[[#This Row],[27+]]</f>
        <v>1.047E-2</v>
      </c>
      <c r="BQ80" s="5">
        <f>P_A[[#This Row],[27+]]-P_A[[#This Row],[28+]]</f>
        <v>7.4300000000000008E-3</v>
      </c>
      <c r="BR80" s="5">
        <f>P_A[[#This Row],[28+]]-P_A[[#This Row],[29+]]</f>
        <v>5.1199999999999996E-3</v>
      </c>
      <c r="BS80" s="5">
        <f>P_A[[#This Row],[29+]]-P_A[[#This Row],[30+]]</f>
        <v>3.4400000000000003E-3</v>
      </c>
      <c r="BT80" s="5">
        <f>P_A[[#This Row],[30+]]-P_A[[#This Row],[31+]]</f>
        <v>2.2300000000000002E-3</v>
      </c>
      <c r="BU80" s="5">
        <f>P_A[[#This Row],[31+]]-P_A[[#This Row],[32+]]</f>
        <v>1.4199999999999998E-3</v>
      </c>
      <c r="BV80" s="5">
        <f>P_A[[#This Row],[32+]]-P_A[[#This Row],[33+]]</f>
        <v>9.1000000000000022E-4</v>
      </c>
      <c r="BW80" s="5">
        <f>P_A[[#This Row],[33+]]-P_A[[#This Row],[34+]]</f>
        <v>4.999999999999999E-4</v>
      </c>
      <c r="BX80" s="5">
        <f>P_A[[#This Row],[34+]]-P_A[[#This Row],[35+]]</f>
        <v>2.9000000000000006E-4</v>
      </c>
      <c r="BY80" s="5">
        <f>P_A[[#This Row],[35+]]-P_A[[#This Row],[36+]]</f>
        <v>1.5999999999999999E-4</v>
      </c>
      <c r="BZ80" s="5">
        <f>P_A[[#This Row],[36+]]-P_A[[#This Row],[37+]]</f>
        <v>9.0000000000000006E-5</v>
      </c>
      <c r="CA80" s="5">
        <f>P_A[[#This Row],[37+]]-P_A[[#This Row],[38+]]</f>
        <v>5.0000000000000002E-5</v>
      </c>
      <c r="CB80" s="5">
        <f>P_A[[#This Row],[38+]]-P_A[[#This Row],[39+]]</f>
        <v>5.0000000000000002E-5</v>
      </c>
      <c r="CC80" s="5">
        <f>P_A[[#This Row],[39+]]-P_A[[#This Row],[40+]]</f>
        <v>0</v>
      </c>
      <c r="CD80" s="5">
        <f>P_A[[#This Row],[40+]]-P_A[[#This Row],[41+]]</f>
        <v>0</v>
      </c>
      <c r="CE80" s="5">
        <f>P_A[[#This Row],[41+]]-P_A[[#This Row],[42+]]</f>
        <v>0</v>
      </c>
      <c r="CF80" s="5">
        <f>P_A[[#This Row],[42+]]-P_A[[#This Row],[43+]]</f>
        <v>0</v>
      </c>
      <c r="CG80" s="5">
        <f>P_A[[#This Row],[43+]]-P_A[[#This Row],[44+]]</f>
        <v>0</v>
      </c>
      <c r="CH80" s="5">
        <f>P_A[[#This Row],[44+]]-P_A[[#This Row],[45+]]</f>
        <v>0</v>
      </c>
      <c r="CI80" s="5">
        <f>P_A[[#This Row],[45+]]-P_A[[#This Row],[46+]]</f>
        <v>0</v>
      </c>
      <c r="CJ80" s="5">
        <f>P_A[[#This Row],[46+]]-P_A[[#This Row],[47+]]</f>
        <v>0</v>
      </c>
      <c r="CK80" s="5">
        <f>P_A[[#This Row],[47+]]-P_A[[#This Row],[48+]]</f>
        <v>0</v>
      </c>
      <c r="CL80" s="5">
        <f>P_A[[#This Row],[48+]]-P_A[[#This Row],[49+]]</f>
        <v>0</v>
      </c>
    </row>
    <row r="81" spans="1:90" x14ac:dyDescent="0.25">
      <c r="A81" s="10">
        <v>22400624</v>
      </c>
      <c r="B81" t="s">
        <v>87</v>
      </c>
      <c r="C81" t="s">
        <v>76</v>
      </c>
      <c r="D81" s="11">
        <v>0.8125</v>
      </c>
      <c r="E81" s="9" t="str">
        <f>HYPERLINK("https://www.nba.com/stats/player/1629130/boxscores-traditional", "Duncan Robinson")</f>
        <v>Duncan Robinson</v>
      </c>
      <c r="F81">
        <v>15.4</v>
      </c>
      <c r="G81" s="4">
        <v>8.1630000000000003</v>
      </c>
      <c r="H81" s="3">
        <v>0.81859000000000004</v>
      </c>
      <c r="I81" s="3">
        <v>0.7823</v>
      </c>
      <c r="J81" s="3">
        <v>0.74536999999999998</v>
      </c>
      <c r="K81" s="3">
        <v>0.70540000000000003</v>
      </c>
      <c r="L81" s="3">
        <v>0.66276000000000002</v>
      </c>
      <c r="M81" s="3">
        <v>0.61409000000000002</v>
      </c>
      <c r="N81" s="3">
        <v>0.56749000000000005</v>
      </c>
      <c r="O81" s="3">
        <v>0.51993999999999996</v>
      </c>
      <c r="P81" s="3">
        <v>0.47210000000000002</v>
      </c>
      <c r="Q81" s="3">
        <v>0.42074</v>
      </c>
      <c r="R81" s="3">
        <v>0.37447999999999998</v>
      </c>
      <c r="S81" s="3">
        <v>0.32996999999999999</v>
      </c>
      <c r="T81" s="3">
        <v>0.28774</v>
      </c>
      <c r="U81" s="3">
        <v>0.24510000000000001</v>
      </c>
      <c r="V81" s="3">
        <v>0.20896999999999999</v>
      </c>
      <c r="W81" s="3">
        <v>0.17619000000000001</v>
      </c>
      <c r="X81" s="3">
        <v>0.14685999999999999</v>
      </c>
      <c r="Y81" s="3">
        <v>0.11899999999999999</v>
      </c>
      <c r="Z81" s="3">
        <v>9.6799999999999997E-2</v>
      </c>
      <c r="AA81" s="3">
        <v>7.7799999999999994E-2</v>
      </c>
      <c r="AB81" s="3">
        <v>6.1780000000000002E-2</v>
      </c>
      <c r="AC81" s="3">
        <v>4.7460000000000002E-2</v>
      </c>
      <c r="AD81" s="3">
        <v>3.6729999999999999E-2</v>
      </c>
      <c r="AE81" s="3">
        <v>2.8070000000000001E-2</v>
      </c>
      <c r="AF81" s="3">
        <v>2.1180000000000001E-2</v>
      </c>
      <c r="AG81" s="3">
        <v>1.5389999999999999E-2</v>
      </c>
      <c r="AH81" s="3">
        <v>1.1299999999999999E-2</v>
      </c>
      <c r="AI81" s="3">
        <v>8.2000000000000007E-3</v>
      </c>
      <c r="AJ81" s="3">
        <v>5.8700000000000002E-3</v>
      </c>
      <c r="AK81" s="3">
        <v>4.0200000000000001E-3</v>
      </c>
      <c r="AL81" s="3">
        <v>2.8E-3</v>
      </c>
      <c r="AM81" s="3">
        <v>1.9300000000000001E-3</v>
      </c>
      <c r="AN81" s="3">
        <v>1.31E-3</v>
      </c>
      <c r="AO81" s="3">
        <v>8.4000000000000003E-4</v>
      </c>
      <c r="AP81" s="3">
        <v>5.5999999999999995E-4</v>
      </c>
      <c r="AQ81" s="3">
        <v>3.6000000000000002E-4</v>
      </c>
      <c r="AR81" s="3">
        <v>2.3000000000000001E-4</v>
      </c>
      <c r="AS81" s="3">
        <v>1.3999999999999999E-4</v>
      </c>
      <c r="AT81" s="3">
        <v>9.0000000000000006E-5</v>
      </c>
      <c r="AU81" s="3">
        <v>5.0000000000000002E-5</v>
      </c>
      <c r="AV81" s="3">
        <v>3.0000000000000001E-5</v>
      </c>
      <c r="AW81" s="3">
        <v>0</v>
      </c>
      <c r="AX81" s="5">
        <f>P_A[[#This Row],[8+]]-P_A[[#This Row],[9+]]</f>
        <v>3.6290000000000044E-2</v>
      </c>
      <c r="AY81" s="5">
        <f>P_A[[#This Row],[9+]]-P_A[[#This Row],[10+]]</f>
        <v>3.6930000000000018E-2</v>
      </c>
      <c r="AZ81" s="5">
        <f>P_A[[#This Row],[10+]]-P_A[[#This Row],[11+]]</f>
        <v>3.996999999999995E-2</v>
      </c>
      <c r="BA81" s="5">
        <f>P_A[[#This Row],[11+]]-P_A[[#This Row],[12+]]</f>
        <v>4.2640000000000011E-2</v>
      </c>
      <c r="BB81" s="5">
        <f>P_A[[#This Row],[12+]]-P_A[[#This Row],[13+]]</f>
        <v>4.8669999999999991E-2</v>
      </c>
      <c r="BC81" s="5">
        <f>P_A[[#This Row],[13+]]-P_A[[#This Row],[14+]]</f>
        <v>4.6599999999999975E-2</v>
      </c>
      <c r="BD81" s="5">
        <f>P_A[[#This Row],[14+]]-P_A[[#This Row],[15+]]</f>
        <v>4.7550000000000092E-2</v>
      </c>
      <c r="BE81" s="5">
        <f>P_A[[#This Row],[15+]]-P_A[[#This Row],[16+]]</f>
        <v>4.7839999999999938E-2</v>
      </c>
      <c r="BF81" s="5">
        <f>P_A[[#This Row],[16+]]-P_A[[#This Row],[17+]]</f>
        <v>5.1360000000000017E-2</v>
      </c>
      <c r="BG81" s="5">
        <f>P_A[[#This Row],[17+]]-P_A[[#This Row],[18+]]</f>
        <v>4.6260000000000023E-2</v>
      </c>
      <c r="BH81" s="5">
        <f>P_A[[#This Row],[18+]]-P_A[[#This Row],[19+]]</f>
        <v>4.4509999999999994E-2</v>
      </c>
      <c r="BI81" s="5">
        <f>P_A[[#This Row],[19+]]-P_A[[#This Row],[20+]]</f>
        <v>4.222999999999999E-2</v>
      </c>
      <c r="BJ81" s="5">
        <f>P_A[[#This Row],[20+]]-P_A[[#This Row],[21+]]</f>
        <v>4.2639999999999983E-2</v>
      </c>
      <c r="BK81" s="5">
        <f>P_A[[#This Row],[21+]]-P_A[[#This Row],[22+]]</f>
        <v>3.6130000000000023E-2</v>
      </c>
      <c r="BL81" s="5">
        <f>P_A[[#This Row],[22+]]-P_A[[#This Row],[23+]]</f>
        <v>3.2779999999999976E-2</v>
      </c>
      <c r="BM81" s="5">
        <f>P_A[[#This Row],[23+]]-P_A[[#This Row],[24+]]</f>
        <v>2.9330000000000023E-2</v>
      </c>
      <c r="BN81" s="5">
        <f>P_A[[#This Row],[24+]]-P_A[[#This Row],[25+]]</f>
        <v>2.7859999999999996E-2</v>
      </c>
      <c r="BO81" s="5">
        <f>P_A[[#This Row],[25+]]-P_A[[#This Row],[26+]]</f>
        <v>2.2199999999999998E-2</v>
      </c>
      <c r="BP81" s="5">
        <f>P_A[[#This Row],[26+]]-P_A[[#This Row],[27+]]</f>
        <v>1.9000000000000003E-2</v>
      </c>
      <c r="BQ81" s="5">
        <f>P_A[[#This Row],[27+]]-P_A[[#This Row],[28+]]</f>
        <v>1.6019999999999993E-2</v>
      </c>
      <c r="BR81" s="5">
        <f>P_A[[#This Row],[28+]]-P_A[[#This Row],[29+]]</f>
        <v>1.4319999999999999E-2</v>
      </c>
      <c r="BS81" s="5">
        <f>P_A[[#This Row],[29+]]-P_A[[#This Row],[30+]]</f>
        <v>1.0730000000000003E-2</v>
      </c>
      <c r="BT81" s="5">
        <f>P_A[[#This Row],[30+]]-P_A[[#This Row],[31+]]</f>
        <v>8.6599999999999976E-3</v>
      </c>
      <c r="BU81" s="5">
        <f>P_A[[#This Row],[31+]]-P_A[[#This Row],[32+]]</f>
        <v>6.8900000000000003E-3</v>
      </c>
      <c r="BV81" s="5">
        <f>P_A[[#This Row],[32+]]-P_A[[#This Row],[33+]]</f>
        <v>5.7900000000000017E-3</v>
      </c>
      <c r="BW81" s="5">
        <f>P_A[[#This Row],[33+]]-P_A[[#This Row],[34+]]</f>
        <v>4.0899999999999999E-3</v>
      </c>
      <c r="BX81" s="5">
        <f>P_A[[#This Row],[34+]]-P_A[[#This Row],[35+]]</f>
        <v>3.0999999999999986E-3</v>
      </c>
      <c r="BY81" s="5">
        <f>P_A[[#This Row],[35+]]-P_A[[#This Row],[36+]]</f>
        <v>2.3300000000000005E-3</v>
      </c>
      <c r="BZ81" s="5">
        <f>P_A[[#This Row],[36+]]-P_A[[#This Row],[37+]]</f>
        <v>1.8500000000000001E-3</v>
      </c>
      <c r="CA81" s="5">
        <f>P_A[[#This Row],[37+]]-P_A[[#This Row],[38+]]</f>
        <v>1.2200000000000002E-3</v>
      </c>
      <c r="CB81" s="5">
        <f>P_A[[#This Row],[38+]]-P_A[[#This Row],[39+]]</f>
        <v>8.699999999999999E-4</v>
      </c>
      <c r="CC81" s="5">
        <f>P_A[[#This Row],[39+]]-P_A[[#This Row],[40+]]</f>
        <v>6.2000000000000011E-4</v>
      </c>
      <c r="CD81" s="5">
        <f>P_A[[#This Row],[40+]]-P_A[[#This Row],[41+]]</f>
        <v>4.6999999999999993E-4</v>
      </c>
      <c r="CE81" s="5">
        <f>P_A[[#This Row],[41+]]-P_A[[#This Row],[42+]]</f>
        <v>2.8000000000000008E-4</v>
      </c>
      <c r="CF81" s="5">
        <f>P_A[[#This Row],[42+]]-P_A[[#This Row],[43+]]</f>
        <v>1.9999999999999993E-4</v>
      </c>
      <c r="CG81" s="5">
        <f>P_A[[#This Row],[43+]]-P_A[[#This Row],[44+]]</f>
        <v>1.3000000000000002E-4</v>
      </c>
      <c r="CH81" s="5">
        <f>P_A[[#This Row],[44+]]-P_A[[#This Row],[45+]]</f>
        <v>9.0000000000000019E-5</v>
      </c>
      <c r="CI81" s="5">
        <f>P_A[[#This Row],[45+]]-P_A[[#This Row],[46+]]</f>
        <v>4.9999999999999982E-5</v>
      </c>
      <c r="CJ81" s="5">
        <f>P_A[[#This Row],[46+]]-P_A[[#This Row],[47+]]</f>
        <v>4.0000000000000003E-5</v>
      </c>
      <c r="CK81" s="5">
        <f>P_A[[#This Row],[47+]]-P_A[[#This Row],[48+]]</f>
        <v>2.0000000000000002E-5</v>
      </c>
      <c r="CL81" s="5">
        <f>P_A[[#This Row],[48+]]-P_A[[#This Row],[49+]]</f>
        <v>3.0000000000000001E-5</v>
      </c>
    </row>
    <row r="82" spans="1:90" x14ac:dyDescent="0.25">
      <c r="A82" s="10">
        <v>22400624</v>
      </c>
      <c r="B82" t="s">
        <v>87</v>
      </c>
      <c r="C82" t="s">
        <v>76</v>
      </c>
      <c r="D82" s="11">
        <v>0.8125</v>
      </c>
      <c r="E82" s="9" t="str">
        <f>HYPERLINK("https://www.nba.com/stats/player/1629312/boxscores-traditional", "Haywood Highsmith")</f>
        <v>Haywood Highsmith</v>
      </c>
      <c r="F82">
        <v>10.199999999999999</v>
      </c>
      <c r="G82" s="4">
        <v>5.4180000000000001</v>
      </c>
      <c r="H82" s="3">
        <v>0.65910000000000002</v>
      </c>
      <c r="I82" s="3">
        <v>0.58706000000000003</v>
      </c>
      <c r="J82" s="3">
        <v>0.51595000000000002</v>
      </c>
      <c r="K82" s="3">
        <v>0.44037999999999999</v>
      </c>
      <c r="L82" s="3">
        <v>0.37069999999999997</v>
      </c>
      <c r="M82" s="3">
        <v>0.30153000000000002</v>
      </c>
      <c r="N82" s="3">
        <v>0.24196000000000001</v>
      </c>
      <c r="O82" s="3">
        <v>0.18673000000000001</v>
      </c>
      <c r="P82" s="3">
        <v>0.14230999999999999</v>
      </c>
      <c r="Q82" s="3">
        <v>0.10383000000000001</v>
      </c>
      <c r="R82" s="3">
        <v>7.4929999999999997E-2</v>
      </c>
      <c r="S82" s="3">
        <v>5.262E-2</v>
      </c>
      <c r="T82" s="3">
        <v>3.5150000000000001E-2</v>
      </c>
      <c r="U82" s="3">
        <v>2.3300000000000001E-2</v>
      </c>
      <c r="V82" s="3">
        <v>1.4630000000000001E-2</v>
      </c>
      <c r="W82" s="3">
        <v>9.1400000000000006E-3</v>
      </c>
      <c r="X82" s="3">
        <v>5.3899999999999998E-3</v>
      </c>
      <c r="Y82" s="3">
        <v>3.1700000000000001E-3</v>
      </c>
      <c r="Z82" s="3">
        <v>1.75E-3</v>
      </c>
      <c r="AA82" s="3">
        <v>9.7000000000000005E-4</v>
      </c>
      <c r="AB82" s="3">
        <v>5.0000000000000001E-4</v>
      </c>
      <c r="AC82" s="3">
        <v>2.5999999999999998E-4</v>
      </c>
      <c r="AD82" s="3">
        <v>1.2999999999999999E-4</v>
      </c>
      <c r="AE82" s="3">
        <v>6.0000000000000002E-5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5">
        <f>P_A[[#This Row],[8+]]-P_A[[#This Row],[9+]]</f>
        <v>7.2039999999999993E-2</v>
      </c>
      <c r="AY82" s="5">
        <f>P_A[[#This Row],[9+]]-P_A[[#This Row],[10+]]</f>
        <v>7.1110000000000007E-2</v>
      </c>
      <c r="AZ82" s="5">
        <f>P_A[[#This Row],[10+]]-P_A[[#This Row],[11+]]</f>
        <v>7.5570000000000026E-2</v>
      </c>
      <c r="BA82" s="5">
        <f>P_A[[#This Row],[11+]]-P_A[[#This Row],[12+]]</f>
        <v>6.968000000000002E-2</v>
      </c>
      <c r="BB82" s="5">
        <f>P_A[[#This Row],[12+]]-P_A[[#This Row],[13+]]</f>
        <v>6.9169999999999954E-2</v>
      </c>
      <c r="BC82" s="5">
        <f>P_A[[#This Row],[13+]]-P_A[[#This Row],[14+]]</f>
        <v>5.9570000000000012E-2</v>
      </c>
      <c r="BD82" s="5">
        <f>P_A[[#This Row],[14+]]-P_A[[#This Row],[15+]]</f>
        <v>5.5230000000000001E-2</v>
      </c>
      <c r="BE82" s="5">
        <f>P_A[[#This Row],[15+]]-P_A[[#This Row],[16+]]</f>
        <v>4.4420000000000015E-2</v>
      </c>
      <c r="BF82" s="5">
        <f>P_A[[#This Row],[16+]]-P_A[[#This Row],[17+]]</f>
        <v>3.8479999999999986E-2</v>
      </c>
      <c r="BG82" s="5">
        <f>P_A[[#This Row],[17+]]-P_A[[#This Row],[18+]]</f>
        <v>2.8900000000000009E-2</v>
      </c>
      <c r="BH82" s="5">
        <f>P_A[[#This Row],[18+]]-P_A[[#This Row],[19+]]</f>
        <v>2.2309999999999997E-2</v>
      </c>
      <c r="BI82" s="5">
        <f>P_A[[#This Row],[19+]]-P_A[[#This Row],[20+]]</f>
        <v>1.7469999999999999E-2</v>
      </c>
      <c r="BJ82" s="5">
        <f>P_A[[#This Row],[20+]]-P_A[[#This Row],[21+]]</f>
        <v>1.1849999999999999E-2</v>
      </c>
      <c r="BK82" s="5">
        <f>P_A[[#This Row],[21+]]-P_A[[#This Row],[22+]]</f>
        <v>8.6700000000000006E-3</v>
      </c>
      <c r="BL82" s="5">
        <f>P_A[[#This Row],[22+]]-P_A[[#This Row],[23+]]</f>
        <v>5.4900000000000001E-3</v>
      </c>
      <c r="BM82" s="5">
        <f>P_A[[#This Row],[23+]]-P_A[[#This Row],[24+]]</f>
        <v>3.7500000000000007E-3</v>
      </c>
      <c r="BN82" s="5">
        <f>P_A[[#This Row],[24+]]-P_A[[#This Row],[25+]]</f>
        <v>2.2199999999999998E-3</v>
      </c>
      <c r="BO82" s="5">
        <f>P_A[[#This Row],[25+]]-P_A[[#This Row],[26+]]</f>
        <v>1.42E-3</v>
      </c>
      <c r="BP82" s="5">
        <f>P_A[[#This Row],[26+]]-P_A[[#This Row],[27+]]</f>
        <v>7.7999999999999999E-4</v>
      </c>
      <c r="BQ82" s="5">
        <f>P_A[[#This Row],[27+]]-P_A[[#This Row],[28+]]</f>
        <v>4.7000000000000004E-4</v>
      </c>
      <c r="BR82" s="5">
        <f>P_A[[#This Row],[28+]]-P_A[[#This Row],[29+]]</f>
        <v>2.4000000000000003E-4</v>
      </c>
      <c r="BS82" s="5">
        <f>P_A[[#This Row],[29+]]-P_A[[#This Row],[30+]]</f>
        <v>1.2999999999999999E-4</v>
      </c>
      <c r="BT82" s="5">
        <f>P_A[[#This Row],[30+]]-P_A[[#This Row],[31+]]</f>
        <v>6.9999999999999994E-5</v>
      </c>
      <c r="BU82" s="5">
        <f>P_A[[#This Row],[31+]]-P_A[[#This Row],[32+]]</f>
        <v>6.0000000000000002E-5</v>
      </c>
      <c r="BV82" s="5">
        <f>P_A[[#This Row],[32+]]-P_A[[#This Row],[33+]]</f>
        <v>0</v>
      </c>
      <c r="BW82" s="5">
        <f>P_A[[#This Row],[33+]]-P_A[[#This Row],[34+]]</f>
        <v>0</v>
      </c>
      <c r="BX82" s="5">
        <f>P_A[[#This Row],[34+]]-P_A[[#This Row],[35+]]</f>
        <v>0</v>
      </c>
      <c r="BY82" s="5">
        <f>P_A[[#This Row],[35+]]-P_A[[#This Row],[36+]]</f>
        <v>0</v>
      </c>
      <c r="BZ82" s="5">
        <f>P_A[[#This Row],[36+]]-P_A[[#This Row],[37+]]</f>
        <v>0</v>
      </c>
      <c r="CA82" s="5">
        <f>P_A[[#This Row],[37+]]-P_A[[#This Row],[38+]]</f>
        <v>0</v>
      </c>
      <c r="CB82" s="5">
        <f>P_A[[#This Row],[38+]]-P_A[[#This Row],[39+]]</f>
        <v>0</v>
      </c>
      <c r="CC82" s="5">
        <f>P_A[[#This Row],[39+]]-P_A[[#This Row],[40+]]</f>
        <v>0</v>
      </c>
      <c r="CD82" s="5">
        <f>P_A[[#This Row],[40+]]-P_A[[#This Row],[41+]]</f>
        <v>0</v>
      </c>
      <c r="CE82" s="5">
        <f>P_A[[#This Row],[41+]]-P_A[[#This Row],[42+]]</f>
        <v>0</v>
      </c>
      <c r="CF82" s="5">
        <f>P_A[[#This Row],[42+]]-P_A[[#This Row],[43+]]</f>
        <v>0</v>
      </c>
      <c r="CG82" s="5">
        <f>P_A[[#This Row],[43+]]-P_A[[#This Row],[44+]]</f>
        <v>0</v>
      </c>
      <c r="CH82" s="5">
        <f>P_A[[#This Row],[44+]]-P_A[[#This Row],[45+]]</f>
        <v>0</v>
      </c>
      <c r="CI82" s="5">
        <f>P_A[[#This Row],[45+]]-P_A[[#This Row],[46+]]</f>
        <v>0</v>
      </c>
      <c r="CJ82" s="5">
        <f>P_A[[#This Row],[46+]]-P_A[[#This Row],[47+]]</f>
        <v>0</v>
      </c>
      <c r="CK82" s="5">
        <f>P_A[[#This Row],[47+]]-P_A[[#This Row],[48+]]</f>
        <v>0</v>
      </c>
      <c r="CL82" s="5">
        <f>P_A[[#This Row],[48+]]-P_A[[#This Row],[49+]]</f>
        <v>0</v>
      </c>
    </row>
    <row r="83" spans="1:90" x14ac:dyDescent="0.25">
      <c r="A83" s="10">
        <v>22400625</v>
      </c>
      <c r="B83" t="s">
        <v>75</v>
      </c>
      <c r="C83" t="s">
        <v>77</v>
      </c>
      <c r="D83" s="11">
        <v>0.83333333333333337</v>
      </c>
      <c r="E83" s="9" t="str">
        <f>HYPERLINK("https://www.nba.com/stats/player/1630230/boxscores-traditional", "Naji Marshall")</f>
        <v>Naji Marshall</v>
      </c>
      <c r="F83">
        <v>15.4</v>
      </c>
      <c r="G83" s="4">
        <v>2.0590000000000002</v>
      </c>
      <c r="H83" s="3">
        <v>0.99983</v>
      </c>
      <c r="I83" s="3">
        <v>0.99905999999999995</v>
      </c>
      <c r="J83" s="3">
        <v>0.99560000000000004</v>
      </c>
      <c r="K83" s="3">
        <v>0.98382000000000003</v>
      </c>
      <c r="L83" s="3">
        <v>0.95052999999999999</v>
      </c>
      <c r="M83" s="3">
        <v>0.879</v>
      </c>
      <c r="N83" s="3">
        <v>0.75175000000000003</v>
      </c>
      <c r="O83" s="3">
        <v>0.57535000000000003</v>
      </c>
      <c r="P83" s="3">
        <v>0.38590999999999998</v>
      </c>
      <c r="Q83" s="3">
        <v>0.2177</v>
      </c>
      <c r="R83" s="3">
        <v>0.10383000000000001</v>
      </c>
      <c r="S83" s="3">
        <v>4.0059999999999998E-2</v>
      </c>
      <c r="T83" s="3">
        <v>1.2869999999999999E-2</v>
      </c>
      <c r="U83" s="3">
        <v>3.2599999999999999E-3</v>
      </c>
      <c r="V83" s="3">
        <v>6.6E-4</v>
      </c>
      <c r="W83" s="3">
        <v>1.1E-4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5">
        <f>P_A[[#This Row],[8+]]-P_A[[#This Row],[9+]]</f>
        <v>7.7000000000004842E-4</v>
      </c>
      <c r="AY83" s="5">
        <f>P_A[[#This Row],[9+]]-P_A[[#This Row],[10+]]</f>
        <v>3.4599999999999076E-3</v>
      </c>
      <c r="AZ83" s="5">
        <f>P_A[[#This Row],[10+]]-P_A[[#This Row],[11+]]</f>
        <v>1.1780000000000013E-2</v>
      </c>
      <c r="BA83" s="5">
        <f>P_A[[#This Row],[11+]]-P_A[[#This Row],[12+]]</f>
        <v>3.3290000000000042E-2</v>
      </c>
      <c r="BB83" s="5">
        <f>P_A[[#This Row],[12+]]-P_A[[#This Row],[13+]]</f>
        <v>7.1529999999999982E-2</v>
      </c>
      <c r="BC83" s="5">
        <f>P_A[[#This Row],[13+]]-P_A[[#This Row],[14+]]</f>
        <v>0.12724999999999997</v>
      </c>
      <c r="BD83" s="5">
        <f>P_A[[#This Row],[14+]]-P_A[[#This Row],[15+]]</f>
        <v>0.1764</v>
      </c>
      <c r="BE83" s="5">
        <f>P_A[[#This Row],[15+]]-P_A[[#This Row],[16+]]</f>
        <v>0.18944000000000005</v>
      </c>
      <c r="BF83" s="5">
        <f>P_A[[#This Row],[16+]]-P_A[[#This Row],[17+]]</f>
        <v>0.16820999999999997</v>
      </c>
      <c r="BG83" s="5">
        <f>P_A[[#This Row],[17+]]-P_A[[#This Row],[18+]]</f>
        <v>0.11387</v>
      </c>
      <c r="BH83" s="5">
        <f>P_A[[#This Row],[18+]]-P_A[[#This Row],[19+]]</f>
        <v>6.3770000000000007E-2</v>
      </c>
      <c r="BI83" s="5">
        <f>P_A[[#This Row],[19+]]-P_A[[#This Row],[20+]]</f>
        <v>2.7189999999999999E-2</v>
      </c>
      <c r="BJ83" s="5">
        <f>P_A[[#This Row],[20+]]-P_A[[#This Row],[21+]]</f>
        <v>9.6100000000000005E-3</v>
      </c>
      <c r="BK83" s="5">
        <f>P_A[[#This Row],[21+]]-P_A[[#This Row],[22+]]</f>
        <v>2.5999999999999999E-3</v>
      </c>
      <c r="BL83" s="5">
        <f>P_A[[#This Row],[22+]]-P_A[[#This Row],[23+]]</f>
        <v>5.5000000000000003E-4</v>
      </c>
      <c r="BM83" s="5">
        <f>P_A[[#This Row],[23+]]-P_A[[#This Row],[24+]]</f>
        <v>1.1E-4</v>
      </c>
      <c r="BN83" s="5">
        <f>P_A[[#This Row],[24+]]-P_A[[#This Row],[25+]]</f>
        <v>0</v>
      </c>
      <c r="BO83" s="5">
        <f>P_A[[#This Row],[25+]]-P_A[[#This Row],[26+]]</f>
        <v>0</v>
      </c>
      <c r="BP83" s="5">
        <f>P_A[[#This Row],[26+]]-P_A[[#This Row],[27+]]</f>
        <v>0</v>
      </c>
      <c r="BQ83" s="5">
        <f>P_A[[#This Row],[27+]]-P_A[[#This Row],[28+]]</f>
        <v>0</v>
      </c>
      <c r="BR83" s="5">
        <f>P_A[[#This Row],[28+]]-P_A[[#This Row],[29+]]</f>
        <v>0</v>
      </c>
      <c r="BS83" s="5">
        <f>P_A[[#This Row],[29+]]-P_A[[#This Row],[30+]]</f>
        <v>0</v>
      </c>
      <c r="BT83" s="5">
        <f>P_A[[#This Row],[30+]]-P_A[[#This Row],[31+]]</f>
        <v>0</v>
      </c>
      <c r="BU83" s="5">
        <f>P_A[[#This Row],[31+]]-P_A[[#This Row],[32+]]</f>
        <v>0</v>
      </c>
      <c r="BV83" s="5">
        <f>P_A[[#This Row],[32+]]-P_A[[#This Row],[33+]]</f>
        <v>0</v>
      </c>
      <c r="BW83" s="5">
        <f>P_A[[#This Row],[33+]]-P_A[[#This Row],[34+]]</f>
        <v>0</v>
      </c>
      <c r="BX83" s="5">
        <f>P_A[[#This Row],[34+]]-P_A[[#This Row],[35+]]</f>
        <v>0</v>
      </c>
      <c r="BY83" s="5">
        <f>P_A[[#This Row],[35+]]-P_A[[#This Row],[36+]]</f>
        <v>0</v>
      </c>
      <c r="BZ83" s="5">
        <f>P_A[[#This Row],[36+]]-P_A[[#This Row],[37+]]</f>
        <v>0</v>
      </c>
      <c r="CA83" s="5">
        <f>P_A[[#This Row],[37+]]-P_A[[#This Row],[38+]]</f>
        <v>0</v>
      </c>
      <c r="CB83" s="5">
        <f>P_A[[#This Row],[38+]]-P_A[[#This Row],[39+]]</f>
        <v>0</v>
      </c>
      <c r="CC83" s="5">
        <f>P_A[[#This Row],[39+]]-P_A[[#This Row],[40+]]</f>
        <v>0</v>
      </c>
      <c r="CD83" s="5">
        <f>P_A[[#This Row],[40+]]-P_A[[#This Row],[41+]]</f>
        <v>0</v>
      </c>
      <c r="CE83" s="5">
        <f>P_A[[#This Row],[41+]]-P_A[[#This Row],[42+]]</f>
        <v>0</v>
      </c>
      <c r="CF83" s="5">
        <f>P_A[[#This Row],[42+]]-P_A[[#This Row],[43+]]</f>
        <v>0</v>
      </c>
      <c r="CG83" s="5">
        <f>P_A[[#This Row],[43+]]-P_A[[#This Row],[44+]]</f>
        <v>0</v>
      </c>
      <c r="CH83" s="5">
        <f>P_A[[#This Row],[44+]]-P_A[[#This Row],[45+]]</f>
        <v>0</v>
      </c>
      <c r="CI83" s="5">
        <f>P_A[[#This Row],[45+]]-P_A[[#This Row],[46+]]</f>
        <v>0</v>
      </c>
      <c r="CJ83" s="5">
        <f>P_A[[#This Row],[46+]]-P_A[[#This Row],[47+]]</f>
        <v>0</v>
      </c>
      <c r="CK83" s="5">
        <f>P_A[[#This Row],[47+]]-P_A[[#This Row],[48+]]</f>
        <v>0</v>
      </c>
      <c r="CL83" s="5">
        <f>P_A[[#This Row],[48+]]-P_A[[#This Row],[49+]]</f>
        <v>0</v>
      </c>
    </row>
    <row r="84" spans="1:90" x14ac:dyDescent="0.25">
      <c r="A84" s="10">
        <v>22400625</v>
      </c>
      <c r="B84" t="s">
        <v>75</v>
      </c>
      <c r="C84" t="s">
        <v>77</v>
      </c>
      <c r="D84" s="11">
        <v>0.83333333333333337</v>
      </c>
      <c r="E84" s="9" t="str">
        <f>HYPERLINK("https://www.nba.com/stats/player/1629029/boxscores-traditional", "Luka Doncic")</f>
        <v>Luka Doncic</v>
      </c>
      <c r="F84">
        <v>37</v>
      </c>
      <c r="G84" s="4">
        <v>12.313000000000001</v>
      </c>
      <c r="H84" s="3">
        <v>0.99085999999999996</v>
      </c>
      <c r="I84" s="3">
        <v>0.98839999999999995</v>
      </c>
      <c r="J84" s="3">
        <v>0.98573999999999995</v>
      </c>
      <c r="K84" s="3">
        <v>0.98257000000000005</v>
      </c>
      <c r="L84" s="3">
        <v>0.97882000000000002</v>
      </c>
      <c r="M84" s="3">
        <v>0.97441</v>
      </c>
      <c r="N84" s="3">
        <v>0.96926000000000001</v>
      </c>
      <c r="O84" s="3">
        <v>0.96326999999999996</v>
      </c>
      <c r="P84" s="3">
        <v>0.95637000000000005</v>
      </c>
      <c r="Q84" s="3">
        <v>0.94738</v>
      </c>
      <c r="R84" s="3">
        <v>0.93822000000000005</v>
      </c>
      <c r="S84" s="3">
        <v>0.92784999999999995</v>
      </c>
      <c r="T84" s="3">
        <v>0.91620999999999997</v>
      </c>
      <c r="U84" s="3">
        <v>0.9032</v>
      </c>
      <c r="V84" s="3">
        <v>0.88876999999999995</v>
      </c>
      <c r="W84" s="3">
        <v>0.87285999999999997</v>
      </c>
      <c r="X84" s="3">
        <v>0.85543000000000002</v>
      </c>
      <c r="Y84" s="3">
        <v>0.83398000000000005</v>
      </c>
      <c r="Z84" s="3">
        <v>0.81327000000000005</v>
      </c>
      <c r="AA84" s="3">
        <v>0.79103000000000001</v>
      </c>
      <c r="AB84" s="3">
        <v>0.76729999999999998</v>
      </c>
      <c r="AC84" s="3">
        <v>0.74214999999999998</v>
      </c>
      <c r="AD84" s="3">
        <v>0.71565999999999996</v>
      </c>
      <c r="AE84" s="3">
        <v>0.68793000000000004</v>
      </c>
      <c r="AF84" s="3">
        <v>0.65910000000000002</v>
      </c>
      <c r="AG84" s="3">
        <v>0.62551999999999996</v>
      </c>
      <c r="AH84" s="3">
        <v>0.59482999999999997</v>
      </c>
      <c r="AI84" s="3">
        <v>0.56355999999999995</v>
      </c>
      <c r="AJ84" s="3">
        <v>0.53188000000000002</v>
      </c>
      <c r="AK84" s="3">
        <v>0.5</v>
      </c>
      <c r="AL84" s="3">
        <v>0.46811999999999998</v>
      </c>
      <c r="AM84" s="3">
        <v>0.43643999999999999</v>
      </c>
      <c r="AN84" s="3">
        <v>0.40516999999999997</v>
      </c>
      <c r="AO84" s="3">
        <v>0.37447999999999998</v>
      </c>
      <c r="AP84" s="3">
        <v>0.34089999999999998</v>
      </c>
      <c r="AQ84" s="3">
        <v>0.31207000000000001</v>
      </c>
      <c r="AR84" s="3">
        <v>0.28433999999999998</v>
      </c>
      <c r="AS84" s="3">
        <v>0.25785000000000002</v>
      </c>
      <c r="AT84" s="3">
        <v>0.23269999999999999</v>
      </c>
      <c r="AU84" s="3">
        <v>0.20896999999999999</v>
      </c>
      <c r="AV84" s="3">
        <v>0.18673000000000001</v>
      </c>
      <c r="AW84" s="3">
        <v>0.16602</v>
      </c>
      <c r="AX84" s="5">
        <f>P_A[[#This Row],[8+]]-P_A[[#This Row],[9+]]</f>
        <v>2.4600000000000177E-3</v>
      </c>
      <c r="AY84" s="5">
        <f>P_A[[#This Row],[9+]]-P_A[[#This Row],[10+]]</f>
        <v>2.6599999999999957E-3</v>
      </c>
      <c r="AZ84" s="5">
        <f>P_A[[#This Row],[10+]]-P_A[[#This Row],[11+]]</f>
        <v>3.1699999999998951E-3</v>
      </c>
      <c r="BA84" s="5">
        <f>P_A[[#This Row],[11+]]-P_A[[#This Row],[12+]]</f>
        <v>3.7500000000000311E-3</v>
      </c>
      <c r="BB84" s="5">
        <f>P_A[[#This Row],[12+]]-P_A[[#This Row],[13+]]</f>
        <v>4.410000000000025E-3</v>
      </c>
      <c r="BC84" s="5">
        <f>P_A[[#This Row],[13+]]-P_A[[#This Row],[14+]]</f>
        <v>5.1499999999999879E-3</v>
      </c>
      <c r="BD84" s="5">
        <f>P_A[[#This Row],[14+]]-P_A[[#This Row],[15+]]</f>
        <v>5.9900000000000508E-3</v>
      </c>
      <c r="BE84" s="5">
        <f>P_A[[#This Row],[15+]]-P_A[[#This Row],[16+]]</f>
        <v>6.8999999999999062E-3</v>
      </c>
      <c r="BF84" s="5">
        <f>P_A[[#This Row],[16+]]-P_A[[#This Row],[17+]]</f>
        <v>8.9900000000000535E-3</v>
      </c>
      <c r="BG84" s="5">
        <f>P_A[[#This Row],[17+]]-P_A[[#This Row],[18+]]</f>
        <v>9.159999999999946E-3</v>
      </c>
      <c r="BH84" s="5">
        <f>P_A[[#This Row],[18+]]-P_A[[#This Row],[19+]]</f>
        <v>1.0370000000000101E-2</v>
      </c>
      <c r="BI84" s="5">
        <f>P_A[[#This Row],[19+]]-P_A[[#This Row],[20+]]</f>
        <v>1.1639999999999984E-2</v>
      </c>
      <c r="BJ84" s="5">
        <f>P_A[[#This Row],[20+]]-P_A[[#This Row],[21+]]</f>
        <v>1.3009999999999966E-2</v>
      </c>
      <c r="BK84" s="5">
        <f>P_A[[#This Row],[21+]]-P_A[[#This Row],[22+]]</f>
        <v>1.4430000000000054E-2</v>
      </c>
      <c r="BL84" s="5">
        <f>P_A[[#This Row],[22+]]-P_A[[#This Row],[23+]]</f>
        <v>1.590999999999998E-2</v>
      </c>
      <c r="BM84" s="5">
        <f>P_A[[#This Row],[23+]]-P_A[[#This Row],[24+]]</f>
        <v>1.7429999999999946E-2</v>
      </c>
      <c r="BN84" s="5">
        <f>P_A[[#This Row],[24+]]-P_A[[#This Row],[25+]]</f>
        <v>2.1449999999999969E-2</v>
      </c>
      <c r="BO84" s="5">
        <f>P_A[[#This Row],[25+]]-P_A[[#This Row],[26+]]</f>
        <v>2.0710000000000006E-2</v>
      </c>
      <c r="BP84" s="5">
        <f>P_A[[#This Row],[26+]]-P_A[[#This Row],[27+]]</f>
        <v>2.2240000000000038E-2</v>
      </c>
      <c r="BQ84" s="5">
        <f>P_A[[#This Row],[27+]]-P_A[[#This Row],[28+]]</f>
        <v>2.3730000000000029E-2</v>
      </c>
      <c r="BR84" s="5">
        <f>P_A[[#This Row],[28+]]-P_A[[#This Row],[29+]]</f>
        <v>2.5150000000000006E-2</v>
      </c>
      <c r="BS84" s="5">
        <f>P_A[[#This Row],[29+]]-P_A[[#This Row],[30+]]</f>
        <v>2.6490000000000014E-2</v>
      </c>
      <c r="BT84" s="5">
        <f>P_A[[#This Row],[30+]]-P_A[[#This Row],[31+]]</f>
        <v>2.7729999999999921E-2</v>
      </c>
      <c r="BU84" s="5">
        <f>P_A[[#This Row],[31+]]-P_A[[#This Row],[32+]]</f>
        <v>2.8830000000000022E-2</v>
      </c>
      <c r="BV84" s="5">
        <f>P_A[[#This Row],[32+]]-P_A[[#This Row],[33+]]</f>
        <v>3.3580000000000054E-2</v>
      </c>
      <c r="BW84" s="5">
        <f>P_A[[#This Row],[33+]]-P_A[[#This Row],[34+]]</f>
        <v>3.0689999999999995E-2</v>
      </c>
      <c r="BX84" s="5">
        <f>P_A[[#This Row],[34+]]-P_A[[#This Row],[35+]]</f>
        <v>3.127000000000002E-2</v>
      </c>
      <c r="BY84" s="5">
        <f>P_A[[#This Row],[35+]]-P_A[[#This Row],[36+]]</f>
        <v>3.167999999999993E-2</v>
      </c>
      <c r="BZ84" s="5">
        <f>P_A[[#This Row],[36+]]-P_A[[#This Row],[37+]]</f>
        <v>3.1880000000000019E-2</v>
      </c>
      <c r="CA84" s="5">
        <f>P_A[[#This Row],[37+]]-P_A[[#This Row],[38+]]</f>
        <v>3.1880000000000019E-2</v>
      </c>
      <c r="CB84" s="5">
        <f>P_A[[#This Row],[38+]]-P_A[[#This Row],[39+]]</f>
        <v>3.1679999999999986E-2</v>
      </c>
      <c r="CC84" s="5">
        <f>P_A[[#This Row],[39+]]-P_A[[#This Row],[40+]]</f>
        <v>3.127000000000002E-2</v>
      </c>
      <c r="CD84" s="5">
        <f>P_A[[#This Row],[40+]]-P_A[[#This Row],[41+]]</f>
        <v>3.0689999999999995E-2</v>
      </c>
      <c r="CE84" s="5">
        <f>P_A[[#This Row],[41+]]-P_A[[#This Row],[42+]]</f>
        <v>3.3579999999999999E-2</v>
      </c>
      <c r="CF84" s="5">
        <f>P_A[[#This Row],[42+]]-P_A[[#This Row],[43+]]</f>
        <v>2.8829999999999967E-2</v>
      </c>
      <c r="CG84" s="5">
        <f>P_A[[#This Row],[43+]]-P_A[[#This Row],[44+]]</f>
        <v>2.7730000000000032E-2</v>
      </c>
      <c r="CH84" s="5">
        <f>P_A[[#This Row],[44+]]-P_A[[#This Row],[45+]]</f>
        <v>2.6489999999999958E-2</v>
      </c>
      <c r="CI84" s="5">
        <f>P_A[[#This Row],[45+]]-P_A[[#This Row],[46+]]</f>
        <v>2.5150000000000033E-2</v>
      </c>
      <c r="CJ84" s="5">
        <f>P_A[[#This Row],[46+]]-P_A[[#This Row],[47+]]</f>
        <v>2.3730000000000001E-2</v>
      </c>
      <c r="CK84" s="5">
        <f>P_A[[#This Row],[47+]]-P_A[[#This Row],[48+]]</f>
        <v>2.2239999999999982E-2</v>
      </c>
      <c r="CL84" s="5">
        <f>P_A[[#This Row],[48+]]-P_A[[#This Row],[49+]]</f>
        <v>2.0710000000000006E-2</v>
      </c>
    </row>
    <row r="85" spans="1:90" x14ac:dyDescent="0.25">
      <c r="A85" s="10">
        <v>22400625</v>
      </c>
      <c r="B85" t="s">
        <v>75</v>
      </c>
      <c r="C85" t="s">
        <v>77</v>
      </c>
      <c r="D85" s="11">
        <v>0.83333333333333337</v>
      </c>
      <c r="E85" s="9" t="str">
        <f>HYPERLINK("https://www.nba.com/stats/player/202681/boxscores-traditional", "Kyrie Irving")</f>
        <v>Kyrie Irving</v>
      </c>
      <c r="F85">
        <v>28.4</v>
      </c>
      <c r="G85" s="4">
        <v>11.672000000000001</v>
      </c>
      <c r="H85" s="3">
        <v>0.95994000000000002</v>
      </c>
      <c r="I85" s="3">
        <v>0.95154000000000005</v>
      </c>
      <c r="J85" s="3">
        <v>0.94294999999999995</v>
      </c>
      <c r="K85" s="3">
        <v>0.93189</v>
      </c>
      <c r="L85" s="3">
        <v>0.92073000000000005</v>
      </c>
      <c r="M85" s="3">
        <v>0.90658000000000005</v>
      </c>
      <c r="N85" s="3">
        <v>0.89065000000000005</v>
      </c>
      <c r="O85" s="3">
        <v>0.87492999999999999</v>
      </c>
      <c r="P85" s="3">
        <v>0.85543000000000002</v>
      </c>
      <c r="Q85" s="3">
        <v>0.83645999999999998</v>
      </c>
      <c r="R85" s="3">
        <v>0.81327000000000005</v>
      </c>
      <c r="S85" s="3">
        <v>0.79103000000000001</v>
      </c>
      <c r="T85" s="3">
        <v>0.76424000000000003</v>
      </c>
      <c r="U85" s="3">
        <v>0.73565000000000003</v>
      </c>
      <c r="V85" s="3">
        <v>0.70884000000000003</v>
      </c>
      <c r="W85" s="3">
        <v>0.67723999999999995</v>
      </c>
      <c r="X85" s="3">
        <v>0.64802999999999999</v>
      </c>
      <c r="Y85" s="3">
        <v>0.61409000000000002</v>
      </c>
      <c r="Z85" s="3">
        <v>0.58316999999999997</v>
      </c>
      <c r="AA85" s="3">
        <v>0.54776000000000002</v>
      </c>
      <c r="AB85" s="3">
        <v>0.51197000000000004</v>
      </c>
      <c r="AC85" s="3">
        <v>0.48005999999999999</v>
      </c>
      <c r="AD85" s="3">
        <v>0.44433</v>
      </c>
      <c r="AE85" s="3">
        <v>0.41293999999999997</v>
      </c>
      <c r="AF85" s="3">
        <v>0.37828000000000001</v>
      </c>
      <c r="AG85" s="3">
        <v>0.34827000000000002</v>
      </c>
      <c r="AH85" s="3">
        <v>0.31561</v>
      </c>
      <c r="AI85" s="3">
        <v>0.28433999999999998</v>
      </c>
      <c r="AJ85" s="3">
        <v>0.25785000000000002</v>
      </c>
      <c r="AK85" s="3">
        <v>0.22964999999999999</v>
      </c>
      <c r="AL85" s="3">
        <v>0.20610999999999999</v>
      </c>
      <c r="AM85" s="3">
        <v>0.18140999999999999</v>
      </c>
      <c r="AN85" s="3">
        <v>0.16109000000000001</v>
      </c>
      <c r="AO85" s="3">
        <v>0.14007</v>
      </c>
      <c r="AP85" s="3">
        <v>0.121</v>
      </c>
      <c r="AQ85" s="3">
        <v>0.10564999999999999</v>
      </c>
      <c r="AR85" s="3">
        <v>9.0120000000000006E-2</v>
      </c>
      <c r="AS85" s="3">
        <v>7.7799999999999994E-2</v>
      </c>
      <c r="AT85" s="3">
        <v>6.5519999999999995E-2</v>
      </c>
      <c r="AU85" s="3">
        <v>5.5919999999999997E-2</v>
      </c>
      <c r="AV85" s="3">
        <v>4.648E-2</v>
      </c>
      <c r="AW85" s="3">
        <v>3.9199999999999999E-2</v>
      </c>
      <c r="AX85" s="5">
        <f>P_A[[#This Row],[8+]]-P_A[[#This Row],[9+]]</f>
        <v>8.3999999999999631E-3</v>
      </c>
      <c r="AY85" s="5">
        <f>P_A[[#This Row],[9+]]-P_A[[#This Row],[10+]]</f>
        <v>8.5900000000000976E-3</v>
      </c>
      <c r="AZ85" s="5">
        <f>P_A[[#This Row],[10+]]-P_A[[#This Row],[11+]]</f>
        <v>1.1059999999999959E-2</v>
      </c>
      <c r="BA85" s="5">
        <f>P_A[[#This Row],[11+]]-P_A[[#This Row],[12+]]</f>
        <v>1.1159999999999948E-2</v>
      </c>
      <c r="BB85" s="5">
        <f>P_A[[#This Row],[12+]]-P_A[[#This Row],[13+]]</f>
        <v>1.4149999999999996E-2</v>
      </c>
      <c r="BC85" s="5">
        <f>P_A[[#This Row],[13+]]-P_A[[#This Row],[14+]]</f>
        <v>1.593E-2</v>
      </c>
      <c r="BD85" s="5">
        <f>P_A[[#This Row],[14+]]-P_A[[#This Row],[15+]]</f>
        <v>1.5720000000000067E-2</v>
      </c>
      <c r="BE85" s="5">
        <f>P_A[[#This Row],[15+]]-P_A[[#This Row],[16+]]</f>
        <v>1.9499999999999962E-2</v>
      </c>
      <c r="BF85" s="5">
        <f>P_A[[#This Row],[16+]]-P_A[[#This Row],[17+]]</f>
        <v>1.8970000000000042E-2</v>
      </c>
      <c r="BG85" s="5">
        <f>P_A[[#This Row],[17+]]-P_A[[#This Row],[18+]]</f>
        <v>2.3189999999999933E-2</v>
      </c>
      <c r="BH85" s="5">
        <f>P_A[[#This Row],[18+]]-P_A[[#This Row],[19+]]</f>
        <v>2.2240000000000038E-2</v>
      </c>
      <c r="BI85" s="5">
        <f>P_A[[#This Row],[19+]]-P_A[[#This Row],[20+]]</f>
        <v>2.678999999999998E-2</v>
      </c>
      <c r="BJ85" s="5">
        <f>P_A[[#This Row],[20+]]-P_A[[#This Row],[21+]]</f>
        <v>2.8590000000000004E-2</v>
      </c>
      <c r="BK85" s="5">
        <f>P_A[[#This Row],[21+]]-P_A[[#This Row],[22+]]</f>
        <v>2.681E-2</v>
      </c>
      <c r="BL85" s="5">
        <f>P_A[[#This Row],[22+]]-P_A[[#This Row],[23+]]</f>
        <v>3.1600000000000072E-2</v>
      </c>
      <c r="BM85" s="5">
        <f>P_A[[#This Row],[23+]]-P_A[[#This Row],[24+]]</f>
        <v>2.9209999999999958E-2</v>
      </c>
      <c r="BN85" s="5">
        <f>P_A[[#This Row],[24+]]-P_A[[#This Row],[25+]]</f>
        <v>3.393999999999997E-2</v>
      </c>
      <c r="BO85" s="5">
        <f>P_A[[#This Row],[25+]]-P_A[[#This Row],[26+]]</f>
        <v>3.0920000000000059E-2</v>
      </c>
      <c r="BP85" s="5">
        <f>P_A[[#This Row],[26+]]-P_A[[#This Row],[27+]]</f>
        <v>3.5409999999999942E-2</v>
      </c>
      <c r="BQ85" s="5">
        <f>P_A[[#This Row],[27+]]-P_A[[#This Row],[28+]]</f>
        <v>3.5789999999999988E-2</v>
      </c>
      <c r="BR85" s="5">
        <f>P_A[[#This Row],[28+]]-P_A[[#This Row],[29+]]</f>
        <v>3.1910000000000049E-2</v>
      </c>
      <c r="BS85" s="5">
        <f>P_A[[#This Row],[29+]]-P_A[[#This Row],[30+]]</f>
        <v>3.5729999999999984E-2</v>
      </c>
      <c r="BT85" s="5">
        <f>P_A[[#This Row],[30+]]-P_A[[#This Row],[31+]]</f>
        <v>3.1390000000000029E-2</v>
      </c>
      <c r="BU85" s="5">
        <f>P_A[[#This Row],[31+]]-P_A[[#This Row],[32+]]</f>
        <v>3.4659999999999969E-2</v>
      </c>
      <c r="BV85" s="5">
        <f>P_A[[#This Row],[32+]]-P_A[[#This Row],[33+]]</f>
        <v>3.0009999999999981E-2</v>
      </c>
      <c r="BW85" s="5">
        <f>P_A[[#This Row],[33+]]-P_A[[#This Row],[34+]]</f>
        <v>3.2660000000000022E-2</v>
      </c>
      <c r="BX85" s="5">
        <f>P_A[[#This Row],[34+]]-P_A[[#This Row],[35+]]</f>
        <v>3.127000000000002E-2</v>
      </c>
      <c r="BY85" s="5">
        <f>P_A[[#This Row],[35+]]-P_A[[#This Row],[36+]]</f>
        <v>2.6489999999999958E-2</v>
      </c>
      <c r="BZ85" s="5">
        <f>P_A[[#This Row],[36+]]-P_A[[#This Row],[37+]]</f>
        <v>2.8200000000000031E-2</v>
      </c>
      <c r="CA85" s="5">
        <f>P_A[[#This Row],[37+]]-P_A[[#This Row],[38+]]</f>
        <v>2.3540000000000005E-2</v>
      </c>
      <c r="CB85" s="5">
        <f>P_A[[#This Row],[38+]]-P_A[[#This Row],[39+]]</f>
        <v>2.47E-2</v>
      </c>
      <c r="CC85" s="5">
        <f>P_A[[#This Row],[39+]]-P_A[[#This Row],[40+]]</f>
        <v>2.0319999999999977E-2</v>
      </c>
      <c r="CD85" s="5">
        <f>P_A[[#This Row],[40+]]-P_A[[#This Row],[41+]]</f>
        <v>2.1020000000000011E-2</v>
      </c>
      <c r="CE85" s="5">
        <f>P_A[[#This Row],[41+]]-P_A[[#This Row],[42+]]</f>
        <v>1.9070000000000004E-2</v>
      </c>
      <c r="CF85" s="5">
        <f>P_A[[#This Row],[42+]]-P_A[[#This Row],[43+]]</f>
        <v>1.5350000000000003E-2</v>
      </c>
      <c r="CG85" s="5">
        <f>P_A[[#This Row],[43+]]-P_A[[#This Row],[44+]]</f>
        <v>1.5529999999999988E-2</v>
      </c>
      <c r="CH85" s="5">
        <f>P_A[[#This Row],[44+]]-P_A[[#This Row],[45+]]</f>
        <v>1.2320000000000011E-2</v>
      </c>
      <c r="CI85" s="5">
        <f>P_A[[#This Row],[45+]]-P_A[[#This Row],[46+]]</f>
        <v>1.2279999999999999E-2</v>
      </c>
      <c r="CJ85" s="5">
        <f>P_A[[#This Row],[46+]]-P_A[[#This Row],[47+]]</f>
        <v>9.5999999999999974E-3</v>
      </c>
      <c r="CK85" s="5">
        <f>P_A[[#This Row],[47+]]-P_A[[#This Row],[48+]]</f>
        <v>9.439999999999997E-3</v>
      </c>
      <c r="CL85" s="5">
        <f>P_A[[#This Row],[48+]]-P_A[[#This Row],[49+]]</f>
        <v>7.2800000000000017E-3</v>
      </c>
    </row>
    <row r="86" spans="1:90" x14ac:dyDescent="0.25">
      <c r="A86" s="10">
        <v>22400625</v>
      </c>
      <c r="B86" t="s">
        <v>75</v>
      </c>
      <c r="C86" t="s">
        <v>77</v>
      </c>
      <c r="D86" s="11">
        <v>0.83333333333333337</v>
      </c>
      <c r="E86" s="9" t="str">
        <f>HYPERLINK("https://www.nba.com/stats/player/1641726/boxscores-traditional", "Dereck Lively II")</f>
        <v>Dereck Lively II</v>
      </c>
      <c r="F86">
        <v>15.8</v>
      </c>
      <c r="G86" s="4">
        <v>5.3810000000000002</v>
      </c>
      <c r="H86" s="3">
        <v>0.92647000000000002</v>
      </c>
      <c r="I86" s="3">
        <v>0.89617000000000002</v>
      </c>
      <c r="J86" s="3">
        <v>0.85992999999999997</v>
      </c>
      <c r="K86" s="3">
        <v>0.81327000000000005</v>
      </c>
      <c r="L86" s="3">
        <v>0.76114999999999999</v>
      </c>
      <c r="M86" s="3">
        <v>0.69847000000000004</v>
      </c>
      <c r="N86" s="3">
        <v>0.62929999999999997</v>
      </c>
      <c r="O86" s="3">
        <v>0.55962000000000001</v>
      </c>
      <c r="P86" s="3">
        <v>0.48404999999999998</v>
      </c>
      <c r="Q86" s="3">
        <v>0.41293999999999997</v>
      </c>
      <c r="R86" s="3">
        <v>0.34089999999999998</v>
      </c>
      <c r="S86" s="3">
        <v>0.27760000000000001</v>
      </c>
      <c r="T86" s="3">
        <v>0.2177</v>
      </c>
      <c r="U86" s="3">
        <v>0.16602</v>
      </c>
      <c r="V86" s="3">
        <v>0.12506999999999999</v>
      </c>
      <c r="W86" s="3">
        <v>9.0120000000000006E-2</v>
      </c>
      <c r="X86" s="3">
        <v>6.4259999999999998E-2</v>
      </c>
      <c r="Y86" s="3">
        <v>4.3630000000000002E-2</v>
      </c>
      <c r="Z86" s="3">
        <v>2.8719999999999999E-2</v>
      </c>
      <c r="AA86" s="3">
        <v>1.8759999999999999E-2</v>
      </c>
      <c r="AB86" s="3">
        <v>1.1599999999999999E-2</v>
      </c>
      <c r="AC86" s="3">
        <v>7.1399999999999996E-3</v>
      </c>
      <c r="AD86" s="3">
        <v>4.15E-3</v>
      </c>
      <c r="AE86" s="3">
        <v>2.3999999999999998E-3</v>
      </c>
      <c r="AF86" s="3">
        <v>1.31E-3</v>
      </c>
      <c r="AG86" s="3">
        <v>6.8999999999999997E-4</v>
      </c>
      <c r="AH86" s="3">
        <v>3.6000000000000002E-4</v>
      </c>
      <c r="AI86" s="3">
        <v>1.8000000000000001E-4</v>
      </c>
      <c r="AJ86" s="3">
        <v>9.0000000000000006E-5</v>
      </c>
      <c r="AK86" s="3">
        <v>4.0000000000000003E-5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5">
        <f>P_A[[#This Row],[8+]]-P_A[[#This Row],[9+]]</f>
        <v>3.0299999999999994E-2</v>
      </c>
      <c r="AY86" s="5">
        <f>P_A[[#This Row],[9+]]-P_A[[#This Row],[10+]]</f>
        <v>3.624000000000005E-2</v>
      </c>
      <c r="AZ86" s="5">
        <f>P_A[[#This Row],[10+]]-P_A[[#This Row],[11+]]</f>
        <v>4.6659999999999924E-2</v>
      </c>
      <c r="BA86" s="5">
        <f>P_A[[#This Row],[11+]]-P_A[[#This Row],[12+]]</f>
        <v>5.2120000000000055E-2</v>
      </c>
      <c r="BB86" s="5">
        <f>P_A[[#This Row],[12+]]-P_A[[#This Row],[13+]]</f>
        <v>6.2679999999999958E-2</v>
      </c>
      <c r="BC86" s="5">
        <f>P_A[[#This Row],[13+]]-P_A[[#This Row],[14+]]</f>
        <v>6.9170000000000065E-2</v>
      </c>
      <c r="BD86" s="5">
        <f>P_A[[#This Row],[14+]]-P_A[[#This Row],[15+]]</f>
        <v>6.9679999999999964E-2</v>
      </c>
      <c r="BE86" s="5">
        <f>P_A[[#This Row],[15+]]-P_A[[#This Row],[16+]]</f>
        <v>7.5570000000000026E-2</v>
      </c>
      <c r="BF86" s="5">
        <f>P_A[[#This Row],[16+]]-P_A[[#This Row],[17+]]</f>
        <v>7.1110000000000007E-2</v>
      </c>
      <c r="BG86" s="5">
        <f>P_A[[#This Row],[17+]]-P_A[[#This Row],[18+]]</f>
        <v>7.2039999999999993E-2</v>
      </c>
      <c r="BH86" s="5">
        <f>P_A[[#This Row],[18+]]-P_A[[#This Row],[19+]]</f>
        <v>6.3299999999999967E-2</v>
      </c>
      <c r="BI86" s="5">
        <f>P_A[[#This Row],[19+]]-P_A[[#This Row],[20+]]</f>
        <v>5.9900000000000009E-2</v>
      </c>
      <c r="BJ86" s="5">
        <f>P_A[[#This Row],[20+]]-P_A[[#This Row],[21+]]</f>
        <v>5.1680000000000004E-2</v>
      </c>
      <c r="BK86" s="5">
        <f>P_A[[#This Row],[21+]]-P_A[[#This Row],[22+]]</f>
        <v>4.0950000000000014E-2</v>
      </c>
      <c r="BL86" s="5">
        <f>P_A[[#This Row],[22+]]-P_A[[#This Row],[23+]]</f>
        <v>3.4949999999999981E-2</v>
      </c>
      <c r="BM86" s="5">
        <f>P_A[[#This Row],[23+]]-P_A[[#This Row],[24+]]</f>
        <v>2.5860000000000008E-2</v>
      </c>
      <c r="BN86" s="5">
        <f>P_A[[#This Row],[24+]]-P_A[[#This Row],[25+]]</f>
        <v>2.0629999999999996E-2</v>
      </c>
      <c r="BO86" s="5">
        <f>P_A[[#This Row],[25+]]-P_A[[#This Row],[26+]]</f>
        <v>1.4910000000000003E-2</v>
      </c>
      <c r="BP86" s="5">
        <f>P_A[[#This Row],[26+]]-P_A[[#This Row],[27+]]</f>
        <v>9.9600000000000001E-3</v>
      </c>
      <c r="BQ86" s="5">
        <f>P_A[[#This Row],[27+]]-P_A[[#This Row],[28+]]</f>
        <v>7.1599999999999997E-3</v>
      </c>
      <c r="BR86" s="5">
        <f>P_A[[#This Row],[28+]]-P_A[[#This Row],[29+]]</f>
        <v>4.4599999999999996E-3</v>
      </c>
      <c r="BS86" s="5">
        <f>P_A[[#This Row],[29+]]-P_A[[#This Row],[30+]]</f>
        <v>2.9899999999999996E-3</v>
      </c>
      <c r="BT86" s="5">
        <f>P_A[[#This Row],[30+]]-P_A[[#This Row],[31+]]</f>
        <v>1.7500000000000003E-3</v>
      </c>
      <c r="BU86" s="5">
        <f>P_A[[#This Row],[31+]]-P_A[[#This Row],[32+]]</f>
        <v>1.0899999999999998E-3</v>
      </c>
      <c r="BV86" s="5">
        <f>P_A[[#This Row],[32+]]-P_A[[#This Row],[33+]]</f>
        <v>6.2E-4</v>
      </c>
      <c r="BW86" s="5">
        <f>P_A[[#This Row],[33+]]-P_A[[#This Row],[34+]]</f>
        <v>3.2999999999999994E-4</v>
      </c>
      <c r="BX86" s="5">
        <f>P_A[[#This Row],[34+]]-P_A[[#This Row],[35+]]</f>
        <v>1.8000000000000001E-4</v>
      </c>
      <c r="BY86" s="5">
        <f>P_A[[#This Row],[35+]]-P_A[[#This Row],[36+]]</f>
        <v>9.0000000000000006E-5</v>
      </c>
      <c r="BZ86" s="5">
        <f>P_A[[#This Row],[36+]]-P_A[[#This Row],[37+]]</f>
        <v>5.0000000000000002E-5</v>
      </c>
      <c r="CA86" s="5">
        <f>P_A[[#This Row],[37+]]-P_A[[#This Row],[38+]]</f>
        <v>4.0000000000000003E-5</v>
      </c>
      <c r="CB86" s="5">
        <f>P_A[[#This Row],[38+]]-P_A[[#This Row],[39+]]</f>
        <v>0</v>
      </c>
      <c r="CC86" s="5">
        <f>P_A[[#This Row],[39+]]-P_A[[#This Row],[40+]]</f>
        <v>0</v>
      </c>
      <c r="CD86" s="5">
        <f>P_A[[#This Row],[40+]]-P_A[[#This Row],[41+]]</f>
        <v>0</v>
      </c>
      <c r="CE86" s="5">
        <f>P_A[[#This Row],[41+]]-P_A[[#This Row],[42+]]</f>
        <v>0</v>
      </c>
      <c r="CF86" s="5">
        <f>P_A[[#This Row],[42+]]-P_A[[#This Row],[43+]]</f>
        <v>0</v>
      </c>
      <c r="CG86" s="5">
        <f>P_A[[#This Row],[43+]]-P_A[[#This Row],[44+]]</f>
        <v>0</v>
      </c>
      <c r="CH86" s="5">
        <f>P_A[[#This Row],[44+]]-P_A[[#This Row],[45+]]</f>
        <v>0</v>
      </c>
      <c r="CI86" s="5">
        <f>P_A[[#This Row],[45+]]-P_A[[#This Row],[46+]]</f>
        <v>0</v>
      </c>
      <c r="CJ86" s="5">
        <f>P_A[[#This Row],[46+]]-P_A[[#This Row],[47+]]</f>
        <v>0</v>
      </c>
      <c r="CK86" s="5">
        <f>P_A[[#This Row],[47+]]-P_A[[#This Row],[48+]]</f>
        <v>0</v>
      </c>
      <c r="CL86" s="5">
        <f>P_A[[#This Row],[48+]]-P_A[[#This Row],[49+]]</f>
        <v>0</v>
      </c>
    </row>
    <row r="87" spans="1:90" x14ac:dyDescent="0.25">
      <c r="A87" s="10">
        <v>22400625</v>
      </c>
      <c r="B87" t="s">
        <v>75</v>
      </c>
      <c r="C87" t="s">
        <v>77</v>
      </c>
      <c r="D87" s="11">
        <v>0.83333333333333337</v>
      </c>
      <c r="E87" s="9" t="str">
        <f>HYPERLINK("https://www.nba.com/stats/player/1629655/boxscores-traditional", "Daniel Gafford")</f>
        <v>Daniel Gafford</v>
      </c>
      <c r="F87">
        <v>20.6</v>
      </c>
      <c r="G87" s="4">
        <v>9.2430000000000003</v>
      </c>
      <c r="H87" s="3">
        <v>0.91308999999999996</v>
      </c>
      <c r="I87" s="3">
        <v>0.89617000000000002</v>
      </c>
      <c r="J87" s="3">
        <v>0.87492999999999999</v>
      </c>
      <c r="K87" s="3">
        <v>0.85082999999999998</v>
      </c>
      <c r="L87" s="3">
        <v>0.82381000000000004</v>
      </c>
      <c r="M87" s="3">
        <v>0.79388999999999998</v>
      </c>
      <c r="N87" s="3">
        <v>0.76114999999999999</v>
      </c>
      <c r="O87" s="3">
        <v>0.72907</v>
      </c>
      <c r="P87" s="3">
        <v>0.69145999999999996</v>
      </c>
      <c r="Q87" s="3">
        <v>0.65173000000000003</v>
      </c>
      <c r="R87" s="3">
        <v>0.61026000000000002</v>
      </c>
      <c r="S87" s="3">
        <v>0.56749000000000005</v>
      </c>
      <c r="T87" s="3">
        <v>0.52392000000000005</v>
      </c>
      <c r="U87" s="3">
        <v>0.48404999999999998</v>
      </c>
      <c r="V87" s="3">
        <v>0.44037999999999999</v>
      </c>
      <c r="W87" s="3">
        <v>0.39743000000000001</v>
      </c>
      <c r="X87" s="3">
        <v>0.35569000000000001</v>
      </c>
      <c r="Y87" s="3">
        <v>0.31561</v>
      </c>
      <c r="Z87" s="3">
        <v>0.28095999999999999</v>
      </c>
      <c r="AA87" s="3">
        <v>0.24510000000000001</v>
      </c>
      <c r="AB87" s="3">
        <v>0.21185999999999999</v>
      </c>
      <c r="AC87" s="3">
        <v>0.18140999999999999</v>
      </c>
      <c r="AD87" s="3">
        <v>0.15386</v>
      </c>
      <c r="AE87" s="3">
        <v>0.12923999999999999</v>
      </c>
      <c r="AF87" s="3">
        <v>0.10935</v>
      </c>
      <c r="AG87" s="3">
        <v>9.0120000000000006E-2</v>
      </c>
      <c r="AH87" s="3">
        <v>7.3529999999999998E-2</v>
      </c>
      <c r="AI87" s="3">
        <v>5.9380000000000002E-2</v>
      </c>
      <c r="AJ87" s="3">
        <v>4.7460000000000002E-2</v>
      </c>
      <c r="AK87" s="3">
        <v>3.8359999999999998E-2</v>
      </c>
      <c r="AL87" s="3">
        <v>3.005E-2</v>
      </c>
      <c r="AM87" s="3">
        <v>2.3300000000000001E-2</v>
      </c>
      <c r="AN87" s="3">
        <v>1.7860000000000001E-2</v>
      </c>
      <c r="AO87" s="3">
        <v>1.355E-2</v>
      </c>
      <c r="AP87" s="3">
        <v>1.017E-2</v>
      </c>
      <c r="AQ87" s="3">
        <v>7.7600000000000004E-3</v>
      </c>
      <c r="AR87" s="3">
        <v>5.7000000000000002E-3</v>
      </c>
      <c r="AS87" s="3">
        <v>4.15E-3</v>
      </c>
      <c r="AT87" s="3">
        <v>2.98E-3</v>
      </c>
      <c r="AU87" s="3">
        <v>2.1199999999999999E-3</v>
      </c>
      <c r="AV87" s="3">
        <v>1.5399999999999999E-3</v>
      </c>
      <c r="AW87" s="3">
        <v>1.07E-3</v>
      </c>
      <c r="AX87" s="5">
        <f>P_A[[#This Row],[8+]]-P_A[[#This Row],[9+]]</f>
        <v>1.6919999999999935E-2</v>
      </c>
      <c r="AY87" s="5">
        <f>P_A[[#This Row],[9+]]-P_A[[#This Row],[10+]]</f>
        <v>2.1240000000000037E-2</v>
      </c>
      <c r="AZ87" s="5">
        <f>P_A[[#This Row],[10+]]-P_A[[#This Row],[11+]]</f>
        <v>2.410000000000001E-2</v>
      </c>
      <c r="BA87" s="5">
        <f>P_A[[#This Row],[11+]]-P_A[[#This Row],[12+]]</f>
        <v>2.7019999999999933E-2</v>
      </c>
      <c r="BB87" s="5">
        <f>P_A[[#This Row],[12+]]-P_A[[#This Row],[13+]]</f>
        <v>2.9920000000000058E-2</v>
      </c>
      <c r="BC87" s="5">
        <f>P_A[[#This Row],[13+]]-P_A[[#This Row],[14+]]</f>
        <v>3.2739999999999991E-2</v>
      </c>
      <c r="BD87" s="5">
        <f>P_A[[#This Row],[14+]]-P_A[[#This Row],[15+]]</f>
        <v>3.2079999999999997E-2</v>
      </c>
      <c r="BE87" s="5">
        <f>P_A[[#This Row],[15+]]-P_A[[#This Row],[16+]]</f>
        <v>3.7610000000000032E-2</v>
      </c>
      <c r="BF87" s="5">
        <f>P_A[[#This Row],[16+]]-P_A[[#This Row],[17+]]</f>
        <v>3.9729999999999932E-2</v>
      </c>
      <c r="BG87" s="5">
        <f>P_A[[#This Row],[17+]]-P_A[[#This Row],[18+]]</f>
        <v>4.1470000000000007E-2</v>
      </c>
      <c r="BH87" s="5">
        <f>P_A[[#This Row],[18+]]-P_A[[#This Row],[19+]]</f>
        <v>4.2769999999999975E-2</v>
      </c>
      <c r="BI87" s="5">
        <f>P_A[[#This Row],[19+]]-P_A[[#This Row],[20+]]</f>
        <v>4.3569999999999998E-2</v>
      </c>
      <c r="BJ87" s="5">
        <f>P_A[[#This Row],[20+]]-P_A[[#This Row],[21+]]</f>
        <v>3.9870000000000072E-2</v>
      </c>
      <c r="BK87" s="5">
        <f>P_A[[#This Row],[21+]]-P_A[[#This Row],[22+]]</f>
        <v>4.3669999999999987E-2</v>
      </c>
      <c r="BL87" s="5">
        <f>P_A[[#This Row],[22+]]-P_A[[#This Row],[23+]]</f>
        <v>4.2949999999999988E-2</v>
      </c>
      <c r="BM87" s="5">
        <f>P_A[[#This Row],[23+]]-P_A[[#This Row],[24+]]</f>
        <v>4.1739999999999999E-2</v>
      </c>
      <c r="BN87" s="5">
        <f>P_A[[#This Row],[24+]]-P_A[[#This Row],[25+]]</f>
        <v>4.0080000000000005E-2</v>
      </c>
      <c r="BO87" s="5">
        <f>P_A[[#This Row],[25+]]-P_A[[#This Row],[26+]]</f>
        <v>3.4650000000000014E-2</v>
      </c>
      <c r="BP87" s="5">
        <f>P_A[[#This Row],[26+]]-P_A[[#This Row],[27+]]</f>
        <v>3.5859999999999975E-2</v>
      </c>
      <c r="BQ87" s="5">
        <f>P_A[[#This Row],[27+]]-P_A[[#This Row],[28+]]</f>
        <v>3.324000000000002E-2</v>
      </c>
      <c r="BR87" s="5">
        <f>P_A[[#This Row],[28+]]-P_A[[#This Row],[29+]]</f>
        <v>3.0450000000000005E-2</v>
      </c>
      <c r="BS87" s="5">
        <f>P_A[[#This Row],[29+]]-P_A[[#This Row],[30+]]</f>
        <v>2.7549999999999991E-2</v>
      </c>
      <c r="BT87" s="5">
        <f>P_A[[#This Row],[30+]]-P_A[[#This Row],[31+]]</f>
        <v>2.4620000000000003E-2</v>
      </c>
      <c r="BU87" s="5">
        <f>P_A[[#This Row],[31+]]-P_A[[#This Row],[32+]]</f>
        <v>1.9889999999999991E-2</v>
      </c>
      <c r="BV87" s="5">
        <f>P_A[[#This Row],[32+]]-P_A[[#This Row],[33+]]</f>
        <v>1.9229999999999997E-2</v>
      </c>
      <c r="BW87" s="5">
        <f>P_A[[#This Row],[33+]]-P_A[[#This Row],[34+]]</f>
        <v>1.6590000000000008E-2</v>
      </c>
      <c r="BX87" s="5">
        <f>P_A[[#This Row],[34+]]-P_A[[#This Row],[35+]]</f>
        <v>1.4149999999999996E-2</v>
      </c>
      <c r="BY87" s="5">
        <f>P_A[[#This Row],[35+]]-P_A[[#This Row],[36+]]</f>
        <v>1.192E-2</v>
      </c>
      <c r="BZ87" s="5">
        <f>P_A[[#This Row],[36+]]-P_A[[#This Row],[37+]]</f>
        <v>9.1000000000000039E-3</v>
      </c>
      <c r="CA87" s="5">
        <f>P_A[[#This Row],[37+]]-P_A[[#This Row],[38+]]</f>
        <v>8.3099999999999979E-3</v>
      </c>
      <c r="CB87" s="5">
        <f>P_A[[#This Row],[38+]]-P_A[[#This Row],[39+]]</f>
        <v>6.7499999999999991E-3</v>
      </c>
      <c r="CC87" s="5">
        <f>P_A[[#This Row],[39+]]-P_A[[#This Row],[40+]]</f>
        <v>5.4400000000000004E-3</v>
      </c>
      <c r="CD87" s="5">
        <f>P_A[[#This Row],[40+]]-P_A[[#This Row],[41+]]</f>
        <v>4.3100000000000013E-3</v>
      </c>
      <c r="CE87" s="5">
        <f>P_A[[#This Row],[41+]]-P_A[[#This Row],[42+]]</f>
        <v>3.3799999999999993E-3</v>
      </c>
      <c r="CF87" s="5">
        <f>P_A[[#This Row],[42+]]-P_A[[#This Row],[43+]]</f>
        <v>2.4099999999999998E-3</v>
      </c>
      <c r="CG87" s="5">
        <f>P_A[[#This Row],[43+]]-P_A[[#This Row],[44+]]</f>
        <v>2.0600000000000002E-3</v>
      </c>
      <c r="CH87" s="5">
        <f>P_A[[#This Row],[44+]]-P_A[[#This Row],[45+]]</f>
        <v>1.5500000000000002E-3</v>
      </c>
      <c r="CI87" s="5">
        <f>P_A[[#This Row],[45+]]-P_A[[#This Row],[46+]]</f>
        <v>1.17E-3</v>
      </c>
      <c r="CJ87" s="5">
        <f>P_A[[#This Row],[46+]]-P_A[[#This Row],[47+]]</f>
        <v>8.6000000000000009E-4</v>
      </c>
      <c r="CK87" s="5">
        <f>P_A[[#This Row],[47+]]-P_A[[#This Row],[48+]]</f>
        <v>5.8E-4</v>
      </c>
      <c r="CL87" s="5">
        <f>P_A[[#This Row],[48+]]-P_A[[#This Row],[49+]]</f>
        <v>4.6999999999999993E-4</v>
      </c>
    </row>
    <row r="88" spans="1:90" x14ac:dyDescent="0.25">
      <c r="A88" s="10">
        <v>22400625</v>
      </c>
      <c r="B88" t="s">
        <v>75</v>
      </c>
      <c r="C88" t="s">
        <v>77</v>
      </c>
      <c r="D88" s="11">
        <v>0.83333333333333337</v>
      </c>
      <c r="E88" s="9" t="str">
        <f>HYPERLINK("https://www.nba.com/stats/player/1629023/boxscores-traditional", "P.J. Washington")</f>
        <v>P.J. Washington</v>
      </c>
      <c r="F88">
        <v>18.399999999999999</v>
      </c>
      <c r="G88" s="4">
        <v>7.8129999999999997</v>
      </c>
      <c r="H88" s="3">
        <v>0.90824000000000005</v>
      </c>
      <c r="I88" s="3">
        <v>0.88492999999999999</v>
      </c>
      <c r="J88" s="3">
        <v>0.85992999999999997</v>
      </c>
      <c r="K88" s="3">
        <v>0.82894000000000001</v>
      </c>
      <c r="L88" s="3">
        <v>0.79388999999999998</v>
      </c>
      <c r="M88" s="3">
        <v>0.75490000000000002</v>
      </c>
      <c r="N88" s="3">
        <v>0.71226</v>
      </c>
      <c r="O88" s="3">
        <v>0.67003000000000001</v>
      </c>
      <c r="P88" s="3">
        <v>0.62172000000000005</v>
      </c>
      <c r="Q88" s="3">
        <v>0.57142000000000004</v>
      </c>
      <c r="R88" s="3">
        <v>0.51993999999999996</v>
      </c>
      <c r="S88" s="3">
        <v>0.46811999999999998</v>
      </c>
      <c r="T88" s="3">
        <v>0.42074</v>
      </c>
      <c r="U88" s="3">
        <v>0.37069999999999997</v>
      </c>
      <c r="V88" s="3">
        <v>0.32275999999999999</v>
      </c>
      <c r="W88" s="3">
        <v>0.27760000000000001</v>
      </c>
      <c r="X88" s="3">
        <v>0.23576</v>
      </c>
      <c r="Y88" s="3">
        <v>0.20044999999999999</v>
      </c>
      <c r="Z88" s="3">
        <v>0.16602</v>
      </c>
      <c r="AA88" s="3">
        <v>0.13567000000000001</v>
      </c>
      <c r="AB88" s="3">
        <v>0.10935</v>
      </c>
      <c r="AC88" s="3">
        <v>8.6910000000000001E-2</v>
      </c>
      <c r="AD88" s="3">
        <v>6.9440000000000002E-2</v>
      </c>
      <c r="AE88" s="3">
        <v>5.3699999999999998E-2</v>
      </c>
      <c r="AF88" s="3">
        <v>4.0930000000000001E-2</v>
      </c>
      <c r="AG88" s="3">
        <v>3.074E-2</v>
      </c>
      <c r="AH88" s="3">
        <v>2.2749999999999999E-2</v>
      </c>
      <c r="AI88" s="3">
        <v>1.7000000000000001E-2</v>
      </c>
      <c r="AJ88" s="3">
        <v>1.222E-2</v>
      </c>
      <c r="AK88" s="3">
        <v>8.6599999999999993E-3</v>
      </c>
      <c r="AL88" s="3">
        <v>6.0400000000000002E-3</v>
      </c>
      <c r="AM88" s="3">
        <v>4.15E-3</v>
      </c>
      <c r="AN88" s="3">
        <v>2.8900000000000002E-3</v>
      </c>
      <c r="AO88" s="3">
        <v>1.9300000000000001E-3</v>
      </c>
      <c r="AP88" s="3">
        <v>1.2600000000000001E-3</v>
      </c>
      <c r="AQ88" s="3">
        <v>8.1999999999999998E-4</v>
      </c>
      <c r="AR88" s="3">
        <v>5.1999999999999995E-4</v>
      </c>
      <c r="AS88" s="3">
        <v>3.4000000000000002E-4</v>
      </c>
      <c r="AT88" s="3">
        <v>2.1000000000000001E-4</v>
      </c>
      <c r="AU88" s="3">
        <v>1.2999999999999999E-4</v>
      </c>
      <c r="AV88" s="3">
        <v>8.0000000000000007E-5</v>
      </c>
      <c r="AW88" s="3">
        <v>4.0000000000000003E-5</v>
      </c>
      <c r="AX88" s="5">
        <f>P_A[[#This Row],[8+]]-P_A[[#This Row],[9+]]</f>
        <v>2.3310000000000053E-2</v>
      </c>
      <c r="AY88" s="5">
        <f>P_A[[#This Row],[9+]]-P_A[[#This Row],[10+]]</f>
        <v>2.5000000000000022E-2</v>
      </c>
      <c r="AZ88" s="5">
        <f>P_A[[#This Row],[10+]]-P_A[[#This Row],[11+]]</f>
        <v>3.0989999999999962E-2</v>
      </c>
      <c r="BA88" s="5">
        <f>P_A[[#This Row],[11+]]-P_A[[#This Row],[12+]]</f>
        <v>3.5050000000000026E-2</v>
      </c>
      <c r="BB88" s="5">
        <f>P_A[[#This Row],[12+]]-P_A[[#This Row],[13+]]</f>
        <v>3.8989999999999969E-2</v>
      </c>
      <c r="BC88" s="5">
        <f>P_A[[#This Row],[13+]]-P_A[[#This Row],[14+]]</f>
        <v>4.2640000000000011E-2</v>
      </c>
      <c r="BD88" s="5">
        <f>P_A[[#This Row],[14+]]-P_A[[#This Row],[15+]]</f>
        <v>4.222999999999999E-2</v>
      </c>
      <c r="BE88" s="5">
        <f>P_A[[#This Row],[15+]]-P_A[[#This Row],[16+]]</f>
        <v>4.8309999999999964E-2</v>
      </c>
      <c r="BF88" s="5">
        <f>P_A[[#This Row],[16+]]-P_A[[#This Row],[17+]]</f>
        <v>5.0300000000000011E-2</v>
      </c>
      <c r="BG88" s="5">
        <f>P_A[[#This Row],[17+]]-P_A[[#This Row],[18+]]</f>
        <v>5.1480000000000081E-2</v>
      </c>
      <c r="BH88" s="5">
        <f>P_A[[#This Row],[18+]]-P_A[[#This Row],[19+]]</f>
        <v>5.1819999999999977E-2</v>
      </c>
      <c r="BI88" s="5">
        <f>P_A[[#This Row],[19+]]-P_A[[#This Row],[20+]]</f>
        <v>4.7379999999999978E-2</v>
      </c>
      <c r="BJ88" s="5">
        <f>P_A[[#This Row],[20+]]-P_A[[#This Row],[21+]]</f>
        <v>5.0040000000000029E-2</v>
      </c>
      <c r="BK88" s="5">
        <f>P_A[[#This Row],[21+]]-P_A[[#This Row],[22+]]</f>
        <v>4.7939999999999983E-2</v>
      </c>
      <c r="BL88" s="5">
        <f>P_A[[#This Row],[22+]]-P_A[[#This Row],[23+]]</f>
        <v>4.5159999999999978E-2</v>
      </c>
      <c r="BM88" s="5">
        <f>P_A[[#This Row],[23+]]-P_A[[#This Row],[24+]]</f>
        <v>4.1840000000000016E-2</v>
      </c>
      <c r="BN88" s="5">
        <f>P_A[[#This Row],[24+]]-P_A[[#This Row],[25+]]</f>
        <v>3.5310000000000008E-2</v>
      </c>
      <c r="BO88" s="5">
        <f>P_A[[#This Row],[25+]]-P_A[[#This Row],[26+]]</f>
        <v>3.4429999999999988E-2</v>
      </c>
      <c r="BP88" s="5">
        <f>P_A[[#This Row],[26+]]-P_A[[#This Row],[27+]]</f>
        <v>3.0349999999999988E-2</v>
      </c>
      <c r="BQ88" s="5">
        <f>P_A[[#This Row],[27+]]-P_A[[#This Row],[28+]]</f>
        <v>2.632000000000001E-2</v>
      </c>
      <c r="BR88" s="5">
        <f>P_A[[#This Row],[28+]]-P_A[[#This Row],[29+]]</f>
        <v>2.2440000000000002E-2</v>
      </c>
      <c r="BS88" s="5">
        <f>P_A[[#This Row],[29+]]-P_A[[#This Row],[30+]]</f>
        <v>1.7469999999999999E-2</v>
      </c>
      <c r="BT88" s="5">
        <f>P_A[[#This Row],[30+]]-P_A[[#This Row],[31+]]</f>
        <v>1.5740000000000004E-2</v>
      </c>
      <c r="BU88" s="5">
        <f>P_A[[#This Row],[31+]]-P_A[[#This Row],[32+]]</f>
        <v>1.2769999999999997E-2</v>
      </c>
      <c r="BV88" s="5">
        <f>P_A[[#This Row],[32+]]-P_A[[#This Row],[33+]]</f>
        <v>1.0190000000000001E-2</v>
      </c>
      <c r="BW88" s="5">
        <f>P_A[[#This Row],[33+]]-P_A[[#This Row],[34+]]</f>
        <v>7.9900000000000006E-3</v>
      </c>
      <c r="BX88" s="5">
        <f>P_A[[#This Row],[34+]]-P_A[[#This Row],[35+]]</f>
        <v>5.7499999999999982E-3</v>
      </c>
      <c r="BY88" s="5">
        <f>P_A[[#This Row],[35+]]-P_A[[#This Row],[36+]]</f>
        <v>4.7800000000000013E-3</v>
      </c>
      <c r="BZ88" s="5">
        <f>P_A[[#This Row],[36+]]-P_A[[#This Row],[37+]]</f>
        <v>3.5600000000000007E-3</v>
      </c>
      <c r="CA88" s="5">
        <f>P_A[[#This Row],[37+]]-P_A[[#This Row],[38+]]</f>
        <v>2.6199999999999991E-3</v>
      </c>
      <c r="CB88" s="5">
        <f>P_A[[#This Row],[38+]]-P_A[[#This Row],[39+]]</f>
        <v>1.8900000000000002E-3</v>
      </c>
      <c r="CC88" s="5">
        <f>P_A[[#This Row],[39+]]-P_A[[#This Row],[40+]]</f>
        <v>1.2599999999999998E-3</v>
      </c>
      <c r="CD88" s="5">
        <f>P_A[[#This Row],[40+]]-P_A[[#This Row],[41+]]</f>
        <v>9.6000000000000013E-4</v>
      </c>
      <c r="CE88" s="5">
        <f>P_A[[#This Row],[41+]]-P_A[[#This Row],[42+]]</f>
        <v>6.7000000000000002E-4</v>
      </c>
      <c r="CF88" s="5">
        <f>P_A[[#This Row],[42+]]-P_A[[#This Row],[43+]]</f>
        <v>4.4000000000000007E-4</v>
      </c>
      <c r="CG88" s="5">
        <f>P_A[[#This Row],[43+]]-P_A[[#This Row],[44+]]</f>
        <v>3.0000000000000003E-4</v>
      </c>
      <c r="CH88" s="5">
        <f>P_A[[#This Row],[44+]]-P_A[[#This Row],[45+]]</f>
        <v>1.7999999999999993E-4</v>
      </c>
      <c r="CI88" s="5">
        <f>P_A[[#This Row],[45+]]-P_A[[#This Row],[46+]]</f>
        <v>1.3000000000000002E-4</v>
      </c>
      <c r="CJ88" s="5">
        <f>P_A[[#This Row],[46+]]-P_A[[#This Row],[47+]]</f>
        <v>8.000000000000002E-5</v>
      </c>
      <c r="CK88" s="5">
        <f>P_A[[#This Row],[47+]]-P_A[[#This Row],[48+]]</f>
        <v>4.9999999999999982E-5</v>
      </c>
      <c r="CL88" s="5">
        <f>P_A[[#This Row],[48+]]-P_A[[#This Row],[49+]]</f>
        <v>4.0000000000000003E-5</v>
      </c>
    </row>
    <row r="89" spans="1:90" x14ac:dyDescent="0.25">
      <c r="A89" s="10">
        <v>22400625</v>
      </c>
      <c r="B89" t="s">
        <v>75</v>
      </c>
      <c r="C89" t="s">
        <v>77</v>
      </c>
      <c r="D89" s="11">
        <v>0.83333333333333337</v>
      </c>
      <c r="E89" s="9" t="str">
        <f>HYPERLINK("https://www.nba.com/stats/player/1630702/boxscores-traditional", "Jaden Hardy")</f>
        <v>Jaden Hardy</v>
      </c>
      <c r="F89">
        <v>16.8</v>
      </c>
      <c r="G89" s="4">
        <v>7.4939999999999998</v>
      </c>
      <c r="H89" s="3">
        <v>0.879</v>
      </c>
      <c r="I89" s="3">
        <v>0.85082999999999998</v>
      </c>
      <c r="J89" s="3">
        <v>0.81859000000000004</v>
      </c>
      <c r="K89" s="3">
        <v>0.77934999999999999</v>
      </c>
      <c r="L89" s="3">
        <v>0.73890999999999996</v>
      </c>
      <c r="M89" s="3">
        <v>0.69496999999999998</v>
      </c>
      <c r="N89" s="3">
        <v>0.64431000000000005</v>
      </c>
      <c r="O89" s="3">
        <v>0.59482999999999997</v>
      </c>
      <c r="P89" s="3">
        <v>0.54379999999999995</v>
      </c>
      <c r="Q89" s="3">
        <v>0.48803000000000002</v>
      </c>
      <c r="R89" s="3">
        <v>0.43643999999999999</v>
      </c>
      <c r="S89" s="3">
        <v>0.38590999999999998</v>
      </c>
      <c r="T89" s="3">
        <v>0.33360000000000001</v>
      </c>
      <c r="U89" s="3">
        <v>0.28774</v>
      </c>
      <c r="V89" s="3">
        <v>0.24510000000000001</v>
      </c>
      <c r="W89" s="3">
        <v>0.20327000000000001</v>
      </c>
      <c r="X89" s="3">
        <v>0.16853000000000001</v>
      </c>
      <c r="Y89" s="3">
        <v>0.13786000000000001</v>
      </c>
      <c r="Z89" s="3">
        <v>0.10935</v>
      </c>
      <c r="AA89" s="3">
        <v>8.6910000000000001E-2</v>
      </c>
      <c r="AB89" s="3">
        <v>6.8110000000000004E-2</v>
      </c>
      <c r="AC89" s="3">
        <v>5.1549999999999999E-2</v>
      </c>
      <c r="AD89" s="3">
        <v>3.9199999999999999E-2</v>
      </c>
      <c r="AE89" s="3">
        <v>2.938E-2</v>
      </c>
      <c r="AF89" s="3">
        <v>2.1180000000000001E-2</v>
      </c>
      <c r="AG89" s="3">
        <v>1.5389999999999999E-2</v>
      </c>
      <c r="AH89" s="3">
        <v>1.072E-2</v>
      </c>
      <c r="AI89" s="3">
        <v>7.5500000000000003E-3</v>
      </c>
      <c r="AJ89" s="3">
        <v>5.2300000000000003E-3</v>
      </c>
      <c r="AK89" s="3">
        <v>3.47E-3</v>
      </c>
      <c r="AL89" s="3">
        <v>2.33E-3</v>
      </c>
      <c r="AM89" s="3">
        <v>1.5399999999999999E-3</v>
      </c>
      <c r="AN89" s="3">
        <v>9.7000000000000005E-4</v>
      </c>
      <c r="AO89" s="3">
        <v>6.2E-4</v>
      </c>
      <c r="AP89" s="3">
        <v>3.8999999999999999E-4</v>
      </c>
      <c r="AQ89" s="3">
        <v>2.3000000000000001E-4</v>
      </c>
      <c r="AR89" s="3">
        <v>1.3999999999999999E-4</v>
      </c>
      <c r="AS89" s="3">
        <v>8.0000000000000007E-5</v>
      </c>
      <c r="AT89" s="3">
        <v>5.0000000000000002E-5</v>
      </c>
      <c r="AU89" s="3">
        <v>0</v>
      </c>
      <c r="AV89" s="3">
        <v>0</v>
      </c>
      <c r="AW89" s="3">
        <v>0</v>
      </c>
      <c r="AX89" s="5">
        <f>P_A[[#This Row],[8+]]-P_A[[#This Row],[9+]]</f>
        <v>2.8170000000000028E-2</v>
      </c>
      <c r="AY89" s="5">
        <f>P_A[[#This Row],[9+]]-P_A[[#This Row],[10+]]</f>
        <v>3.2239999999999935E-2</v>
      </c>
      <c r="AZ89" s="5">
        <f>P_A[[#This Row],[10+]]-P_A[[#This Row],[11+]]</f>
        <v>3.9240000000000053E-2</v>
      </c>
      <c r="BA89" s="5">
        <f>P_A[[#This Row],[11+]]-P_A[[#This Row],[12+]]</f>
        <v>4.0440000000000031E-2</v>
      </c>
      <c r="BB89" s="5">
        <f>P_A[[#This Row],[12+]]-P_A[[#This Row],[13+]]</f>
        <v>4.3939999999999979E-2</v>
      </c>
      <c r="BC89" s="5">
        <f>P_A[[#This Row],[13+]]-P_A[[#This Row],[14+]]</f>
        <v>5.0659999999999927E-2</v>
      </c>
      <c r="BD89" s="5">
        <f>P_A[[#This Row],[14+]]-P_A[[#This Row],[15+]]</f>
        <v>4.9480000000000079E-2</v>
      </c>
      <c r="BE89" s="5">
        <f>P_A[[#This Row],[15+]]-P_A[[#This Row],[16+]]</f>
        <v>5.103000000000002E-2</v>
      </c>
      <c r="BF89" s="5">
        <f>P_A[[#This Row],[16+]]-P_A[[#This Row],[17+]]</f>
        <v>5.5769999999999931E-2</v>
      </c>
      <c r="BG89" s="5">
        <f>P_A[[#This Row],[17+]]-P_A[[#This Row],[18+]]</f>
        <v>5.1590000000000025E-2</v>
      </c>
      <c r="BH89" s="5">
        <f>P_A[[#This Row],[18+]]-P_A[[#This Row],[19+]]</f>
        <v>5.0530000000000019E-2</v>
      </c>
      <c r="BI89" s="5">
        <f>P_A[[#This Row],[19+]]-P_A[[#This Row],[20+]]</f>
        <v>5.2309999999999968E-2</v>
      </c>
      <c r="BJ89" s="5">
        <f>P_A[[#This Row],[20+]]-P_A[[#This Row],[21+]]</f>
        <v>4.5860000000000012E-2</v>
      </c>
      <c r="BK89" s="5">
        <f>P_A[[#This Row],[21+]]-P_A[[#This Row],[22+]]</f>
        <v>4.2639999999999983E-2</v>
      </c>
      <c r="BL89" s="5">
        <f>P_A[[#This Row],[22+]]-P_A[[#This Row],[23+]]</f>
        <v>4.1830000000000006E-2</v>
      </c>
      <c r="BM89" s="5">
        <f>P_A[[#This Row],[23+]]-P_A[[#This Row],[24+]]</f>
        <v>3.4739999999999993E-2</v>
      </c>
      <c r="BN89" s="5">
        <f>P_A[[#This Row],[24+]]-P_A[[#This Row],[25+]]</f>
        <v>3.0670000000000003E-2</v>
      </c>
      <c r="BO89" s="5">
        <f>P_A[[#This Row],[25+]]-P_A[[#This Row],[26+]]</f>
        <v>2.8510000000000008E-2</v>
      </c>
      <c r="BP89" s="5">
        <f>P_A[[#This Row],[26+]]-P_A[[#This Row],[27+]]</f>
        <v>2.2440000000000002E-2</v>
      </c>
      <c r="BQ89" s="5">
        <f>P_A[[#This Row],[27+]]-P_A[[#This Row],[28+]]</f>
        <v>1.8799999999999997E-2</v>
      </c>
      <c r="BR89" s="5">
        <f>P_A[[#This Row],[28+]]-P_A[[#This Row],[29+]]</f>
        <v>1.6560000000000005E-2</v>
      </c>
      <c r="BS89" s="5">
        <f>P_A[[#This Row],[29+]]-P_A[[#This Row],[30+]]</f>
        <v>1.235E-2</v>
      </c>
      <c r="BT89" s="5">
        <f>P_A[[#This Row],[30+]]-P_A[[#This Row],[31+]]</f>
        <v>9.8199999999999989E-3</v>
      </c>
      <c r="BU89" s="5">
        <f>P_A[[#This Row],[31+]]-P_A[[#This Row],[32+]]</f>
        <v>8.199999999999999E-3</v>
      </c>
      <c r="BV89" s="5">
        <f>P_A[[#This Row],[32+]]-P_A[[#This Row],[33+]]</f>
        <v>5.7900000000000017E-3</v>
      </c>
      <c r="BW89" s="5">
        <f>P_A[[#This Row],[33+]]-P_A[[#This Row],[34+]]</f>
        <v>4.6699999999999988E-3</v>
      </c>
      <c r="BX89" s="5">
        <f>P_A[[#This Row],[34+]]-P_A[[#This Row],[35+]]</f>
        <v>3.1700000000000001E-3</v>
      </c>
      <c r="BY89" s="5">
        <f>P_A[[#This Row],[35+]]-P_A[[#This Row],[36+]]</f>
        <v>2.32E-3</v>
      </c>
      <c r="BZ89" s="5">
        <f>P_A[[#This Row],[36+]]-P_A[[#This Row],[37+]]</f>
        <v>1.7600000000000003E-3</v>
      </c>
      <c r="CA89" s="5">
        <f>P_A[[#This Row],[37+]]-P_A[[#This Row],[38+]]</f>
        <v>1.14E-3</v>
      </c>
      <c r="CB89" s="5">
        <f>P_A[[#This Row],[38+]]-P_A[[#This Row],[39+]]</f>
        <v>7.9000000000000012E-4</v>
      </c>
      <c r="CC89" s="5">
        <f>P_A[[#This Row],[39+]]-P_A[[#This Row],[40+]]</f>
        <v>5.6999999999999987E-4</v>
      </c>
      <c r="CD89" s="5">
        <f>P_A[[#This Row],[40+]]-P_A[[#This Row],[41+]]</f>
        <v>3.5000000000000005E-4</v>
      </c>
      <c r="CE89" s="5">
        <f>P_A[[#This Row],[41+]]-P_A[[#This Row],[42+]]</f>
        <v>2.3000000000000001E-4</v>
      </c>
      <c r="CF89" s="5">
        <f>P_A[[#This Row],[42+]]-P_A[[#This Row],[43+]]</f>
        <v>1.5999999999999999E-4</v>
      </c>
      <c r="CG89" s="5">
        <f>P_A[[#This Row],[43+]]-P_A[[#This Row],[44+]]</f>
        <v>9.0000000000000019E-5</v>
      </c>
      <c r="CH89" s="5">
        <f>P_A[[#This Row],[44+]]-P_A[[#This Row],[45+]]</f>
        <v>5.9999999999999981E-5</v>
      </c>
      <c r="CI89" s="5">
        <f>P_A[[#This Row],[45+]]-P_A[[#This Row],[46+]]</f>
        <v>3.0000000000000004E-5</v>
      </c>
      <c r="CJ89" s="5">
        <f>P_A[[#This Row],[46+]]-P_A[[#This Row],[47+]]</f>
        <v>5.0000000000000002E-5</v>
      </c>
      <c r="CK89" s="5">
        <f>P_A[[#This Row],[47+]]-P_A[[#This Row],[48+]]</f>
        <v>0</v>
      </c>
      <c r="CL89" s="5">
        <f>P_A[[#This Row],[48+]]-P_A[[#This Row],[49+]]</f>
        <v>0</v>
      </c>
    </row>
    <row r="90" spans="1:90" x14ac:dyDescent="0.25">
      <c r="A90" s="10">
        <v>22400625</v>
      </c>
      <c r="B90" t="s">
        <v>75</v>
      </c>
      <c r="C90" t="s">
        <v>77</v>
      </c>
      <c r="D90" s="11">
        <v>0.83333333333333337</v>
      </c>
      <c r="E90" s="9" t="str">
        <f>HYPERLINK("https://www.nba.com/stats/player/203915/boxscores-traditional", "Spencer Dinwiddie")</f>
        <v>Spencer Dinwiddie</v>
      </c>
      <c r="F90">
        <v>14.8</v>
      </c>
      <c r="G90" s="4">
        <v>6.0129999999999999</v>
      </c>
      <c r="H90" s="3">
        <v>0.87075999999999998</v>
      </c>
      <c r="I90" s="3">
        <v>0.83147000000000004</v>
      </c>
      <c r="J90" s="3">
        <v>0.78813999999999995</v>
      </c>
      <c r="K90" s="3">
        <v>0.73565000000000003</v>
      </c>
      <c r="L90" s="3">
        <v>0.68081999999999998</v>
      </c>
      <c r="M90" s="3">
        <v>0.61790999999999996</v>
      </c>
      <c r="N90" s="3">
        <v>0.55171999999999999</v>
      </c>
      <c r="O90" s="3">
        <v>0.48803000000000002</v>
      </c>
      <c r="P90" s="3">
        <v>0.42074</v>
      </c>
      <c r="Q90" s="3">
        <v>0.35569000000000001</v>
      </c>
      <c r="R90" s="3">
        <v>0.29805999999999999</v>
      </c>
      <c r="S90" s="3">
        <v>0.24196000000000001</v>
      </c>
      <c r="T90" s="3">
        <v>0.19489000000000001</v>
      </c>
      <c r="U90" s="3">
        <v>0.15151000000000001</v>
      </c>
      <c r="V90" s="3">
        <v>0.11507000000000001</v>
      </c>
      <c r="W90" s="3">
        <v>8.6910000000000001E-2</v>
      </c>
      <c r="X90" s="3">
        <v>6.3009999999999997E-2</v>
      </c>
      <c r="Y90" s="3">
        <v>4.4569999999999999E-2</v>
      </c>
      <c r="Z90" s="3">
        <v>3.1440000000000003E-2</v>
      </c>
      <c r="AA90" s="3">
        <v>2.1180000000000001E-2</v>
      </c>
      <c r="AB90" s="3">
        <v>1.3899999999999999E-2</v>
      </c>
      <c r="AC90" s="3">
        <v>9.1400000000000006E-3</v>
      </c>
      <c r="AD90" s="3">
        <v>5.7000000000000002E-3</v>
      </c>
      <c r="AE90" s="3">
        <v>3.5699999999999998E-3</v>
      </c>
      <c r="AF90" s="3">
        <v>2.1199999999999999E-3</v>
      </c>
      <c r="AG90" s="3">
        <v>1.2199999999999999E-3</v>
      </c>
      <c r="AH90" s="3">
        <v>7.1000000000000002E-4</v>
      </c>
      <c r="AI90" s="3">
        <v>3.8999999999999999E-4</v>
      </c>
      <c r="AJ90" s="3">
        <v>2.1000000000000001E-4</v>
      </c>
      <c r="AK90" s="3">
        <v>1.1E-4</v>
      </c>
      <c r="AL90" s="3">
        <v>6.0000000000000002E-5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5">
        <f>P_A[[#This Row],[8+]]-P_A[[#This Row],[9+]]</f>
        <v>3.9289999999999936E-2</v>
      </c>
      <c r="AY90" s="5">
        <f>P_A[[#This Row],[9+]]-P_A[[#This Row],[10+]]</f>
        <v>4.3330000000000091E-2</v>
      </c>
      <c r="AZ90" s="5">
        <f>P_A[[#This Row],[10+]]-P_A[[#This Row],[11+]]</f>
        <v>5.2489999999999926E-2</v>
      </c>
      <c r="BA90" s="5">
        <f>P_A[[#This Row],[11+]]-P_A[[#This Row],[12+]]</f>
        <v>5.4830000000000045E-2</v>
      </c>
      <c r="BB90" s="5">
        <f>P_A[[#This Row],[12+]]-P_A[[#This Row],[13+]]</f>
        <v>6.2910000000000021E-2</v>
      </c>
      <c r="BC90" s="5">
        <f>P_A[[#This Row],[13+]]-P_A[[#This Row],[14+]]</f>
        <v>6.6189999999999971E-2</v>
      </c>
      <c r="BD90" s="5">
        <f>P_A[[#This Row],[14+]]-P_A[[#This Row],[15+]]</f>
        <v>6.3689999999999969E-2</v>
      </c>
      <c r="BE90" s="5">
        <f>P_A[[#This Row],[15+]]-P_A[[#This Row],[16+]]</f>
        <v>6.7290000000000016E-2</v>
      </c>
      <c r="BF90" s="5">
        <f>P_A[[#This Row],[16+]]-P_A[[#This Row],[17+]]</f>
        <v>6.5049999999999997E-2</v>
      </c>
      <c r="BG90" s="5">
        <f>P_A[[#This Row],[17+]]-P_A[[#This Row],[18+]]</f>
        <v>5.7630000000000015E-2</v>
      </c>
      <c r="BH90" s="5">
        <f>P_A[[#This Row],[18+]]-P_A[[#This Row],[19+]]</f>
        <v>5.6099999999999983E-2</v>
      </c>
      <c r="BI90" s="5">
        <f>P_A[[#This Row],[19+]]-P_A[[#This Row],[20+]]</f>
        <v>4.7070000000000001E-2</v>
      </c>
      <c r="BJ90" s="5">
        <f>P_A[[#This Row],[20+]]-P_A[[#This Row],[21+]]</f>
        <v>4.3380000000000002E-2</v>
      </c>
      <c r="BK90" s="5">
        <f>P_A[[#This Row],[21+]]-P_A[[#This Row],[22+]]</f>
        <v>3.644E-2</v>
      </c>
      <c r="BL90" s="5">
        <f>P_A[[#This Row],[22+]]-P_A[[#This Row],[23+]]</f>
        <v>2.8160000000000004E-2</v>
      </c>
      <c r="BM90" s="5">
        <f>P_A[[#This Row],[23+]]-P_A[[#This Row],[24+]]</f>
        <v>2.3900000000000005E-2</v>
      </c>
      <c r="BN90" s="5">
        <f>P_A[[#This Row],[24+]]-P_A[[#This Row],[25+]]</f>
        <v>1.8439999999999998E-2</v>
      </c>
      <c r="BO90" s="5">
        <f>P_A[[#This Row],[25+]]-P_A[[#This Row],[26+]]</f>
        <v>1.3129999999999996E-2</v>
      </c>
      <c r="BP90" s="5">
        <f>P_A[[#This Row],[26+]]-P_A[[#This Row],[27+]]</f>
        <v>1.0260000000000002E-2</v>
      </c>
      <c r="BQ90" s="5">
        <f>P_A[[#This Row],[27+]]-P_A[[#This Row],[28+]]</f>
        <v>7.2800000000000017E-3</v>
      </c>
      <c r="BR90" s="5">
        <f>P_A[[#This Row],[28+]]-P_A[[#This Row],[29+]]</f>
        <v>4.7599999999999986E-3</v>
      </c>
      <c r="BS90" s="5">
        <f>P_A[[#This Row],[29+]]-P_A[[#This Row],[30+]]</f>
        <v>3.4400000000000003E-3</v>
      </c>
      <c r="BT90" s="5">
        <f>P_A[[#This Row],[30+]]-P_A[[#This Row],[31+]]</f>
        <v>2.1300000000000004E-3</v>
      </c>
      <c r="BU90" s="5">
        <f>P_A[[#This Row],[31+]]-P_A[[#This Row],[32+]]</f>
        <v>1.4499999999999999E-3</v>
      </c>
      <c r="BV90" s="5">
        <f>P_A[[#This Row],[32+]]-P_A[[#This Row],[33+]]</f>
        <v>8.9999999999999998E-4</v>
      </c>
      <c r="BW90" s="5">
        <f>P_A[[#This Row],[33+]]-P_A[[#This Row],[34+]]</f>
        <v>5.0999999999999993E-4</v>
      </c>
      <c r="BX90" s="5">
        <f>P_A[[#This Row],[34+]]-P_A[[#This Row],[35+]]</f>
        <v>3.2000000000000003E-4</v>
      </c>
      <c r="BY90" s="5">
        <f>P_A[[#This Row],[35+]]-P_A[[#This Row],[36+]]</f>
        <v>1.7999999999999998E-4</v>
      </c>
      <c r="BZ90" s="5">
        <f>P_A[[#This Row],[36+]]-P_A[[#This Row],[37+]]</f>
        <v>1E-4</v>
      </c>
      <c r="CA90" s="5">
        <f>P_A[[#This Row],[37+]]-P_A[[#This Row],[38+]]</f>
        <v>5.0000000000000002E-5</v>
      </c>
      <c r="CB90" s="5">
        <f>P_A[[#This Row],[38+]]-P_A[[#This Row],[39+]]</f>
        <v>6.0000000000000002E-5</v>
      </c>
      <c r="CC90" s="5">
        <f>P_A[[#This Row],[39+]]-P_A[[#This Row],[40+]]</f>
        <v>0</v>
      </c>
      <c r="CD90" s="5">
        <f>P_A[[#This Row],[40+]]-P_A[[#This Row],[41+]]</f>
        <v>0</v>
      </c>
      <c r="CE90" s="5">
        <f>P_A[[#This Row],[41+]]-P_A[[#This Row],[42+]]</f>
        <v>0</v>
      </c>
      <c r="CF90" s="5">
        <f>P_A[[#This Row],[42+]]-P_A[[#This Row],[43+]]</f>
        <v>0</v>
      </c>
      <c r="CG90" s="5">
        <f>P_A[[#This Row],[43+]]-P_A[[#This Row],[44+]]</f>
        <v>0</v>
      </c>
      <c r="CH90" s="5">
        <f>P_A[[#This Row],[44+]]-P_A[[#This Row],[45+]]</f>
        <v>0</v>
      </c>
      <c r="CI90" s="5">
        <f>P_A[[#This Row],[45+]]-P_A[[#This Row],[46+]]</f>
        <v>0</v>
      </c>
      <c r="CJ90" s="5">
        <f>P_A[[#This Row],[46+]]-P_A[[#This Row],[47+]]</f>
        <v>0</v>
      </c>
      <c r="CK90" s="5">
        <f>P_A[[#This Row],[47+]]-P_A[[#This Row],[48+]]</f>
        <v>0</v>
      </c>
      <c r="CL90" s="5">
        <f>P_A[[#This Row],[48+]]-P_A[[#This Row],[49+]]</f>
        <v>0</v>
      </c>
    </row>
    <row r="91" spans="1:90" x14ac:dyDescent="0.25">
      <c r="A91" s="10">
        <v>22400625</v>
      </c>
      <c r="B91" t="s">
        <v>75</v>
      </c>
      <c r="C91" t="s">
        <v>77</v>
      </c>
      <c r="D91" s="11">
        <v>0.83333333333333337</v>
      </c>
      <c r="E91" s="9" t="str">
        <f>HYPERLINK("https://www.nba.com/stats/player/202691/boxscores-traditional", "Klay Thompson")</f>
        <v>Klay Thompson</v>
      </c>
      <c r="F91">
        <v>13.4</v>
      </c>
      <c r="G91" s="4">
        <v>7.1159999999999997</v>
      </c>
      <c r="H91" s="3">
        <v>0.77637</v>
      </c>
      <c r="I91" s="3">
        <v>0.73236999999999997</v>
      </c>
      <c r="J91" s="3">
        <v>0.68439000000000005</v>
      </c>
      <c r="K91" s="3">
        <v>0.63307000000000002</v>
      </c>
      <c r="L91" s="3">
        <v>0.57926</v>
      </c>
      <c r="M91" s="3">
        <v>0.52392000000000005</v>
      </c>
      <c r="N91" s="3">
        <v>0.46811999999999998</v>
      </c>
      <c r="O91" s="3">
        <v>0.41293999999999997</v>
      </c>
      <c r="P91" s="3">
        <v>0.35569000000000001</v>
      </c>
      <c r="Q91" s="3">
        <v>0.30503000000000002</v>
      </c>
      <c r="R91" s="3">
        <v>0.25785000000000002</v>
      </c>
      <c r="S91" s="3">
        <v>0.21476000000000001</v>
      </c>
      <c r="T91" s="3">
        <v>0.17619000000000001</v>
      </c>
      <c r="U91" s="3">
        <v>0.14230999999999999</v>
      </c>
      <c r="V91" s="3">
        <v>0.11314</v>
      </c>
      <c r="W91" s="3">
        <v>8.8510000000000005E-2</v>
      </c>
      <c r="X91" s="3">
        <v>6.8110000000000004E-2</v>
      </c>
      <c r="Y91" s="3">
        <v>5.1549999999999999E-2</v>
      </c>
      <c r="Z91" s="3">
        <v>3.8359999999999998E-2</v>
      </c>
      <c r="AA91" s="3">
        <v>2.8070000000000001E-2</v>
      </c>
      <c r="AB91" s="3">
        <v>2.018E-2</v>
      </c>
      <c r="AC91" s="3">
        <v>1.426E-2</v>
      </c>
      <c r="AD91" s="3">
        <v>9.9000000000000008E-3</v>
      </c>
      <c r="AE91" s="3">
        <v>6.7600000000000004E-3</v>
      </c>
      <c r="AF91" s="3">
        <v>4.5300000000000002E-3</v>
      </c>
      <c r="AG91" s="3">
        <v>2.98E-3</v>
      </c>
      <c r="AH91" s="3">
        <v>1.9300000000000001E-3</v>
      </c>
      <c r="AI91" s="3">
        <v>1.1800000000000001E-3</v>
      </c>
      <c r="AJ91" s="3">
        <v>7.3999999999999999E-4</v>
      </c>
      <c r="AK91" s="3">
        <v>4.4999999999999999E-4</v>
      </c>
      <c r="AL91" s="3">
        <v>2.7E-4</v>
      </c>
      <c r="AM91" s="3">
        <v>1.6000000000000001E-4</v>
      </c>
      <c r="AN91" s="3">
        <v>9.0000000000000006E-5</v>
      </c>
      <c r="AO91" s="3">
        <v>5.0000000000000002E-5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5">
        <f>P_A[[#This Row],[8+]]-P_A[[#This Row],[9+]]</f>
        <v>4.4000000000000039E-2</v>
      </c>
      <c r="AY91" s="5">
        <f>P_A[[#This Row],[9+]]-P_A[[#This Row],[10+]]</f>
        <v>4.7979999999999912E-2</v>
      </c>
      <c r="AZ91" s="5">
        <f>P_A[[#This Row],[10+]]-P_A[[#This Row],[11+]]</f>
        <v>5.1320000000000032E-2</v>
      </c>
      <c r="BA91" s="5">
        <f>P_A[[#This Row],[11+]]-P_A[[#This Row],[12+]]</f>
        <v>5.3810000000000024E-2</v>
      </c>
      <c r="BB91" s="5">
        <f>P_A[[#This Row],[12+]]-P_A[[#This Row],[13+]]</f>
        <v>5.5339999999999945E-2</v>
      </c>
      <c r="BC91" s="5">
        <f>P_A[[#This Row],[13+]]-P_A[[#This Row],[14+]]</f>
        <v>5.5800000000000072E-2</v>
      </c>
      <c r="BD91" s="5">
        <f>P_A[[#This Row],[14+]]-P_A[[#This Row],[15+]]</f>
        <v>5.5180000000000007E-2</v>
      </c>
      <c r="BE91" s="5">
        <f>P_A[[#This Row],[15+]]-P_A[[#This Row],[16+]]</f>
        <v>5.7249999999999968E-2</v>
      </c>
      <c r="BF91" s="5">
        <f>P_A[[#This Row],[16+]]-P_A[[#This Row],[17+]]</f>
        <v>5.0659999999999983E-2</v>
      </c>
      <c r="BG91" s="5">
        <f>P_A[[#This Row],[17+]]-P_A[[#This Row],[18+]]</f>
        <v>4.718E-2</v>
      </c>
      <c r="BH91" s="5">
        <f>P_A[[#This Row],[18+]]-P_A[[#This Row],[19+]]</f>
        <v>4.3090000000000017E-2</v>
      </c>
      <c r="BI91" s="5">
        <f>P_A[[#This Row],[19+]]-P_A[[#This Row],[20+]]</f>
        <v>3.8569999999999993E-2</v>
      </c>
      <c r="BJ91" s="5">
        <f>P_A[[#This Row],[20+]]-P_A[[#This Row],[21+]]</f>
        <v>3.3880000000000021E-2</v>
      </c>
      <c r="BK91" s="5">
        <f>P_A[[#This Row],[21+]]-P_A[[#This Row],[22+]]</f>
        <v>2.9169999999999988E-2</v>
      </c>
      <c r="BL91" s="5">
        <f>P_A[[#This Row],[22+]]-P_A[[#This Row],[23+]]</f>
        <v>2.4629999999999999E-2</v>
      </c>
      <c r="BM91" s="5">
        <f>P_A[[#This Row],[23+]]-P_A[[#This Row],[24+]]</f>
        <v>2.0400000000000001E-2</v>
      </c>
      <c r="BN91" s="5">
        <f>P_A[[#This Row],[24+]]-P_A[[#This Row],[25+]]</f>
        <v>1.6560000000000005E-2</v>
      </c>
      <c r="BO91" s="5">
        <f>P_A[[#This Row],[25+]]-P_A[[#This Row],[26+]]</f>
        <v>1.319E-2</v>
      </c>
      <c r="BP91" s="5">
        <f>P_A[[#This Row],[26+]]-P_A[[#This Row],[27+]]</f>
        <v>1.0289999999999997E-2</v>
      </c>
      <c r="BQ91" s="5">
        <f>P_A[[#This Row],[27+]]-P_A[[#This Row],[28+]]</f>
        <v>7.8900000000000012E-3</v>
      </c>
      <c r="BR91" s="5">
        <f>P_A[[#This Row],[28+]]-P_A[[#This Row],[29+]]</f>
        <v>5.9199999999999999E-3</v>
      </c>
      <c r="BS91" s="5">
        <f>P_A[[#This Row],[29+]]-P_A[[#This Row],[30+]]</f>
        <v>4.3599999999999993E-3</v>
      </c>
      <c r="BT91" s="5">
        <f>P_A[[#This Row],[30+]]-P_A[[#This Row],[31+]]</f>
        <v>3.1400000000000004E-3</v>
      </c>
      <c r="BU91" s="5">
        <f>P_A[[#This Row],[31+]]-P_A[[#This Row],[32+]]</f>
        <v>2.2300000000000002E-3</v>
      </c>
      <c r="BV91" s="5">
        <f>P_A[[#This Row],[32+]]-P_A[[#This Row],[33+]]</f>
        <v>1.5500000000000002E-3</v>
      </c>
      <c r="BW91" s="5">
        <f>P_A[[#This Row],[33+]]-P_A[[#This Row],[34+]]</f>
        <v>1.0499999999999999E-3</v>
      </c>
      <c r="BX91" s="5">
        <f>P_A[[#This Row],[34+]]-P_A[[#This Row],[35+]]</f>
        <v>7.5000000000000002E-4</v>
      </c>
      <c r="BY91" s="5">
        <f>P_A[[#This Row],[35+]]-P_A[[#This Row],[36+]]</f>
        <v>4.4000000000000007E-4</v>
      </c>
      <c r="BZ91" s="5">
        <f>P_A[[#This Row],[36+]]-P_A[[#This Row],[37+]]</f>
        <v>2.9E-4</v>
      </c>
      <c r="CA91" s="5">
        <f>P_A[[#This Row],[37+]]-P_A[[#This Row],[38+]]</f>
        <v>1.7999999999999998E-4</v>
      </c>
      <c r="CB91" s="5">
        <f>P_A[[#This Row],[38+]]-P_A[[#This Row],[39+]]</f>
        <v>1.0999999999999999E-4</v>
      </c>
      <c r="CC91" s="5">
        <f>P_A[[#This Row],[39+]]-P_A[[#This Row],[40+]]</f>
        <v>7.0000000000000007E-5</v>
      </c>
      <c r="CD91" s="5">
        <f>P_A[[#This Row],[40+]]-P_A[[#This Row],[41+]]</f>
        <v>4.0000000000000003E-5</v>
      </c>
      <c r="CE91" s="5">
        <f>P_A[[#This Row],[41+]]-P_A[[#This Row],[42+]]</f>
        <v>5.0000000000000002E-5</v>
      </c>
      <c r="CF91" s="5">
        <f>P_A[[#This Row],[42+]]-P_A[[#This Row],[43+]]</f>
        <v>0</v>
      </c>
      <c r="CG91" s="5">
        <f>P_A[[#This Row],[43+]]-P_A[[#This Row],[44+]]</f>
        <v>0</v>
      </c>
      <c r="CH91" s="5">
        <f>P_A[[#This Row],[44+]]-P_A[[#This Row],[45+]]</f>
        <v>0</v>
      </c>
      <c r="CI91" s="5">
        <f>P_A[[#This Row],[45+]]-P_A[[#This Row],[46+]]</f>
        <v>0</v>
      </c>
      <c r="CJ91" s="5">
        <f>P_A[[#This Row],[46+]]-P_A[[#This Row],[47+]]</f>
        <v>0</v>
      </c>
      <c r="CK91" s="5">
        <f>P_A[[#This Row],[47+]]-P_A[[#This Row],[48+]]</f>
        <v>0</v>
      </c>
      <c r="CL91" s="5">
        <f>P_A[[#This Row],[48+]]-P_A[[#This Row],[49+]]</f>
        <v>0</v>
      </c>
    </row>
    <row r="92" spans="1:90" x14ac:dyDescent="0.25">
      <c r="A92" s="10">
        <v>22400625</v>
      </c>
      <c r="B92" t="s">
        <v>75</v>
      </c>
      <c r="C92" t="s">
        <v>77</v>
      </c>
      <c r="D92" s="11">
        <v>0.83333333333333337</v>
      </c>
      <c r="E92" s="9" t="str">
        <f>HYPERLINK("https://www.nba.com/stats/player/1629656/boxscores-traditional", "Quentin Grimes")</f>
        <v>Quentin Grimes</v>
      </c>
      <c r="F92">
        <v>9.6</v>
      </c>
      <c r="G92" s="4">
        <v>5.0830000000000002</v>
      </c>
      <c r="H92" s="3">
        <v>0.62172000000000005</v>
      </c>
      <c r="I92" s="3">
        <v>0.54776000000000002</v>
      </c>
      <c r="J92" s="3">
        <v>0.46811999999999998</v>
      </c>
      <c r="K92" s="3">
        <v>0.38973999999999998</v>
      </c>
      <c r="L92" s="3">
        <v>0.31918000000000002</v>
      </c>
      <c r="M92" s="3">
        <v>0.25142999999999999</v>
      </c>
      <c r="N92" s="3">
        <v>0.19214999999999999</v>
      </c>
      <c r="O92" s="3">
        <v>0.14457</v>
      </c>
      <c r="P92" s="3">
        <v>0.10383000000000001</v>
      </c>
      <c r="Q92" s="3">
        <v>7.2150000000000006E-2</v>
      </c>
      <c r="R92" s="3">
        <v>4.947E-2</v>
      </c>
      <c r="S92" s="3">
        <v>3.2160000000000001E-2</v>
      </c>
      <c r="T92" s="3">
        <v>2.018E-2</v>
      </c>
      <c r="U92" s="3">
        <v>1.255E-2</v>
      </c>
      <c r="V92" s="3">
        <v>7.3400000000000002E-3</v>
      </c>
      <c r="W92" s="3">
        <v>4.15E-3</v>
      </c>
      <c r="X92" s="3">
        <v>2.33E-3</v>
      </c>
      <c r="Y92" s="3">
        <v>1.2199999999999999E-3</v>
      </c>
      <c r="Z92" s="3">
        <v>6.2E-4</v>
      </c>
      <c r="AA92" s="3">
        <v>3.1E-4</v>
      </c>
      <c r="AB92" s="3">
        <v>1.4999999999999999E-4</v>
      </c>
      <c r="AC92" s="3">
        <v>6.9999999999999994E-5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5">
        <f>P_A[[#This Row],[8+]]-P_A[[#This Row],[9+]]</f>
        <v>7.3960000000000026E-2</v>
      </c>
      <c r="AY92" s="5">
        <f>P_A[[#This Row],[9+]]-P_A[[#This Row],[10+]]</f>
        <v>7.9640000000000044E-2</v>
      </c>
      <c r="AZ92" s="5">
        <f>P_A[[#This Row],[10+]]-P_A[[#This Row],[11+]]</f>
        <v>7.8380000000000005E-2</v>
      </c>
      <c r="BA92" s="5">
        <f>P_A[[#This Row],[11+]]-P_A[[#This Row],[12+]]</f>
        <v>7.0559999999999956E-2</v>
      </c>
      <c r="BB92" s="5">
        <f>P_A[[#This Row],[12+]]-P_A[[#This Row],[13+]]</f>
        <v>6.7750000000000032E-2</v>
      </c>
      <c r="BC92" s="5">
        <f>P_A[[#This Row],[13+]]-P_A[[#This Row],[14+]]</f>
        <v>5.9279999999999999E-2</v>
      </c>
      <c r="BD92" s="5">
        <f>P_A[[#This Row],[14+]]-P_A[[#This Row],[15+]]</f>
        <v>4.7579999999999983E-2</v>
      </c>
      <c r="BE92" s="5">
        <f>P_A[[#This Row],[15+]]-P_A[[#This Row],[16+]]</f>
        <v>4.0739999999999998E-2</v>
      </c>
      <c r="BF92" s="5">
        <f>P_A[[#This Row],[16+]]-P_A[[#This Row],[17+]]</f>
        <v>3.168E-2</v>
      </c>
      <c r="BG92" s="5">
        <f>P_A[[#This Row],[17+]]-P_A[[#This Row],[18+]]</f>
        <v>2.2680000000000006E-2</v>
      </c>
      <c r="BH92" s="5">
        <f>P_A[[#This Row],[18+]]-P_A[[#This Row],[19+]]</f>
        <v>1.7309999999999999E-2</v>
      </c>
      <c r="BI92" s="5">
        <f>P_A[[#This Row],[19+]]-P_A[[#This Row],[20+]]</f>
        <v>1.1980000000000001E-2</v>
      </c>
      <c r="BJ92" s="5">
        <f>P_A[[#This Row],[20+]]-P_A[[#This Row],[21+]]</f>
        <v>7.6299999999999996E-3</v>
      </c>
      <c r="BK92" s="5">
        <f>P_A[[#This Row],[21+]]-P_A[[#This Row],[22+]]</f>
        <v>5.2100000000000002E-3</v>
      </c>
      <c r="BL92" s="5">
        <f>P_A[[#This Row],[22+]]-P_A[[#This Row],[23+]]</f>
        <v>3.1900000000000001E-3</v>
      </c>
      <c r="BM92" s="5">
        <f>P_A[[#This Row],[23+]]-P_A[[#This Row],[24+]]</f>
        <v>1.82E-3</v>
      </c>
      <c r="BN92" s="5">
        <f>P_A[[#This Row],[24+]]-P_A[[#This Row],[25+]]</f>
        <v>1.1100000000000001E-3</v>
      </c>
      <c r="BO92" s="5">
        <f>P_A[[#This Row],[25+]]-P_A[[#This Row],[26+]]</f>
        <v>5.9999999999999995E-4</v>
      </c>
      <c r="BP92" s="5">
        <f>P_A[[#This Row],[26+]]-P_A[[#This Row],[27+]]</f>
        <v>3.1E-4</v>
      </c>
      <c r="BQ92" s="5">
        <f>P_A[[#This Row],[27+]]-P_A[[#This Row],[28+]]</f>
        <v>1.6000000000000001E-4</v>
      </c>
      <c r="BR92" s="5">
        <f>P_A[[#This Row],[28+]]-P_A[[#This Row],[29+]]</f>
        <v>7.9999999999999993E-5</v>
      </c>
      <c r="BS92" s="5">
        <f>P_A[[#This Row],[29+]]-P_A[[#This Row],[30+]]</f>
        <v>6.9999999999999994E-5</v>
      </c>
      <c r="BT92" s="5">
        <f>P_A[[#This Row],[30+]]-P_A[[#This Row],[31+]]</f>
        <v>0</v>
      </c>
      <c r="BU92" s="5">
        <f>P_A[[#This Row],[31+]]-P_A[[#This Row],[32+]]</f>
        <v>0</v>
      </c>
      <c r="BV92" s="5">
        <f>P_A[[#This Row],[32+]]-P_A[[#This Row],[33+]]</f>
        <v>0</v>
      </c>
      <c r="BW92" s="5">
        <f>P_A[[#This Row],[33+]]-P_A[[#This Row],[34+]]</f>
        <v>0</v>
      </c>
      <c r="BX92" s="5">
        <f>P_A[[#This Row],[34+]]-P_A[[#This Row],[35+]]</f>
        <v>0</v>
      </c>
      <c r="BY92" s="5">
        <f>P_A[[#This Row],[35+]]-P_A[[#This Row],[36+]]</f>
        <v>0</v>
      </c>
      <c r="BZ92" s="5">
        <f>P_A[[#This Row],[36+]]-P_A[[#This Row],[37+]]</f>
        <v>0</v>
      </c>
      <c r="CA92" s="5">
        <f>P_A[[#This Row],[37+]]-P_A[[#This Row],[38+]]</f>
        <v>0</v>
      </c>
      <c r="CB92" s="5">
        <f>P_A[[#This Row],[38+]]-P_A[[#This Row],[39+]]</f>
        <v>0</v>
      </c>
      <c r="CC92" s="5">
        <f>P_A[[#This Row],[39+]]-P_A[[#This Row],[40+]]</f>
        <v>0</v>
      </c>
      <c r="CD92" s="5">
        <f>P_A[[#This Row],[40+]]-P_A[[#This Row],[41+]]</f>
        <v>0</v>
      </c>
      <c r="CE92" s="5">
        <f>P_A[[#This Row],[41+]]-P_A[[#This Row],[42+]]</f>
        <v>0</v>
      </c>
      <c r="CF92" s="5">
        <f>P_A[[#This Row],[42+]]-P_A[[#This Row],[43+]]</f>
        <v>0</v>
      </c>
      <c r="CG92" s="5">
        <f>P_A[[#This Row],[43+]]-P_A[[#This Row],[44+]]</f>
        <v>0</v>
      </c>
      <c r="CH92" s="5">
        <f>P_A[[#This Row],[44+]]-P_A[[#This Row],[45+]]</f>
        <v>0</v>
      </c>
      <c r="CI92" s="5">
        <f>P_A[[#This Row],[45+]]-P_A[[#This Row],[46+]]</f>
        <v>0</v>
      </c>
      <c r="CJ92" s="5">
        <f>P_A[[#This Row],[46+]]-P_A[[#This Row],[47+]]</f>
        <v>0</v>
      </c>
      <c r="CK92" s="5">
        <f>P_A[[#This Row],[47+]]-P_A[[#This Row],[48+]]</f>
        <v>0</v>
      </c>
      <c r="CL92" s="5">
        <f>P_A[[#This Row],[48+]]-P_A[[#This Row],[49+]]</f>
        <v>0</v>
      </c>
    </row>
    <row r="93" spans="1:90" x14ac:dyDescent="0.25">
      <c r="A93" s="10">
        <v>22400625</v>
      </c>
      <c r="B93" t="s">
        <v>77</v>
      </c>
      <c r="C93" t="s">
        <v>75</v>
      </c>
      <c r="D93" s="11">
        <v>0.83333333333333337</v>
      </c>
      <c r="E93" s="9" t="str">
        <f>HYPERLINK("https://www.nba.com/stats/player/1631114/boxscores-traditional", "Jalen Williams")</f>
        <v>Jalen Williams</v>
      </c>
      <c r="F93">
        <v>25</v>
      </c>
      <c r="G93" s="4">
        <v>3.633</v>
      </c>
      <c r="H93" s="3">
        <v>1</v>
      </c>
      <c r="I93" s="3">
        <v>1</v>
      </c>
      <c r="J93" s="3">
        <v>1</v>
      </c>
      <c r="K93" s="3">
        <v>0.99994000000000005</v>
      </c>
      <c r="L93" s="3">
        <v>0.99983</v>
      </c>
      <c r="M93" s="3">
        <v>0.99951999999999996</v>
      </c>
      <c r="N93" s="3">
        <v>0.99878</v>
      </c>
      <c r="O93" s="3">
        <v>0.99702000000000002</v>
      </c>
      <c r="P93" s="3">
        <v>0.99343000000000004</v>
      </c>
      <c r="Q93" s="3">
        <v>0.98609999999999998</v>
      </c>
      <c r="R93" s="3">
        <v>0.97319999999999995</v>
      </c>
      <c r="S93" s="3">
        <v>0.95052999999999999</v>
      </c>
      <c r="T93" s="3">
        <v>0.91620999999999997</v>
      </c>
      <c r="U93" s="3">
        <v>0.86433000000000004</v>
      </c>
      <c r="V93" s="3">
        <v>0.79673000000000005</v>
      </c>
      <c r="W93" s="3">
        <v>0.70884000000000003</v>
      </c>
      <c r="X93" s="3">
        <v>0.61026000000000002</v>
      </c>
      <c r="Y93" s="3">
        <v>0.5</v>
      </c>
      <c r="Z93" s="3">
        <v>0.38973999999999998</v>
      </c>
      <c r="AA93" s="3">
        <v>0.29115999999999997</v>
      </c>
      <c r="AB93" s="3">
        <v>0.20327000000000001</v>
      </c>
      <c r="AC93" s="3">
        <v>0.13567000000000001</v>
      </c>
      <c r="AD93" s="3">
        <v>8.3790000000000003E-2</v>
      </c>
      <c r="AE93" s="3">
        <v>4.947E-2</v>
      </c>
      <c r="AF93" s="3">
        <v>2.6800000000000001E-2</v>
      </c>
      <c r="AG93" s="3">
        <v>1.3899999999999999E-2</v>
      </c>
      <c r="AH93" s="3">
        <v>6.5700000000000003E-3</v>
      </c>
      <c r="AI93" s="3">
        <v>2.98E-3</v>
      </c>
      <c r="AJ93" s="3">
        <v>1.2199999999999999E-3</v>
      </c>
      <c r="AK93" s="3">
        <v>4.8000000000000001E-4</v>
      </c>
      <c r="AL93" s="3">
        <v>1.7000000000000001E-4</v>
      </c>
      <c r="AM93" s="3">
        <v>6.0000000000000002E-5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5">
        <f>P_A[[#This Row],[8+]]-P_A[[#This Row],[9+]]</f>
        <v>0</v>
      </c>
      <c r="AY93" s="5">
        <f>P_A[[#This Row],[9+]]-P_A[[#This Row],[10+]]</f>
        <v>0</v>
      </c>
      <c r="AZ93" s="5">
        <f>P_A[[#This Row],[10+]]-P_A[[#This Row],[11+]]</f>
        <v>5.9999999999948983E-5</v>
      </c>
      <c r="BA93" s="5">
        <f>P_A[[#This Row],[11+]]-P_A[[#This Row],[12+]]</f>
        <v>1.100000000000545E-4</v>
      </c>
      <c r="BB93" s="5">
        <f>P_A[[#This Row],[12+]]-P_A[[#This Row],[13+]]</f>
        <v>3.1000000000003247E-4</v>
      </c>
      <c r="BC93" s="5">
        <f>P_A[[#This Row],[13+]]-P_A[[#This Row],[14+]]</f>
        <v>7.3999999999996291E-4</v>
      </c>
      <c r="BD93" s="5">
        <f>P_A[[#This Row],[14+]]-P_A[[#This Row],[15+]]</f>
        <v>1.7599999999999838E-3</v>
      </c>
      <c r="BE93" s="5">
        <f>P_A[[#This Row],[15+]]-P_A[[#This Row],[16+]]</f>
        <v>3.5899999999999821E-3</v>
      </c>
      <c r="BF93" s="5">
        <f>P_A[[#This Row],[16+]]-P_A[[#This Row],[17+]]</f>
        <v>7.3300000000000587E-3</v>
      </c>
      <c r="BG93" s="5">
        <f>P_A[[#This Row],[17+]]-P_A[[#This Row],[18+]]</f>
        <v>1.2900000000000023E-2</v>
      </c>
      <c r="BH93" s="5">
        <f>P_A[[#This Row],[18+]]-P_A[[#This Row],[19+]]</f>
        <v>2.2669999999999968E-2</v>
      </c>
      <c r="BI93" s="5">
        <f>P_A[[#This Row],[19+]]-P_A[[#This Row],[20+]]</f>
        <v>3.4320000000000017E-2</v>
      </c>
      <c r="BJ93" s="5">
        <f>P_A[[#This Row],[20+]]-P_A[[#This Row],[21+]]</f>
        <v>5.1879999999999926E-2</v>
      </c>
      <c r="BK93" s="5">
        <f>P_A[[#This Row],[21+]]-P_A[[#This Row],[22+]]</f>
        <v>6.7599999999999993E-2</v>
      </c>
      <c r="BL93" s="5">
        <f>P_A[[#This Row],[22+]]-P_A[[#This Row],[23+]]</f>
        <v>8.7890000000000024E-2</v>
      </c>
      <c r="BM93" s="5">
        <f>P_A[[#This Row],[23+]]-P_A[[#This Row],[24+]]</f>
        <v>9.8580000000000001E-2</v>
      </c>
      <c r="BN93" s="5">
        <f>P_A[[#This Row],[24+]]-P_A[[#This Row],[25+]]</f>
        <v>0.11026000000000002</v>
      </c>
      <c r="BO93" s="5">
        <f>P_A[[#This Row],[25+]]-P_A[[#This Row],[26+]]</f>
        <v>0.11026000000000002</v>
      </c>
      <c r="BP93" s="5">
        <f>P_A[[#This Row],[26+]]-P_A[[#This Row],[27+]]</f>
        <v>9.8580000000000001E-2</v>
      </c>
      <c r="BQ93" s="5">
        <f>P_A[[#This Row],[27+]]-P_A[[#This Row],[28+]]</f>
        <v>8.7889999999999968E-2</v>
      </c>
      <c r="BR93" s="5">
        <f>P_A[[#This Row],[28+]]-P_A[[#This Row],[29+]]</f>
        <v>6.7599999999999993E-2</v>
      </c>
      <c r="BS93" s="5">
        <f>P_A[[#This Row],[29+]]-P_A[[#This Row],[30+]]</f>
        <v>5.1880000000000009E-2</v>
      </c>
      <c r="BT93" s="5">
        <f>P_A[[#This Row],[30+]]-P_A[[#This Row],[31+]]</f>
        <v>3.4320000000000003E-2</v>
      </c>
      <c r="BU93" s="5">
        <f>P_A[[#This Row],[31+]]-P_A[[#This Row],[32+]]</f>
        <v>2.2669999999999999E-2</v>
      </c>
      <c r="BV93" s="5">
        <f>P_A[[#This Row],[32+]]-P_A[[#This Row],[33+]]</f>
        <v>1.2900000000000002E-2</v>
      </c>
      <c r="BW93" s="5">
        <f>P_A[[#This Row],[33+]]-P_A[[#This Row],[34+]]</f>
        <v>7.3299999999999988E-3</v>
      </c>
      <c r="BX93" s="5">
        <f>P_A[[#This Row],[34+]]-P_A[[#This Row],[35+]]</f>
        <v>3.5900000000000003E-3</v>
      </c>
      <c r="BY93" s="5">
        <f>P_A[[#This Row],[35+]]-P_A[[#This Row],[36+]]</f>
        <v>1.7600000000000001E-3</v>
      </c>
      <c r="BZ93" s="5">
        <f>P_A[[#This Row],[36+]]-P_A[[#This Row],[37+]]</f>
        <v>7.3999999999999999E-4</v>
      </c>
      <c r="CA93" s="5">
        <f>P_A[[#This Row],[37+]]-P_A[[#This Row],[38+]]</f>
        <v>3.1E-4</v>
      </c>
      <c r="CB93" s="5">
        <f>P_A[[#This Row],[38+]]-P_A[[#This Row],[39+]]</f>
        <v>1.1000000000000002E-4</v>
      </c>
      <c r="CC93" s="5">
        <f>P_A[[#This Row],[39+]]-P_A[[#This Row],[40+]]</f>
        <v>6.0000000000000002E-5</v>
      </c>
      <c r="CD93" s="5">
        <f>P_A[[#This Row],[40+]]-P_A[[#This Row],[41+]]</f>
        <v>0</v>
      </c>
      <c r="CE93" s="5">
        <f>P_A[[#This Row],[41+]]-P_A[[#This Row],[42+]]</f>
        <v>0</v>
      </c>
      <c r="CF93" s="5">
        <f>P_A[[#This Row],[42+]]-P_A[[#This Row],[43+]]</f>
        <v>0</v>
      </c>
      <c r="CG93" s="5">
        <f>P_A[[#This Row],[43+]]-P_A[[#This Row],[44+]]</f>
        <v>0</v>
      </c>
      <c r="CH93" s="5">
        <f>P_A[[#This Row],[44+]]-P_A[[#This Row],[45+]]</f>
        <v>0</v>
      </c>
      <c r="CI93" s="5">
        <f>P_A[[#This Row],[45+]]-P_A[[#This Row],[46+]]</f>
        <v>0</v>
      </c>
      <c r="CJ93" s="5">
        <f>P_A[[#This Row],[46+]]-P_A[[#This Row],[47+]]</f>
        <v>0</v>
      </c>
      <c r="CK93" s="5">
        <f>P_A[[#This Row],[47+]]-P_A[[#This Row],[48+]]</f>
        <v>0</v>
      </c>
      <c r="CL93" s="5">
        <f>P_A[[#This Row],[48+]]-P_A[[#This Row],[49+]]</f>
        <v>0</v>
      </c>
    </row>
    <row r="94" spans="1:90" x14ac:dyDescent="0.25">
      <c r="A94" s="10">
        <v>22400625</v>
      </c>
      <c r="B94" t="s">
        <v>77</v>
      </c>
      <c r="C94" t="s">
        <v>75</v>
      </c>
      <c r="D94" s="11">
        <v>0.83333333333333337</v>
      </c>
      <c r="E94" s="9" t="str">
        <f>HYPERLINK("https://www.nba.com/stats/player/1628983/boxscores-traditional", "Shai Gilgeous-Alexander")</f>
        <v>Shai Gilgeous-Alexander</v>
      </c>
      <c r="F94">
        <v>43.2</v>
      </c>
      <c r="G94" s="4">
        <v>9.6419999999999995</v>
      </c>
      <c r="H94" s="3">
        <v>0.99987000000000004</v>
      </c>
      <c r="I94" s="3">
        <v>0.99980999999999998</v>
      </c>
      <c r="J94" s="3">
        <v>0.99970999999999999</v>
      </c>
      <c r="K94" s="3">
        <v>0.99958000000000002</v>
      </c>
      <c r="L94" s="3">
        <v>0.99939999999999996</v>
      </c>
      <c r="M94" s="3">
        <v>0.99912999999999996</v>
      </c>
      <c r="N94" s="3">
        <v>0.99878</v>
      </c>
      <c r="O94" s="3">
        <v>0.99824999999999997</v>
      </c>
      <c r="P94" s="3">
        <v>0.99760000000000004</v>
      </c>
      <c r="Q94" s="3">
        <v>0.99673999999999996</v>
      </c>
      <c r="R94" s="3">
        <v>0.99546999999999997</v>
      </c>
      <c r="S94" s="3">
        <v>0.99395999999999995</v>
      </c>
      <c r="T94" s="3">
        <v>0.99202000000000001</v>
      </c>
      <c r="U94" s="3">
        <v>0.98928000000000005</v>
      </c>
      <c r="V94" s="3">
        <v>0.98609999999999998</v>
      </c>
      <c r="W94" s="3">
        <v>0.98214000000000001</v>
      </c>
      <c r="X94" s="3">
        <v>0.97670000000000001</v>
      </c>
      <c r="Y94" s="3">
        <v>0.97062000000000004</v>
      </c>
      <c r="Z94" s="3">
        <v>0.96245999999999998</v>
      </c>
      <c r="AA94" s="3">
        <v>0.95352000000000003</v>
      </c>
      <c r="AB94" s="3">
        <v>0.94294999999999995</v>
      </c>
      <c r="AC94" s="3">
        <v>0.92922000000000005</v>
      </c>
      <c r="AD94" s="3">
        <v>0.91466000000000003</v>
      </c>
      <c r="AE94" s="3">
        <v>0.89795999999999998</v>
      </c>
      <c r="AF94" s="3">
        <v>0.87697999999999998</v>
      </c>
      <c r="AG94" s="3">
        <v>0.85543000000000002</v>
      </c>
      <c r="AH94" s="3">
        <v>0.82894000000000001</v>
      </c>
      <c r="AI94" s="3">
        <v>0.80234000000000005</v>
      </c>
      <c r="AJ94" s="3">
        <v>0.77337</v>
      </c>
      <c r="AK94" s="3">
        <v>0.73890999999999996</v>
      </c>
      <c r="AL94" s="3">
        <v>0.70540000000000003</v>
      </c>
      <c r="AM94" s="3">
        <v>0.67003000000000001</v>
      </c>
      <c r="AN94" s="3">
        <v>0.62929999999999997</v>
      </c>
      <c r="AO94" s="3">
        <v>0.59094999999999998</v>
      </c>
      <c r="AP94" s="3">
        <v>0.54776000000000002</v>
      </c>
      <c r="AQ94" s="3">
        <v>0.50797999999999999</v>
      </c>
      <c r="AR94" s="3">
        <v>0.46811999999999998</v>
      </c>
      <c r="AS94" s="3">
        <v>0.42465000000000003</v>
      </c>
      <c r="AT94" s="3">
        <v>0.38590999999999998</v>
      </c>
      <c r="AU94" s="3">
        <v>0.34827000000000002</v>
      </c>
      <c r="AV94" s="3">
        <v>0.30853999999999998</v>
      </c>
      <c r="AW94" s="3">
        <v>0.27424999999999999</v>
      </c>
      <c r="AX94" s="5">
        <f>P_A[[#This Row],[8+]]-P_A[[#This Row],[9+]]</f>
        <v>6.0000000000060005E-5</v>
      </c>
      <c r="AY94" s="5">
        <f>P_A[[#This Row],[9+]]-P_A[[#This Row],[10+]]</f>
        <v>9.9999999999988987E-5</v>
      </c>
      <c r="AZ94" s="5">
        <f>P_A[[#This Row],[10+]]-P_A[[#This Row],[11+]]</f>
        <v>1.2999999999996348E-4</v>
      </c>
      <c r="BA94" s="5">
        <f>P_A[[#This Row],[11+]]-P_A[[#This Row],[12+]]</f>
        <v>1.8000000000006899E-4</v>
      </c>
      <c r="BB94" s="5">
        <f>P_A[[#This Row],[12+]]-P_A[[#This Row],[13+]]</f>
        <v>2.6999999999999247E-4</v>
      </c>
      <c r="BC94" s="5">
        <f>P_A[[#This Row],[13+]]-P_A[[#This Row],[14+]]</f>
        <v>3.4999999999996145E-4</v>
      </c>
      <c r="BD94" s="5">
        <f>P_A[[#This Row],[14+]]-P_A[[#This Row],[15+]]</f>
        <v>5.3000000000003045E-4</v>
      </c>
      <c r="BE94" s="5">
        <f>P_A[[#This Row],[15+]]-P_A[[#This Row],[16+]]</f>
        <v>6.4999999999992841E-4</v>
      </c>
      <c r="BF94" s="5">
        <f>P_A[[#This Row],[16+]]-P_A[[#This Row],[17+]]</f>
        <v>8.6000000000008292E-4</v>
      </c>
      <c r="BG94" s="5">
        <f>P_A[[#This Row],[17+]]-P_A[[#This Row],[18+]]</f>
        <v>1.2699999999999934E-3</v>
      </c>
      <c r="BH94" s="5">
        <f>P_A[[#This Row],[18+]]-P_A[[#This Row],[19+]]</f>
        <v>1.5100000000000113E-3</v>
      </c>
      <c r="BI94" s="5">
        <f>P_A[[#This Row],[19+]]-P_A[[#This Row],[20+]]</f>
        <v>1.9399999999999418E-3</v>
      </c>
      <c r="BJ94" s="5">
        <f>P_A[[#This Row],[20+]]-P_A[[#This Row],[21+]]</f>
        <v>2.7399999999999647E-3</v>
      </c>
      <c r="BK94" s="5">
        <f>P_A[[#This Row],[21+]]-P_A[[#This Row],[22+]]</f>
        <v>3.1800000000000717E-3</v>
      </c>
      <c r="BL94" s="5">
        <f>P_A[[#This Row],[22+]]-P_A[[#This Row],[23+]]</f>
        <v>3.9599999999999635E-3</v>
      </c>
      <c r="BM94" s="5">
        <f>P_A[[#This Row],[23+]]-P_A[[#This Row],[24+]]</f>
        <v>5.4400000000000004E-3</v>
      </c>
      <c r="BN94" s="5">
        <f>P_A[[#This Row],[24+]]-P_A[[#This Row],[25+]]</f>
        <v>6.0799999999999743E-3</v>
      </c>
      <c r="BO94" s="5">
        <f>P_A[[#This Row],[25+]]-P_A[[#This Row],[26+]]</f>
        <v>8.1600000000000561E-3</v>
      </c>
      <c r="BP94" s="5">
        <f>P_A[[#This Row],[26+]]-P_A[[#This Row],[27+]]</f>
        <v>8.939999999999948E-3</v>
      </c>
      <c r="BQ94" s="5">
        <f>P_A[[#This Row],[27+]]-P_A[[#This Row],[28+]]</f>
        <v>1.0570000000000079E-2</v>
      </c>
      <c r="BR94" s="5">
        <f>P_A[[#This Row],[28+]]-P_A[[#This Row],[29+]]</f>
        <v>1.3729999999999909E-2</v>
      </c>
      <c r="BS94" s="5">
        <f>P_A[[#This Row],[29+]]-P_A[[#This Row],[30+]]</f>
        <v>1.4560000000000017E-2</v>
      </c>
      <c r="BT94" s="5">
        <f>P_A[[#This Row],[30+]]-P_A[[#This Row],[31+]]</f>
        <v>1.6700000000000048E-2</v>
      </c>
      <c r="BU94" s="5">
        <f>P_A[[#This Row],[31+]]-P_A[[#This Row],[32+]]</f>
        <v>2.0979999999999999E-2</v>
      </c>
      <c r="BV94" s="5">
        <f>P_A[[#This Row],[32+]]-P_A[[#This Row],[33+]]</f>
        <v>2.1549999999999958E-2</v>
      </c>
      <c r="BW94" s="5">
        <f>P_A[[#This Row],[33+]]-P_A[[#This Row],[34+]]</f>
        <v>2.6490000000000014E-2</v>
      </c>
      <c r="BX94" s="5">
        <f>P_A[[#This Row],[34+]]-P_A[[#This Row],[35+]]</f>
        <v>2.6599999999999957E-2</v>
      </c>
      <c r="BY94" s="5">
        <f>P_A[[#This Row],[35+]]-P_A[[#This Row],[36+]]</f>
        <v>2.8970000000000051E-2</v>
      </c>
      <c r="BZ94" s="5">
        <f>P_A[[#This Row],[36+]]-P_A[[#This Row],[37+]]</f>
        <v>3.4460000000000046E-2</v>
      </c>
      <c r="CA94" s="5">
        <f>P_A[[#This Row],[37+]]-P_A[[#This Row],[38+]]</f>
        <v>3.3509999999999929E-2</v>
      </c>
      <c r="CB94" s="5">
        <f>P_A[[#This Row],[38+]]-P_A[[#This Row],[39+]]</f>
        <v>3.5370000000000013E-2</v>
      </c>
      <c r="CC94" s="5">
        <f>P_A[[#This Row],[39+]]-P_A[[#This Row],[40+]]</f>
        <v>4.0730000000000044E-2</v>
      </c>
      <c r="CD94" s="5">
        <f>P_A[[#This Row],[40+]]-P_A[[#This Row],[41+]]</f>
        <v>3.8349999999999995E-2</v>
      </c>
      <c r="CE94" s="5">
        <f>P_A[[#This Row],[41+]]-P_A[[#This Row],[42+]]</f>
        <v>4.3189999999999951E-2</v>
      </c>
      <c r="CF94" s="5">
        <f>P_A[[#This Row],[42+]]-P_A[[#This Row],[43+]]</f>
        <v>3.9780000000000038E-2</v>
      </c>
      <c r="CG94" s="5">
        <f>P_A[[#This Row],[43+]]-P_A[[#This Row],[44+]]</f>
        <v>3.9860000000000007E-2</v>
      </c>
      <c r="CH94" s="5">
        <f>P_A[[#This Row],[44+]]-P_A[[#This Row],[45+]]</f>
        <v>4.3469999999999953E-2</v>
      </c>
      <c r="CI94" s="5">
        <f>P_A[[#This Row],[45+]]-P_A[[#This Row],[46+]]</f>
        <v>3.8740000000000052E-2</v>
      </c>
      <c r="CJ94" s="5">
        <f>P_A[[#This Row],[46+]]-P_A[[#This Row],[47+]]</f>
        <v>3.7639999999999951E-2</v>
      </c>
      <c r="CK94" s="5">
        <f>P_A[[#This Row],[47+]]-P_A[[#This Row],[48+]]</f>
        <v>3.9730000000000043E-2</v>
      </c>
      <c r="CL94" s="5">
        <f>P_A[[#This Row],[48+]]-P_A[[#This Row],[49+]]</f>
        <v>3.4289999999999987E-2</v>
      </c>
    </row>
    <row r="95" spans="1:90" x14ac:dyDescent="0.25">
      <c r="A95" s="10">
        <v>22400625</v>
      </c>
      <c r="B95" t="s">
        <v>77</v>
      </c>
      <c r="C95" t="s">
        <v>75</v>
      </c>
      <c r="D95" s="11">
        <v>0.83333333333333337</v>
      </c>
      <c r="E95" s="9" t="str">
        <f>HYPERLINK("https://www.nba.com/stats/player/1641717/boxscores-traditional", "Cason Wallace")</f>
        <v>Cason Wallace</v>
      </c>
      <c r="F95">
        <v>14.2</v>
      </c>
      <c r="G95" s="4">
        <v>4.5780000000000003</v>
      </c>
      <c r="H95" s="3">
        <v>0.91149000000000002</v>
      </c>
      <c r="I95" s="3">
        <v>0.87285999999999997</v>
      </c>
      <c r="J95" s="3">
        <v>0.82121</v>
      </c>
      <c r="K95" s="3">
        <v>0.75804000000000005</v>
      </c>
      <c r="L95" s="3">
        <v>0.68439000000000005</v>
      </c>
      <c r="M95" s="3">
        <v>0.60257000000000005</v>
      </c>
      <c r="N95" s="3">
        <v>0.51595000000000002</v>
      </c>
      <c r="O95" s="3">
        <v>0.43251000000000001</v>
      </c>
      <c r="P95" s="3">
        <v>0.34827000000000002</v>
      </c>
      <c r="Q95" s="3">
        <v>0.27093</v>
      </c>
      <c r="R95" s="3">
        <v>0.20327000000000001</v>
      </c>
      <c r="S95" s="3">
        <v>0.14685999999999999</v>
      </c>
      <c r="T95" s="3">
        <v>0.10204000000000001</v>
      </c>
      <c r="U95" s="3">
        <v>6.8110000000000004E-2</v>
      </c>
      <c r="V95" s="3">
        <v>4.4569999999999999E-2</v>
      </c>
      <c r="W95" s="3">
        <v>2.743E-2</v>
      </c>
      <c r="X95" s="3">
        <v>1.618E-2</v>
      </c>
      <c r="Y95" s="3">
        <v>9.1400000000000006E-3</v>
      </c>
      <c r="Z95" s="3">
        <v>4.9399999999999999E-3</v>
      </c>
      <c r="AA95" s="3">
        <v>2.5600000000000002E-3</v>
      </c>
      <c r="AB95" s="3">
        <v>1.31E-3</v>
      </c>
      <c r="AC95" s="3">
        <v>6.2E-4</v>
      </c>
      <c r="AD95" s="3">
        <v>2.7999999999999998E-4</v>
      </c>
      <c r="AE95" s="3">
        <v>1.2E-4</v>
      </c>
      <c r="AF95" s="3">
        <v>5.0000000000000002E-5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5">
        <f>P_A[[#This Row],[8+]]-P_A[[#This Row],[9+]]</f>
        <v>3.8630000000000053E-2</v>
      </c>
      <c r="AY95" s="5">
        <f>P_A[[#This Row],[9+]]-P_A[[#This Row],[10+]]</f>
        <v>5.1649999999999974E-2</v>
      </c>
      <c r="AZ95" s="5">
        <f>P_A[[#This Row],[10+]]-P_A[[#This Row],[11+]]</f>
        <v>6.3169999999999948E-2</v>
      </c>
      <c r="BA95" s="5">
        <f>P_A[[#This Row],[11+]]-P_A[[#This Row],[12+]]</f>
        <v>7.3649999999999993E-2</v>
      </c>
      <c r="BB95" s="5">
        <f>P_A[[#This Row],[12+]]-P_A[[#This Row],[13+]]</f>
        <v>8.1820000000000004E-2</v>
      </c>
      <c r="BC95" s="5">
        <f>P_A[[#This Row],[13+]]-P_A[[#This Row],[14+]]</f>
        <v>8.662000000000003E-2</v>
      </c>
      <c r="BD95" s="5">
        <f>P_A[[#This Row],[14+]]-P_A[[#This Row],[15+]]</f>
        <v>8.3440000000000014E-2</v>
      </c>
      <c r="BE95" s="5">
        <f>P_A[[#This Row],[15+]]-P_A[[#This Row],[16+]]</f>
        <v>8.4239999999999982E-2</v>
      </c>
      <c r="BF95" s="5">
        <f>P_A[[#This Row],[16+]]-P_A[[#This Row],[17+]]</f>
        <v>7.734000000000002E-2</v>
      </c>
      <c r="BG95" s="5">
        <f>P_A[[#This Row],[17+]]-P_A[[#This Row],[18+]]</f>
        <v>6.7659999999999998E-2</v>
      </c>
      <c r="BH95" s="5">
        <f>P_A[[#This Row],[18+]]-P_A[[#This Row],[19+]]</f>
        <v>5.6410000000000016E-2</v>
      </c>
      <c r="BI95" s="5">
        <f>P_A[[#This Row],[19+]]-P_A[[#This Row],[20+]]</f>
        <v>4.4819999999999985E-2</v>
      </c>
      <c r="BJ95" s="5">
        <f>P_A[[#This Row],[20+]]-P_A[[#This Row],[21+]]</f>
        <v>3.3930000000000002E-2</v>
      </c>
      <c r="BK95" s="5">
        <f>P_A[[#This Row],[21+]]-P_A[[#This Row],[22+]]</f>
        <v>2.3540000000000005E-2</v>
      </c>
      <c r="BL95" s="5">
        <f>P_A[[#This Row],[22+]]-P_A[[#This Row],[23+]]</f>
        <v>1.7139999999999999E-2</v>
      </c>
      <c r="BM95" s="5">
        <f>P_A[[#This Row],[23+]]-P_A[[#This Row],[24+]]</f>
        <v>1.125E-2</v>
      </c>
      <c r="BN95" s="5">
        <f>P_A[[#This Row],[24+]]-P_A[[#This Row],[25+]]</f>
        <v>7.0399999999999994E-3</v>
      </c>
      <c r="BO95" s="5">
        <f>P_A[[#This Row],[25+]]-P_A[[#This Row],[26+]]</f>
        <v>4.2000000000000006E-3</v>
      </c>
      <c r="BP95" s="5">
        <f>P_A[[#This Row],[26+]]-P_A[[#This Row],[27+]]</f>
        <v>2.3799999999999997E-3</v>
      </c>
      <c r="BQ95" s="5">
        <f>P_A[[#This Row],[27+]]-P_A[[#This Row],[28+]]</f>
        <v>1.2500000000000002E-3</v>
      </c>
      <c r="BR95" s="5">
        <f>P_A[[#This Row],[28+]]-P_A[[#This Row],[29+]]</f>
        <v>6.8999999999999997E-4</v>
      </c>
      <c r="BS95" s="5">
        <f>P_A[[#This Row],[29+]]-P_A[[#This Row],[30+]]</f>
        <v>3.4000000000000002E-4</v>
      </c>
      <c r="BT95" s="5">
        <f>P_A[[#This Row],[30+]]-P_A[[#This Row],[31+]]</f>
        <v>1.5999999999999999E-4</v>
      </c>
      <c r="BU95" s="5">
        <f>P_A[[#This Row],[31+]]-P_A[[#This Row],[32+]]</f>
        <v>6.9999999999999994E-5</v>
      </c>
      <c r="BV95" s="5">
        <f>P_A[[#This Row],[32+]]-P_A[[#This Row],[33+]]</f>
        <v>5.0000000000000002E-5</v>
      </c>
      <c r="BW95" s="5">
        <f>P_A[[#This Row],[33+]]-P_A[[#This Row],[34+]]</f>
        <v>0</v>
      </c>
      <c r="BX95" s="5">
        <f>P_A[[#This Row],[34+]]-P_A[[#This Row],[35+]]</f>
        <v>0</v>
      </c>
      <c r="BY95" s="5">
        <f>P_A[[#This Row],[35+]]-P_A[[#This Row],[36+]]</f>
        <v>0</v>
      </c>
      <c r="BZ95" s="5">
        <f>P_A[[#This Row],[36+]]-P_A[[#This Row],[37+]]</f>
        <v>0</v>
      </c>
      <c r="CA95" s="5">
        <f>P_A[[#This Row],[37+]]-P_A[[#This Row],[38+]]</f>
        <v>0</v>
      </c>
      <c r="CB95" s="5">
        <f>P_A[[#This Row],[38+]]-P_A[[#This Row],[39+]]</f>
        <v>0</v>
      </c>
      <c r="CC95" s="5">
        <f>P_A[[#This Row],[39+]]-P_A[[#This Row],[40+]]</f>
        <v>0</v>
      </c>
      <c r="CD95" s="5">
        <f>P_A[[#This Row],[40+]]-P_A[[#This Row],[41+]]</f>
        <v>0</v>
      </c>
      <c r="CE95" s="5">
        <f>P_A[[#This Row],[41+]]-P_A[[#This Row],[42+]]</f>
        <v>0</v>
      </c>
      <c r="CF95" s="5">
        <f>P_A[[#This Row],[42+]]-P_A[[#This Row],[43+]]</f>
        <v>0</v>
      </c>
      <c r="CG95" s="5">
        <f>P_A[[#This Row],[43+]]-P_A[[#This Row],[44+]]</f>
        <v>0</v>
      </c>
      <c r="CH95" s="5">
        <f>P_A[[#This Row],[44+]]-P_A[[#This Row],[45+]]</f>
        <v>0</v>
      </c>
      <c r="CI95" s="5">
        <f>P_A[[#This Row],[45+]]-P_A[[#This Row],[46+]]</f>
        <v>0</v>
      </c>
      <c r="CJ95" s="5">
        <f>P_A[[#This Row],[46+]]-P_A[[#This Row],[47+]]</f>
        <v>0</v>
      </c>
      <c r="CK95" s="5">
        <f>P_A[[#This Row],[47+]]-P_A[[#This Row],[48+]]</f>
        <v>0</v>
      </c>
      <c r="CL95" s="5">
        <f>P_A[[#This Row],[48+]]-P_A[[#This Row],[49+]]</f>
        <v>0</v>
      </c>
    </row>
    <row r="96" spans="1:90" x14ac:dyDescent="0.25">
      <c r="A96" s="10">
        <v>22400625</v>
      </c>
      <c r="B96" t="s">
        <v>77</v>
      </c>
      <c r="C96" t="s">
        <v>75</v>
      </c>
      <c r="D96" s="11">
        <v>0.83333333333333337</v>
      </c>
      <c r="E96" s="9" t="str">
        <f>HYPERLINK("https://www.nba.com/stats/player/1631096/boxscores-traditional", "Chet Holmgren")</f>
        <v>Chet Holmgren</v>
      </c>
      <c r="F96">
        <v>16.600000000000001</v>
      </c>
      <c r="G96" s="4">
        <v>7.06</v>
      </c>
      <c r="H96" s="3">
        <v>0.88876999999999995</v>
      </c>
      <c r="I96" s="3">
        <v>0.85992999999999997</v>
      </c>
      <c r="J96" s="3">
        <v>0.82381000000000004</v>
      </c>
      <c r="K96" s="3">
        <v>0.78524000000000005</v>
      </c>
      <c r="L96" s="3">
        <v>0.74214999999999998</v>
      </c>
      <c r="M96" s="3">
        <v>0.69496999999999998</v>
      </c>
      <c r="N96" s="3">
        <v>0.64431000000000005</v>
      </c>
      <c r="O96" s="3">
        <v>0.59094999999999998</v>
      </c>
      <c r="P96" s="3">
        <v>0.53188000000000002</v>
      </c>
      <c r="Q96" s="3">
        <v>0.47608</v>
      </c>
      <c r="R96" s="3">
        <v>0.42074</v>
      </c>
      <c r="S96" s="3">
        <v>0.36692999999999998</v>
      </c>
      <c r="T96" s="3">
        <v>0.31561</v>
      </c>
      <c r="U96" s="3">
        <v>0.26762999999999998</v>
      </c>
      <c r="V96" s="3">
        <v>0.22363</v>
      </c>
      <c r="W96" s="3">
        <v>0.18140999999999999</v>
      </c>
      <c r="X96" s="3">
        <v>0.14685999999999999</v>
      </c>
      <c r="Y96" s="3">
        <v>0.11702</v>
      </c>
      <c r="Z96" s="3">
        <v>9.1759999999999994E-2</v>
      </c>
      <c r="AA96" s="3">
        <v>7.0779999999999996E-2</v>
      </c>
      <c r="AB96" s="3">
        <v>5.3699999999999998E-2</v>
      </c>
      <c r="AC96" s="3">
        <v>3.9199999999999999E-2</v>
      </c>
      <c r="AD96" s="3">
        <v>2.8719999999999999E-2</v>
      </c>
      <c r="AE96" s="3">
        <v>2.068E-2</v>
      </c>
      <c r="AF96" s="3">
        <v>1.4630000000000001E-2</v>
      </c>
      <c r="AG96" s="3">
        <v>1.017E-2</v>
      </c>
      <c r="AH96" s="3">
        <v>6.9499999999999996E-3</v>
      </c>
      <c r="AI96" s="3">
        <v>4.5300000000000002E-3</v>
      </c>
      <c r="AJ96" s="3">
        <v>2.98E-3</v>
      </c>
      <c r="AK96" s="3">
        <v>1.9300000000000001E-3</v>
      </c>
      <c r="AL96" s="3">
        <v>1.2199999999999999E-3</v>
      </c>
      <c r="AM96" s="3">
        <v>7.6000000000000004E-4</v>
      </c>
      <c r="AN96" s="3">
        <v>4.6999999999999999E-4</v>
      </c>
      <c r="AO96" s="3">
        <v>2.7E-4</v>
      </c>
      <c r="AP96" s="3">
        <v>1.6000000000000001E-4</v>
      </c>
      <c r="AQ96" s="3">
        <v>9.0000000000000006E-5</v>
      </c>
      <c r="AR96" s="3">
        <v>5.0000000000000002E-5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5">
        <f>P_A[[#This Row],[8+]]-P_A[[#This Row],[9+]]</f>
        <v>2.8839999999999977E-2</v>
      </c>
      <c r="AY96" s="5">
        <f>P_A[[#This Row],[9+]]-P_A[[#This Row],[10+]]</f>
        <v>3.611999999999993E-2</v>
      </c>
      <c r="AZ96" s="5">
        <f>P_A[[#This Row],[10+]]-P_A[[#This Row],[11+]]</f>
        <v>3.8569999999999993E-2</v>
      </c>
      <c r="BA96" s="5">
        <f>P_A[[#This Row],[11+]]-P_A[[#This Row],[12+]]</f>
        <v>4.3090000000000073E-2</v>
      </c>
      <c r="BB96" s="5">
        <f>P_A[[#This Row],[12+]]-P_A[[#This Row],[13+]]</f>
        <v>4.718E-2</v>
      </c>
      <c r="BC96" s="5">
        <f>P_A[[#This Row],[13+]]-P_A[[#This Row],[14+]]</f>
        <v>5.0659999999999927E-2</v>
      </c>
      <c r="BD96" s="5">
        <f>P_A[[#This Row],[14+]]-P_A[[#This Row],[15+]]</f>
        <v>5.3360000000000074E-2</v>
      </c>
      <c r="BE96" s="5">
        <f>P_A[[#This Row],[15+]]-P_A[[#This Row],[16+]]</f>
        <v>5.9069999999999956E-2</v>
      </c>
      <c r="BF96" s="5">
        <f>P_A[[#This Row],[16+]]-P_A[[#This Row],[17+]]</f>
        <v>5.5800000000000016E-2</v>
      </c>
      <c r="BG96" s="5">
        <f>P_A[[#This Row],[17+]]-P_A[[#This Row],[18+]]</f>
        <v>5.534E-2</v>
      </c>
      <c r="BH96" s="5">
        <f>P_A[[#This Row],[18+]]-P_A[[#This Row],[19+]]</f>
        <v>5.3810000000000024E-2</v>
      </c>
      <c r="BI96" s="5">
        <f>P_A[[#This Row],[19+]]-P_A[[#This Row],[20+]]</f>
        <v>5.1319999999999977E-2</v>
      </c>
      <c r="BJ96" s="5">
        <f>P_A[[#This Row],[20+]]-P_A[[#This Row],[21+]]</f>
        <v>4.7980000000000023E-2</v>
      </c>
      <c r="BK96" s="5">
        <f>P_A[[#This Row],[21+]]-P_A[[#This Row],[22+]]</f>
        <v>4.3999999999999984E-2</v>
      </c>
      <c r="BL96" s="5">
        <f>P_A[[#This Row],[22+]]-P_A[[#This Row],[23+]]</f>
        <v>4.2220000000000008E-2</v>
      </c>
      <c r="BM96" s="5">
        <f>P_A[[#This Row],[23+]]-P_A[[#This Row],[24+]]</f>
        <v>3.4549999999999997E-2</v>
      </c>
      <c r="BN96" s="5">
        <f>P_A[[#This Row],[24+]]-P_A[[#This Row],[25+]]</f>
        <v>2.9839999999999992E-2</v>
      </c>
      <c r="BO96" s="5">
        <f>P_A[[#This Row],[25+]]-P_A[[#This Row],[26+]]</f>
        <v>2.5260000000000005E-2</v>
      </c>
      <c r="BP96" s="5">
        <f>P_A[[#This Row],[26+]]-P_A[[#This Row],[27+]]</f>
        <v>2.0979999999999999E-2</v>
      </c>
      <c r="BQ96" s="5">
        <f>P_A[[#This Row],[27+]]-P_A[[#This Row],[28+]]</f>
        <v>1.7079999999999998E-2</v>
      </c>
      <c r="BR96" s="5">
        <f>P_A[[#This Row],[28+]]-P_A[[#This Row],[29+]]</f>
        <v>1.4499999999999999E-2</v>
      </c>
      <c r="BS96" s="5">
        <f>P_A[[#This Row],[29+]]-P_A[[#This Row],[30+]]</f>
        <v>1.048E-2</v>
      </c>
      <c r="BT96" s="5">
        <f>P_A[[#This Row],[30+]]-P_A[[#This Row],[31+]]</f>
        <v>8.0399999999999985E-3</v>
      </c>
      <c r="BU96" s="5">
        <f>P_A[[#This Row],[31+]]-P_A[[#This Row],[32+]]</f>
        <v>6.0499999999999998E-3</v>
      </c>
      <c r="BV96" s="5">
        <f>P_A[[#This Row],[32+]]-P_A[[#This Row],[33+]]</f>
        <v>4.4600000000000004E-3</v>
      </c>
      <c r="BW96" s="5">
        <f>P_A[[#This Row],[33+]]-P_A[[#This Row],[34+]]</f>
        <v>3.2200000000000006E-3</v>
      </c>
      <c r="BX96" s="5">
        <f>P_A[[#This Row],[34+]]-P_A[[#This Row],[35+]]</f>
        <v>2.4199999999999994E-3</v>
      </c>
      <c r="BY96" s="5">
        <f>P_A[[#This Row],[35+]]-P_A[[#This Row],[36+]]</f>
        <v>1.5500000000000002E-3</v>
      </c>
      <c r="BZ96" s="5">
        <f>P_A[[#This Row],[36+]]-P_A[[#This Row],[37+]]</f>
        <v>1.0499999999999999E-3</v>
      </c>
      <c r="CA96" s="5">
        <f>P_A[[#This Row],[37+]]-P_A[[#This Row],[38+]]</f>
        <v>7.1000000000000013E-4</v>
      </c>
      <c r="CB96" s="5">
        <f>P_A[[#This Row],[38+]]-P_A[[#This Row],[39+]]</f>
        <v>4.5999999999999991E-4</v>
      </c>
      <c r="CC96" s="5">
        <f>P_A[[#This Row],[39+]]-P_A[[#This Row],[40+]]</f>
        <v>2.9000000000000006E-4</v>
      </c>
      <c r="CD96" s="5">
        <f>P_A[[#This Row],[40+]]-P_A[[#This Row],[41+]]</f>
        <v>1.9999999999999998E-4</v>
      </c>
      <c r="CE96" s="5">
        <f>P_A[[#This Row],[41+]]-P_A[[#This Row],[42+]]</f>
        <v>1.0999999999999999E-4</v>
      </c>
      <c r="CF96" s="5">
        <f>P_A[[#This Row],[42+]]-P_A[[#This Row],[43+]]</f>
        <v>7.0000000000000007E-5</v>
      </c>
      <c r="CG96" s="5">
        <f>P_A[[#This Row],[43+]]-P_A[[#This Row],[44+]]</f>
        <v>4.0000000000000003E-5</v>
      </c>
      <c r="CH96" s="5">
        <f>P_A[[#This Row],[44+]]-P_A[[#This Row],[45+]]</f>
        <v>5.0000000000000002E-5</v>
      </c>
      <c r="CI96" s="5">
        <f>P_A[[#This Row],[45+]]-P_A[[#This Row],[46+]]</f>
        <v>0</v>
      </c>
      <c r="CJ96" s="5">
        <f>P_A[[#This Row],[46+]]-P_A[[#This Row],[47+]]</f>
        <v>0</v>
      </c>
      <c r="CK96" s="5">
        <f>P_A[[#This Row],[47+]]-P_A[[#This Row],[48+]]</f>
        <v>0</v>
      </c>
      <c r="CL96" s="5">
        <f>P_A[[#This Row],[48+]]-P_A[[#This Row],[49+]]</f>
        <v>0</v>
      </c>
    </row>
    <row r="97" spans="1:90" x14ac:dyDescent="0.25">
      <c r="A97" s="10">
        <v>22400625</v>
      </c>
      <c r="B97" t="s">
        <v>77</v>
      </c>
      <c r="C97" t="s">
        <v>75</v>
      </c>
      <c r="D97" s="11">
        <v>0.83333333333333337</v>
      </c>
      <c r="E97" s="9" t="str">
        <f>HYPERLINK("https://www.nba.com/stats/player/1628392/boxscores-traditional", "Isaiah Hartenstein")</f>
        <v>Isaiah Hartenstein</v>
      </c>
      <c r="F97">
        <v>14.4</v>
      </c>
      <c r="G97" s="4">
        <v>5.851</v>
      </c>
      <c r="H97" s="3">
        <v>0.86214000000000002</v>
      </c>
      <c r="I97" s="3">
        <v>0.82121</v>
      </c>
      <c r="J97" s="3">
        <v>0.77337</v>
      </c>
      <c r="K97" s="3">
        <v>0.71904000000000001</v>
      </c>
      <c r="L97" s="3">
        <v>0.65910000000000002</v>
      </c>
      <c r="M97" s="3">
        <v>0.59482999999999997</v>
      </c>
      <c r="N97" s="3">
        <v>0.52790000000000004</v>
      </c>
      <c r="O97" s="3">
        <v>0.46017000000000002</v>
      </c>
      <c r="P97" s="3">
        <v>0.39357999999999999</v>
      </c>
      <c r="Q97" s="3">
        <v>0.32996999999999999</v>
      </c>
      <c r="R97" s="3">
        <v>0.26762999999999998</v>
      </c>
      <c r="S97" s="3">
        <v>0.21476000000000001</v>
      </c>
      <c r="T97" s="3">
        <v>0.16853000000000001</v>
      </c>
      <c r="U97" s="3">
        <v>0.12923999999999999</v>
      </c>
      <c r="V97" s="3">
        <v>9.6799999999999997E-2</v>
      </c>
      <c r="W97" s="3">
        <v>7.0779999999999996E-2</v>
      </c>
      <c r="X97" s="3">
        <v>5.0500000000000003E-2</v>
      </c>
      <c r="Y97" s="3">
        <v>3.5150000000000001E-2</v>
      </c>
      <c r="Z97" s="3">
        <v>2.385E-2</v>
      </c>
      <c r="AA97" s="3">
        <v>1.5779999999999999E-2</v>
      </c>
      <c r="AB97" s="3">
        <v>1.017E-2</v>
      </c>
      <c r="AC97" s="3">
        <v>6.2100000000000002E-3</v>
      </c>
      <c r="AD97" s="3">
        <v>3.79E-3</v>
      </c>
      <c r="AE97" s="3">
        <v>2.2599999999999999E-3</v>
      </c>
      <c r="AF97" s="3">
        <v>1.31E-3</v>
      </c>
      <c r="AG97" s="3">
        <v>7.3999999999999999E-4</v>
      </c>
      <c r="AH97" s="3">
        <v>4.0000000000000002E-4</v>
      </c>
      <c r="AI97" s="3">
        <v>2.2000000000000001E-4</v>
      </c>
      <c r="AJ97" s="3">
        <v>1.1E-4</v>
      </c>
      <c r="AK97" s="3">
        <v>6.0000000000000002E-5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5">
        <f>P_A[[#This Row],[8+]]-P_A[[#This Row],[9+]]</f>
        <v>4.0930000000000022E-2</v>
      </c>
      <c r="AY97" s="5">
        <f>P_A[[#This Row],[9+]]-P_A[[#This Row],[10+]]</f>
        <v>4.7839999999999994E-2</v>
      </c>
      <c r="AZ97" s="5">
        <f>P_A[[#This Row],[10+]]-P_A[[#This Row],[11+]]</f>
        <v>5.4329999999999989E-2</v>
      </c>
      <c r="BA97" s="5">
        <f>P_A[[#This Row],[11+]]-P_A[[#This Row],[12+]]</f>
        <v>5.9939999999999993E-2</v>
      </c>
      <c r="BB97" s="5">
        <f>P_A[[#This Row],[12+]]-P_A[[#This Row],[13+]]</f>
        <v>6.4270000000000049E-2</v>
      </c>
      <c r="BC97" s="5">
        <f>P_A[[#This Row],[13+]]-P_A[[#This Row],[14+]]</f>
        <v>6.6929999999999934E-2</v>
      </c>
      <c r="BD97" s="5">
        <f>P_A[[#This Row],[14+]]-P_A[[#This Row],[15+]]</f>
        <v>6.7730000000000012E-2</v>
      </c>
      <c r="BE97" s="5">
        <f>P_A[[#This Row],[15+]]-P_A[[#This Row],[16+]]</f>
        <v>6.6590000000000038E-2</v>
      </c>
      <c r="BF97" s="5">
        <f>P_A[[#This Row],[16+]]-P_A[[#This Row],[17+]]</f>
        <v>6.361E-2</v>
      </c>
      <c r="BG97" s="5">
        <f>P_A[[#This Row],[17+]]-P_A[[#This Row],[18+]]</f>
        <v>6.2340000000000007E-2</v>
      </c>
      <c r="BH97" s="5">
        <f>P_A[[#This Row],[18+]]-P_A[[#This Row],[19+]]</f>
        <v>5.2869999999999973E-2</v>
      </c>
      <c r="BI97" s="5">
        <f>P_A[[#This Row],[19+]]-P_A[[#This Row],[20+]]</f>
        <v>4.6229999999999993E-2</v>
      </c>
      <c r="BJ97" s="5">
        <f>P_A[[#This Row],[20+]]-P_A[[#This Row],[21+]]</f>
        <v>3.9290000000000019E-2</v>
      </c>
      <c r="BK97" s="5">
        <f>P_A[[#This Row],[21+]]-P_A[[#This Row],[22+]]</f>
        <v>3.2439999999999997E-2</v>
      </c>
      <c r="BL97" s="5">
        <f>P_A[[#This Row],[22+]]-P_A[[#This Row],[23+]]</f>
        <v>2.6020000000000001E-2</v>
      </c>
      <c r="BM97" s="5">
        <f>P_A[[#This Row],[23+]]-P_A[[#This Row],[24+]]</f>
        <v>2.0279999999999992E-2</v>
      </c>
      <c r="BN97" s="5">
        <f>P_A[[#This Row],[24+]]-P_A[[#This Row],[25+]]</f>
        <v>1.5350000000000003E-2</v>
      </c>
      <c r="BO97" s="5">
        <f>P_A[[#This Row],[25+]]-P_A[[#This Row],[26+]]</f>
        <v>1.1300000000000001E-2</v>
      </c>
      <c r="BP97" s="5">
        <f>P_A[[#This Row],[26+]]-P_A[[#This Row],[27+]]</f>
        <v>8.0700000000000008E-3</v>
      </c>
      <c r="BQ97" s="5">
        <f>P_A[[#This Row],[27+]]-P_A[[#This Row],[28+]]</f>
        <v>5.6099999999999987E-3</v>
      </c>
      <c r="BR97" s="5">
        <f>P_A[[#This Row],[28+]]-P_A[[#This Row],[29+]]</f>
        <v>3.96E-3</v>
      </c>
      <c r="BS97" s="5">
        <f>P_A[[#This Row],[29+]]-P_A[[#This Row],[30+]]</f>
        <v>2.4200000000000003E-3</v>
      </c>
      <c r="BT97" s="5">
        <f>P_A[[#This Row],[30+]]-P_A[[#This Row],[31+]]</f>
        <v>1.5300000000000001E-3</v>
      </c>
      <c r="BU97" s="5">
        <f>P_A[[#This Row],[31+]]-P_A[[#This Row],[32+]]</f>
        <v>9.4999999999999989E-4</v>
      </c>
      <c r="BV97" s="5">
        <f>P_A[[#This Row],[32+]]-P_A[[#This Row],[33+]]</f>
        <v>5.6999999999999998E-4</v>
      </c>
      <c r="BW97" s="5">
        <f>P_A[[#This Row],[33+]]-P_A[[#This Row],[34+]]</f>
        <v>3.3999999999999997E-4</v>
      </c>
      <c r="BX97" s="5">
        <f>P_A[[#This Row],[34+]]-P_A[[#This Row],[35+]]</f>
        <v>1.8000000000000001E-4</v>
      </c>
      <c r="BY97" s="5">
        <f>P_A[[#This Row],[35+]]-P_A[[#This Row],[36+]]</f>
        <v>1.1E-4</v>
      </c>
      <c r="BZ97" s="5">
        <f>P_A[[#This Row],[36+]]-P_A[[#This Row],[37+]]</f>
        <v>5.0000000000000002E-5</v>
      </c>
      <c r="CA97" s="5">
        <f>P_A[[#This Row],[37+]]-P_A[[#This Row],[38+]]</f>
        <v>6.0000000000000002E-5</v>
      </c>
      <c r="CB97" s="5">
        <f>P_A[[#This Row],[38+]]-P_A[[#This Row],[39+]]</f>
        <v>0</v>
      </c>
      <c r="CC97" s="5">
        <f>P_A[[#This Row],[39+]]-P_A[[#This Row],[40+]]</f>
        <v>0</v>
      </c>
      <c r="CD97" s="5">
        <f>P_A[[#This Row],[40+]]-P_A[[#This Row],[41+]]</f>
        <v>0</v>
      </c>
      <c r="CE97" s="5">
        <f>P_A[[#This Row],[41+]]-P_A[[#This Row],[42+]]</f>
        <v>0</v>
      </c>
      <c r="CF97" s="5">
        <f>P_A[[#This Row],[42+]]-P_A[[#This Row],[43+]]</f>
        <v>0</v>
      </c>
      <c r="CG97" s="5">
        <f>P_A[[#This Row],[43+]]-P_A[[#This Row],[44+]]</f>
        <v>0</v>
      </c>
      <c r="CH97" s="5">
        <f>P_A[[#This Row],[44+]]-P_A[[#This Row],[45+]]</f>
        <v>0</v>
      </c>
      <c r="CI97" s="5">
        <f>P_A[[#This Row],[45+]]-P_A[[#This Row],[46+]]</f>
        <v>0</v>
      </c>
      <c r="CJ97" s="5">
        <f>P_A[[#This Row],[46+]]-P_A[[#This Row],[47+]]</f>
        <v>0</v>
      </c>
      <c r="CK97" s="5">
        <f>P_A[[#This Row],[47+]]-P_A[[#This Row],[48+]]</f>
        <v>0</v>
      </c>
      <c r="CL97" s="5">
        <f>P_A[[#This Row],[48+]]-P_A[[#This Row],[49+]]</f>
        <v>0</v>
      </c>
    </row>
    <row r="98" spans="1:90" x14ac:dyDescent="0.25">
      <c r="A98" s="10">
        <v>22400625</v>
      </c>
      <c r="B98" t="s">
        <v>77</v>
      </c>
      <c r="C98" t="s">
        <v>75</v>
      </c>
      <c r="D98" s="11">
        <v>0.83333333333333337</v>
      </c>
      <c r="E98" s="9" t="str">
        <f>HYPERLINK("https://www.nba.com/stats/player/1630598/boxscores-traditional", "Aaron Wiggins")</f>
        <v>Aaron Wiggins</v>
      </c>
      <c r="F98">
        <v>11.6</v>
      </c>
      <c r="G98" s="4">
        <v>3.5550000000000002</v>
      </c>
      <c r="H98" s="3">
        <v>0.84375</v>
      </c>
      <c r="I98" s="3">
        <v>0.76729999999999998</v>
      </c>
      <c r="J98" s="3">
        <v>0.67364000000000002</v>
      </c>
      <c r="K98" s="3">
        <v>0.56749000000000005</v>
      </c>
      <c r="L98" s="3">
        <v>0.45619999999999999</v>
      </c>
      <c r="M98" s="3">
        <v>0.34827000000000002</v>
      </c>
      <c r="N98" s="3">
        <v>0.24825</v>
      </c>
      <c r="O98" s="3">
        <v>0.16853000000000001</v>
      </c>
      <c r="P98" s="3">
        <v>0.10749</v>
      </c>
      <c r="Q98" s="3">
        <v>6.4259999999999998E-2</v>
      </c>
      <c r="R98" s="3">
        <v>3.5929999999999997E-2</v>
      </c>
      <c r="S98" s="3">
        <v>1.8759999999999999E-2</v>
      </c>
      <c r="T98" s="3">
        <v>9.1400000000000006E-3</v>
      </c>
      <c r="U98" s="3">
        <v>4.15E-3</v>
      </c>
      <c r="V98" s="3">
        <v>1.6900000000000001E-3</v>
      </c>
      <c r="W98" s="3">
        <v>6.6E-4</v>
      </c>
      <c r="X98" s="3">
        <v>2.4000000000000001E-4</v>
      </c>
      <c r="Y98" s="3">
        <v>8.0000000000000007E-5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5">
        <f>P_A[[#This Row],[8+]]-P_A[[#This Row],[9+]]</f>
        <v>7.6450000000000018E-2</v>
      </c>
      <c r="AY98" s="5">
        <f>P_A[[#This Row],[9+]]-P_A[[#This Row],[10+]]</f>
        <v>9.3659999999999966E-2</v>
      </c>
      <c r="AZ98" s="5">
        <f>P_A[[#This Row],[10+]]-P_A[[#This Row],[11+]]</f>
        <v>0.10614999999999997</v>
      </c>
      <c r="BA98" s="5">
        <f>P_A[[#This Row],[11+]]-P_A[[#This Row],[12+]]</f>
        <v>0.11129000000000006</v>
      </c>
      <c r="BB98" s="5">
        <f>P_A[[#This Row],[12+]]-P_A[[#This Row],[13+]]</f>
        <v>0.10792999999999997</v>
      </c>
      <c r="BC98" s="5">
        <f>P_A[[#This Row],[13+]]-P_A[[#This Row],[14+]]</f>
        <v>0.10002000000000003</v>
      </c>
      <c r="BD98" s="5">
        <f>P_A[[#This Row],[14+]]-P_A[[#This Row],[15+]]</f>
        <v>7.9719999999999985E-2</v>
      </c>
      <c r="BE98" s="5">
        <f>P_A[[#This Row],[15+]]-P_A[[#This Row],[16+]]</f>
        <v>6.1040000000000011E-2</v>
      </c>
      <c r="BF98" s="5">
        <f>P_A[[#This Row],[16+]]-P_A[[#This Row],[17+]]</f>
        <v>4.3230000000000005E-2</v>
      </c>
      <c r="BG98" s="5">
        <f>P_A[[#This Row],[17+]]-P_A[[#This Row],[18+]]</f>
        <v>2.8330000000000001E-2</v>
      </c>
      <c r="BH98" s="5">
        <f>P_A[[#This Row],[18+]]-P_A[[#This Row],[19+]]</f>
        <v>1.7169999999999998E-2</v>
      </c>
      <c r="BI98" s="5">
        <f>P_A[[#This Row],[19+]]-P_A[[#This Row],[20+]]</f>
        <v>9.6199999999999983E-3</v>
      </c>
      <c r="BJ98" s="5">
        <f>P_A[[#This Row],[20+]]-P_A[[#This Row],[21+]]</f>
        <v>4.9900000000000005E-3</v>
      </c>
      <c r="BK98" s="5">
        <f>P_A[[#This Row],[21+]]-P_A[[#This Row],[22+]]</f>
        <v>2.4599999999999999E-3</v>
      </c>
      <c r="BL98" s="5">
        <f>P_A[[#This Row],[22+]]-P_A[[#This Row],[23+]]</f>
        <v>1.0300000000000001E-3</v>
      </c>
      <c r="BM98" s="5">
        <f>P_A[[#This Row],[23+]]-P_A[[#This Row],[24+]]</f>
        <v>4.2000000000000002E-4</v>
      </c>
      <c r="BN98" s="5">
        <f>P_A[[#This Row],[24+]]-P_A[[#This Row],[25+]]</f>
        <v>1.5999999999999999E-4</v>
      </c>
      <c r="BO98" s="5">
        <f>P_A[[#This Row],[25+]]-P_A[[#This Row],[26+]]</f>
        <v>8.0000000000000007E-5</v>
      </c>
      <c r="BP98" s="5">
        <f>P_A[[#This Row],[26+]]-P_A[[#This Row],[27+]]</f>
        <v>0</v>
      </c>
      <c r="BQ98" s="5">
        <f>P_A[[#This Row],[27+]]-P_A[[#This Row],[28+]]</f>
        <v>0</v>
      </c>
      <c r="BR98" s="5">
        <f>P_A[[#This Row],[28+]]-P_A[[#This Row],[29+]]</f>
        <v>0</v>
      </c>
      <c r="BS98" s="5">
        <f>P_A[[#This Row],[29+]]-P_A[[#This Row],[30+]]</f>
        <v>0</v>
      </c>
      <c r="BT98" s="5">
        <f>P_A[[#This Row],[30+]]-P_A[[#This Row],[31+]]</f>
        <v>0</v>
      </c>
      <c r="BU98" s="5">
        <f>P_A[[#This Row],[31+]]-P_A[[#This Row],[32+]]</f>
        <v>0</v>
      </c>
      <c r="BV98" s="5">
        <f>P_A[[#This Row],[32+]]-P_A[[#This Row],[33+]]</f>
        <v>0</v>
      </c>
      <c r="BW98" s="5">
        <f>P_A[[#This Row],[33+]]-P_A[[#This Row],[34+]]</f>
        <v>0</v>
      </c>
      <c r="BX98" s="5">
        <f>P_A[[#This Row],[34+]]-P_A[[#This Row],[35+]]</f>
        <v>0</v>
      </c>
      <c r="BY98" s="5">
        <f>P_A[[#This Row],[35+]]-P_A[[#This Row],[36+]]</f>
        <v>0</v>
      </c>
      <c r="BZ98" s="5">
        <f>P_A[[#This Row],[36+]]-P_A[[#This Row],[37+]]</f>
        <v>0</v>
      </c>
      <c r="CA98" s="5">
        <f>P_A[[#This Row],[37+]]-P_A[[#This Row],[38+]]</f>
        <v>0</v>
      </c>
      <c r="CB98" s="5">
        <f>P_A[[#This Row],[38+]]-P_A[[#This Row],[39+]]</f>
        <v>0</v>
      </c>
      <c r="CC98" s="5">
        <f>P_A[[#This Row],[39+]]-P_A[[#This Row],[40+]]</f>
        <v>0</v>
      </c>
      <c r="CD98" s="5">
        <f>P_A[[#This Row],[40+]]-P_A[[#This Row],[41+]]</f>
        <v>0</v>
      </c>
      <c r="CE98" s="5">
        <f>P_A[[#This Row],[41+]]-P_A[[#This Row],[42+]]</f>
        <v>0</v>
      </c>
      <c r="CF98" s="5">
        <f>P_A[[#This Row],[42+]]-P_A[[#This Row],[43+]]</f>
        <v>0</v>
      </c>
      <c r="CG98" s="5">
        <f>P_A[[#This Row],[43+]]-P_A[[#This Row],[44+]]</f>
        <v>0</v>
      </c>
      <c r="CH98" s="5">
        <f>P_A[[#This Row],[44+]]-P_A[[#This Row],[45+]]</f>
        <v>0</v>
      </c>
      <c r="CI98" s="5">
        <f>P_A[[#This Row],[45+]]-P_A[[#This Row],[46+]]</f>
        <v>0</v>
      </c>
      <c r="CJ98" s="5">
        <f>P_A[[#This Row],[46+]]-P_A[[#This Row],[47+]]</f>
        <v>0</v>
      </c>
      <c r="CK98" s="5">
        <f>P_A[[#This Row],[47+]]-P_A[[#This Row],[48+]]</f>
        <v>0</v>
      </c>
      <c r="CL98" s="5">
        <f>P_A[[#This Row],[48+]]-P_A[[#This Row],[49+]]</f>
        <v>0</v>
      </c>
    </row>
    <row r="99" spans="1:90" x14ac:dyDescent="0.25">
      <c r="A99" s="10">
        <v>22400625</v>
      </c>
      <c r="B99" t="s">
        <v>77</v>
      </c>
      <c r="C99" t="s">
        <v>75</v>
      </c>
      <c r="D99" s="11">
        <v>0.83333333333333337</v>
      </c>
      <c r="E99" s="9" t="str">
        <f>HYPERLINK("https://www.nba.com/stats/player/1630198/boxscores-traditional", "Isaiah Joe")</f>
        <v>Isaiah Joe</v>
      </c>
      <c r="F99">
        <v>13</v>
      </c>
      <c r="G99" s="4">
        <v>6.1639999999999997</v>
      </c>
      <c r="H99" s="3">
        <v>0.79103000000000001</v>
      </c>
      <c r="I99" s="3">
        <v>0.74214999999999998</v>
      </c>
      <c r="J99" s="3">
        <v>0.68793000000000004</v>
      </c>
      <c r="K99" s="3">
        <v>0.62551999999999996</v>
      </c>
      <c r="L99" s="3">
        <v>0.56355999999999995</v>
      </c>
      <c r="M99" s="3">
        <v>0.5</v>
      </c>
      <c r="N99" s="3">
        <v>0.43643999999999999</v>
      </c>
      <c r="O99" s="3">
        <v>0.37447999999999998</v>
      </c>
      <c r="P99" s="3">
        <v>0.31207000000000001</v>
      </c>
      <c r="Q99" s="3">
        <v>0.25785000000000002</v>
      </c>
      <c r="R99" s="3">
        <v>0.20896999999999999</v>
      </c>
      <c r="S99" s="3">
        <v>0.16602</v>
      </c>
      <c r="T99" s="3">
        <v>0.12714</v>
      </c>
      <c r="U99" s="3">
        <v>9.6799999999999997E-2</v>
      </c>
      <c r="V99" s="3">
        <v>7.2150000000000006E-2</v>
      </c>
      <c r="W99" s="3">
        <v>5.262E-2</v>
      </c>
      <c r="X99" s="3">
        <v>3.7539999999999997E-2</v>
      </c>
      <c r="Y99" s="3">
        <v>2.5590000000000002E-2</v>
      </c>
      <c r="Z99" s="3">
        <v>1.7430000000000001E-2</v>
      </c>
      <c r="AA99" s="3">
        <v>1.1599999999999999E-2</v>
      </c>
      <c r="AB99" s="3">
        <v>7.5500000000000003E-3</v>
      </c>
      <c r="AC99" s="3">
        <v>4.6600000000000001E-3</v>
      </c>
      <c r="AD99" s="3">
        <v>2.8900000000000002E-3</v>
      </c>
      <c r="AE99" s="3">
        <v>1.75E-3</v>
      </c>
      <c r="AF99" s="3">
        <v>1.0399999999999999E-3</v>
      </c>
      <c r="AG99" s="3">
        <v>5.9999999999999995E-4</v>
      </c>
      <c r="AH99" s="3">
        <v>3.2000000000000003E-4</v>
      </c>
      <c r="AI99" s="3">
        <v>1.8000000000000001E-4</v>
      </c>
      <c r="AJ99" s="3">
        <v>1E-4</v>
      </c>
      <c r="AK99" s="3">
        <v>5.0000000000000002E-5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5">
        <f>P_A[[#This Row],[8+]]-P_A[[#This Row],[9+]]</f>
        <v>4.8880000000000035E-2</v>
      </c>
      <c r="AY99" s="5">
        <f>P_A[[#This Row],[9+]]-P_A[[#This Row],[10+]]</f>
        <v>5.4219999999999935E-2</v>
      </c>
      <c r="AZ99" s="5">
        <f>P_A[[#This Row],[10+]]-P_A[[#This Row],[11+]]</f>
        <v>6.2410000000000077E-2</v>
      </c>
      <c r="BA99" s="5">
        <f>P_A[[#This Row],[11+]]-P_A[[#This Row],[12+]]</f>
        <v>6.1960000000000015E-2</v>
      </c>
      <c r="BB99" s="5">
        <f>P_A[[#This Row],[12+]]-P_A[[#This Row],[13+]]</f>
        <v>6.355999999999995E-2</v>
      </c>
      <c r="BC99" s="5">
        <f>P_A[[#This Row],[13+]]-P_A[[#This Row],[14+]]</f>
        <v>6.3560000000000005E-2</v>
      </c>
      <c r="BD99" s="5">
        <f>P_A[[#This Row],[14+]]-P_A[[#This Row],[15+]]</f>
        <v>6.1960000000000015E-2</v>
      </c>
      <c r="BE99" s="5">
        <f>P_A[[#This Row],[15+]]-P_A[[#This Row],[16+]]</f>
        <v>6.2409999999999966E-2</v>
      </c>
      <c r="BF99" s="5">
        <f>P_A[[#This Row],[16+]]-P_A[[#This Row],[17+]]</f>
        <v>5.421999999999999E-2</v>
      </c>
      <c r="BG99" s="5">
        <f>P_A[[#This Row],[17+]]-P_A[[#This Row],[18+]]</f>
        <v>4.8880000000000035E-2</v>
      </c>
      <c r="BH99" s="5">
        <f>P_A[[#This Row],[18+]]-P_A[[#This Row],[19+]]</f>
        <v>4.2949999999999988E-2</v>
      </c>
      <c r="BI99" s="5">
        <f>P_A[[#This Row],[19+]]-P_A[[#This Row],[20+]]</f>
        <v>3.8879999999999998E-2</v>
      </c>
      <c r="BJ99" s="5">
        <f>P_A[[#This Row],[20+]]-P_A[[#This Row],[21+]]</f>
        <v>3.0340000000000006E-2</v>
      </c>
      <c r="BK99" s="5">
        <f>P_A[[#This Row],[21+]]-P_A[[#This Row],[22+]]</f>
        <v>2.4649999999999991E-2</v>
      </c>
      <c r="BL99" s="5">
        <f>P_A[[#This Row],[22+]]-P_A[[#This Row],[23+]]</f>
        <v>1.9530000000000006E-2</v>
      </c>
      <c r="BM99" s="5">
        <f>P_A[[#This Row],[23+]]-P_A[[#This Row],[24+]]</f>
        <v>1.5080000000000003E-2</v>
      </c>
      <c r="BN99" s="5">
        <f>P_A[[#This Row],[24+]]-P_A[[#This Row],[25+]]</f>
        <v>1.1949999999999995E-2</v>
      </c>
      <c r="BO99" s="5">
        <f>P_A[[#This Row],[25+]]-P_A[[#This Row],[26+]]</f>
        <v>8.1600000000000006E-3</v>
      </c>
      <c r="BP99" s="5">
        <f>P_A[[#This Row],[26+]]-P_A[[#This Row],[27+]]</f>
        <v>5.8300000000000018E-3</v>
      </c>
      <c r="BQ99" s="5">
        <f>P_A[[#This Row],[27+]]-P_A[[#This Row],[28+]]</f>
        <v>4.0499999999999989E-3</v>
      </c>
      <c r="BR99" s="5">
        <f>P_A[[#This Row],[28+]]-P_A[[#This Row],[29+]]</f>
        <v>2.8900000000000002E-3</v>
      </c>
      <c r="BS99" s="5">
        <f>P_A[[#This Row],[29+]]-P_A[[#This Row],[30+]]</f>
        <v>1.7699999999999999E-3</v>
      </c>
      <c r="BT99" s="5">
        <f>P_A[[#This Row],[30+]]-P_A[[#This Row],[31+]]</f>
        <v>1.1400000000000002E-3</v>
      </c>
      <c r="BU99" s="5">
        <f>P_A[[#This Row],[31+]]-P_A[[#This Row],[32+]]</f>
        <v>7.1000000000000013E-4</v>
      </c>
      <c r="BV99" s="5">
        <f>P_A[[#This Row],[32+]]-P_A[[#This Row],[33+]]</f>
        <v>4.3999999999999996E-4</v>
      </c>
      <c r="BW99" s="5">
        <f>P_A[[#This Row],[33+]]-P_A[[#This Row],[34+]]</f>
        <v>2.7999999999999992E-4</v>
      </c>
      <c r="BX99" s="5">
        <f>P_A[[#This Row],[34+]]-P_A[[#This Row],[35+]]</f>
        <v>1.4000000000000001E-4</v>
      </c>
      <c r="BY99" s="5">
        <f>P_A[[#This Row],[35+]]-P_A[[#This Row],[36+]]</f>
        <v>8.0000000000000007E-5</v>
      </c>
      <c r="BZ99" s="5">
        <f>P_A[[#This Row],[36+]]-P_A[[#This Row],[37+]]</f>
        <v>5.0000000000000002E-5</v>
      </c>
      <c r="CA99" s="5">
        <f>P_A[[#This Row],[37+]]-P_A[[#This Row],[38+]]</f>
        <v>5.0000000000000002E-5</v>
      </c>
      <c r="CB99" s="5">
        <f>P_A[[#This Row],[38+]]-P_A[[#This Row],[39+]]</f>
        <v>0</v>
      </c>
      <c r="CC99" s="5">
        <f>P_A[[#This Row],[39+]]-P_A[[#This Row],[40+]]</f>
        <v>0</v>
      </c>
      <c r="CD99" s="5">
        <f>P_A[[#This Row],[40+]]-P_A[[#This Row],[41+]]</f>
        <v>0</v>
      </c>
      <c r="CE99" s="5">
        <f>P_A[[#This Row],[41+]]-P_A[[#This Row],[42+]]</f>
        <v>0</v>
      </c>
      <c r="CF99" s="5">
        <f>P_A[[#This Row],[42+]]-P_A[[#This Row],[43+]]</f>
        <v>0</v>
      </c>
      <c r="CG99" s="5">
        <f>P_A[[#This Row],[43+]]-P_A[[#This Row],[44+]]</f>
        <v>0</v>
      </c>
      <c r="CH99" s="5">
        <f>P_A[[#This Row],[44+]]-P_A[[#This Row],[45+]]</f>
        <v>0</v>
      </c>
      <c r="CI99" s="5">
        <f>P_A[[#This Row],[45+]]-P_A[[#This Row],[46+]]</f>
        <v>0</v>
      </c>
      <c r="CJ99" s="5">
        <f>P_A[[#This Row],[46+]]-P_A[[#This Row],[47+]]</f>
        <v>0</v>
      </c>
      <c r="CK99" s="5">
        <f>P_A[[#This Row],[47+]]-P_A[[#This Row],[48+]]</f>
        <v>0</v>
      </c>
      <c r="CL99" s="5">
        <f>P_A[[#This Row],[48+]]-P_A[[#This Row],[49+]]</f>
        <v>0</v>
      </c>
    </row>
    <row r="100" spans="1:90" x14ac:dyDescent="0.25">
      <c r="A100" s="10">
        <v>22400625</v>
      </c>
      <c r="B100" t="s">
        <v>77</v>
      </c>
      <c r="C100" t="s">
        <v>75</v>
      </c>
      <c r="D100" s="11">
        <v>0.83333333333333337</v>
      </c>
      <c r="E100" s="9" t="str">
        <f>HYPERLINK("https://www.nba.com/stats/player/1629652/boxscores-traditional", "Luguentz Dort")</f>
        <v>Luguentz Dort</v>
      </c>
      <c r="F100">
        <v>13.2</v>
      </c>
      <c r="G100" s="4">
        <v>7.96</v>
      </c>
      <c r="H100" s="3">
        <v>0.74214999999999998</v>
      </c>
      <c r="I100" s="3">
        <v>0.70194000000000001</v>
      </c>
      <c r="J100" s="3">
        <v>0.65542</v>
      </c>
      <c r="K100" s="3">
        <v>0.61026000000000002</v>
      </c>
      <c r="L100" s="3">
        <v>0.55962000000000001</v>
      </c>
      <c r="M100" s="3">
        <v>0.51197000000000004</v>
      </c>
      <c r="N100" s="3">
        <v>0.46017000000000002</v>
      </c>
      <c r="O100" s="3">
        <v>0.40905000000000002</v>
      </c>
      <c r="P100" s="3">
        <v>0.36316999999999999</v>
      </c>
      <c r="Q100" s="3">
        <v>0.31561</v>
      </c>
      <c r="R100" s="3">
        <v>0.27424999999999999</v>
      </c>
      <c r="S100" s="3">
        <v>0.23269999999999999</v>
      </c>
      <c r="T100" s="3">
        <v>0.19766</v>
      </c>
      <c r="U100" s="3">
        <v>0.16353999999999999</v>
      </c>
      <c r="V100" s="3">
        <v>0.13350000000000001</v>
      </c>
      <c r="W100" s="3">
        <v>0.10935</v>
      </c>
      <c r="X100" s="3">
        <v>8.6910000000000001E-2</v>
      </c>
      <c r="Y100" s="3">
        <v>6.9440000000000002E-2</v>
      </c>
      <c r="Z100" s="3">
        <v>5.3699999999999998E-2</v>
      </c>
      <c r="AA100" s="3">
        <v>4.1820000000000003E-2</v>
      </c>
      <c r="AB100" s="3">
        <v>3.1440000000000003E-2</v>
      </c>
      <c r="AC100" s="3">
        <v>2.385E-2</v>
      </c>
      <c r="AD100" s="3">
        <v>1.7430000000000001E-2</v>
      </c>
      <c r="AE100" s="3">
        <v>1.255E-2</v>
      </c>
      <c r="AF100" s="3">
        <v>9.1400000000000006E-3</v>
      </c>
      <c r="AG100" s="3">
        <v>6.3899999999999998E-3</v>
      </c>
      <c r="AH100" s="3">
        <v>4.5300000000000002E-3</v>
      </c>
      <c r="AI100" s="3">
        <v>3.0699999999999998E-3</v>
      </c>
      <c r="AJ100" s="3">
        <v>2.1199999999999999E-3</v>
      </c>
      <c r="AK100" s="3">
        <v>1.39E-3</v>
      </c>
      <c r="AL100" s="3">
        <v>8.9999999999999998E-4</v>
      </c>
      <c r="AM100" s="3">
        <v>5.9999999999999995E-4</v>
      </c>
      <c r="AN100" s="3">
        <v>3.8000000000000002E-4</v>
      </c>
      <c r="AO100" s="3">
        <v>2.4000000000000001E-4</v>
      </c>
      <c r="AP100" s="3">
        <v>1.4999999999999999E-4</v>
      </c>
      <c r="AQ100" s="3">
        <v>9.0000000000000006E-5</v>
      </c>
      <c r="AR100" s="3">
        <v>5.0000000000000002E-5</v>
      </c>
      <c r="AS100" s="3">
        <v>3.0000000000000001E-5</v>
      </c>
      <c r="AT100" s="3">
        <v>0</v>
      </c>
      <c r="AU100" s="3">
        <v>0</v>
      </c>
      <c r="AV100" s="3">
        <v>0</v>
      </c>
      <c r="AW100" s="3">
        <v>0</v>
      </c>
      <c r="AX100" s="5">
        <f>P_A[[#This Row],[8+]]-P_A[[#This Row],[9+]]</f>
        <v>4.0209999999999968E-2</v>
      </c>
      <c r="AY100" s="5">
        <f>P_A[[#This Row],[9+]]-P_A[[#This Row],[10+]]</f>
        <v>4.6520000000000006E-2</v>
      </c>
      <c r="AZ100" s="5">
        <f>P_A[[#This Row],[10+]]-P_A[[#This Row],[11+]]</f>
        <v>4.5159999999999978E-2</v>
      </c>
      <c r="BA100" s="5">
        <f>P_A[[#This Row],[11+]]-P_A[[#This Row],[12+]]</f>
        <v>5.0640000000000018E-2</v>
      </c>
      <c r="BB100" s="5">
        <f>P_A[[#This Row],[12+]]-P_A[[#This Row],[13+]]</f>
        <v>4.764999999999997E-2</v>
      </c>
      <c r="BC100" s="5">
        <f>P_A[[#This Row],[13+]]-P_A[[#This Row],[14+]]</f>
        <v>5.1800000000000013E-2</v>
      </c>
      <c r="BD100" s="5">
        <f>P_A[[#This Row],[14+]]-P_A[[#This Row],[15+]]</f>
        <v>5.1119999999999999E-2</v>
      </c>
      <c r="BE100" s="5">
        <f>P_A[[#This Row],[15+]]-P_A[[#This Row],[16+]]</f>
        <v>4.5880000000000032E-2</v>
      </c>
      <c r="BF100" s="5">
        <f>P_A[[#This Row],[16+]]-P_A[[#This Row],[17+]]</f>
        <v>4.7559999999999991E-2</v>
      </c>
      <c r="BG100" s="5">
        <f>P_A[[#This Row],[17+]]-P_A[[#This Row],[18+]]</f>
        <v>4.1360000000000008E-2</v>
      </c>
      <c r="BH100" s="5">
        <f>P_A[[#This Row],[18+]]-P_A[[#This Row],[19+]]</f>
        <v>4.1550000000000004E-2</v>
      </c>
      <c r="BI100" s="5">
        <f>P_A[[#This Row],[19+]]-P_A[[#This Row],[20+]]</f>
        <v>3.5039999999999988E-2</v>
      </c>
      <c r="BJ100" s="5">
        <f>P_A[[#This Row],[20+]]-P_A[[#This Row],[21+]]</f>
        <v>3.4120000000000011E-2</v>
      </c>
      <c r="BK100" s="5">
        <f>P_A[[#This Row],[21+]]-P_A[[#This Row],[22+]]</f>
        <v>3.0039999999999983E-2</v>
      </c>
      <c r="BL100" s="5">
        <f>P_A[[#This Row],[22+]]-P_A[[#This Row],[23+]]</f>
        <v>2.4150000000000005E-2</v>
      </c>
      <c r="BM100" s="5">
        <f>P_A[[#This Row],[23+]]-P_A[[#This Row],[24+]]</f>
        <v>2.2440000000000002E-2</v>
      </c>
      <c r="BN100" s="5">
        <f>P_A[[#This Row],[24+]]-P_A[[#This Row],[25+]]</f>
        <v>1.7469999999999999E-2</v>
      </c>
      <c r="BO100" s="5">
        <f>P_A[[#This Row],[25+]]-P_A[[#This Row],[26+]]</f>
        <v>1.5740000000000004E-2</v>
      </c>
      <c r="BP100" s="5">
        <f>P_A[[#This Row],[26+]]-P_A[[#This Row],[27+]]</f>
        <v>1.1879999999999995E-2</v>
      </c>
      <c r="BQ100" s="5">
        <f>P_A[[#This Row],[27+]]-P_A[[#This Row],[28+]]</f>
        <v>1.038E-2</v>
      </c>
      <c r="BR100" s="5">
        <f>P_A[[#This Row],[28+]]-P_A[[#This Row],[29+]]</f>
        <v>7.590000000000003E-3</v>
      </c>
      <c r="BS100" s="5">
        <f>P_A[[#This Row],[29+]]-P_A[[#This Row],[30+]]</f>
        <v>6.4199999999999986E-3</v>
      </c>
      <c r="BT100" s="5">
        <f>P_A[[#This Row],[30+]]-P_A[[#This Row],[31+]]</f>
        <v>4.8800000000000007E-3</v>
      </c>
      <c r="BU100" s="5">
        <f>P_A[[#This Row],[31+]]-P_A[[#This Row],[32+]]</f>
        <v>3.4099999999999998E-3</v>
      </c>
      <c r="BV100" s="5">
        <f>P_A[[#This Row],[32+]]-P_A[[#This Row],[33+]]</f>
        <v>2.7500000000000007E-3</v>
      </c>
      <c r="BW100" s="5">
        <f>P_A[[#This Row],[33+]]-P_A[[#This Row],[34+]]</f>
        <v>1.8599999999999997E-3</v>
      </c>
      <c r="BX100" s="5">
        <f>P_A[[#This Row],[34+]]-P_A[[#This Row],[35+]]</f>
        <v>1.4600000000000004E-3</v>
      </c>
      <c r="BY100" s="5">
        <f>P_A[[#This Row],[35+]]-P_A[[#This Row],[36+]]</f>
        <v>9.4999999999999989E-4</v>
      </c>
      <c r="BZ100" s="5">
        <f>P_A[[#This Row],[36+]]-P_A[[#This Row],[37+]]</f>
        <v>7.2999999999999996E-4</v>
      </c>
      <c r="CA100" s="5">
        <f>P_A[[#This Row],[37+]]-P_A[[#This Row],[38+]]</f>
        <v>4.8999999999999998E-4</v>
      </c>
      <c r="CB100" s="5">
        <f>P_A[[#This Row],[38+]]-P_A[[#This Row],[39+]]</f>
        <v>3.0000000000000003E-4</v>
      </c>
      <c r="CC100" s="5">
        <f>P_A[[#This Row],[39+]]-P_A[[#This Row],[40+]]</f>
        <v>2.1999999999999993E-4</v>
      </c>
      <c r="CD100" s="5">
        <f>P_A[[#This Row],[40+]]-P_A[[#This Row],[41+]]</f>
        <v>1.4000000000000001E-4</v>
      </c>
      <c r="CE100" s="5">
        <f>P_A[[#This Row],[41+]]-P_A[[#This Row],[42+]]</f>
        <v>9.0000000000000019E-5</v>
      </c>
      <c r="CF100" s="5">
        <f>P_A[[#This Row],[42+]]-P_A[[#This Row],[43+]]</f>
        <v>5.9999999999999981E-5</v>
      </c>
      <c r="CG100" s="5">
        <f>P_A[[#This Row],[43+]]-P_A[[#This Row],[44+]]</f>
        <v>4.0000000000000003E-5</v>
      </c>
      <c r="CH100" s="5">
        <f>P_A[[#This Row],[44+]]-P_A[[#This Row],[45+]]</f>
        <v>2.0000000000000002E-5</v>
      </c>
      <c r="CI100" s="5">
        <f>P_A[[#This Row],[45+]]-P_A[[#This Row],[46+]]</f>
        <v>3.0000000000000001E-5</v>
      </c>
      <c r="CJ100" s="5">
        <f>P_A[[#This Row],[46+]]-P_A[[#This Row],[47+]]</f>
        <v>0</v>
      </c>
      <c r="CK100" s="5">
        <f>P_A[[#This Row],[47+]]-P_A[[#This Row],[48+]]</f>
        <v>0</v>
      </c>
      <c r="CL100" s="5">
        <f>P_A[[#This Row],[48+]]-P_A[[#This Row],[49+]]</f>
        <v>0</v>
      </c>
    </row>
    <row r="101" spans="1:90" x14ac:dyDescent="0.25">
      <c r="A101" s="10">
        <v>22400625</v>
      </c>
      <c r="B101" t="s">
        <v>77</v>
      </c>
      <c r="C101" t="s">
        <v>75</v>
      </c>
      <c r="D101" s="11">
        <v>0.83333333333333337</v>
      </c>
      <c r="E101" s="9" t="str">
        <f>HYPERLINK("https://www.nba.com/stats/player/1642349/boxscores-traditional", "Ajay Mitchell")</f>
        <v>Ajay Mitchell</v>
      </c>
      <c r="F101">
        <v>11.8</v>
      </c>
      <c r="G101" s="4">
        <v>5.8100000000000005</v>
      </c>
      <c r="H101" s="3">
        <v>0.74214999999999998</v>
      </c>
      <c r="I101" s="3">
        <v>0.68439000000000005</v>
      </c>
      <c r="J101" s="3">
        <v>0.62172000000000005</v>
      </c>
      <c r="K101" s="3">
        <v>0.55567</v>
      </c>
      <c r="L101" s="3">
        <v>0.48803000000000002</v>
      </c>
      <c r="M101" s="3">
        <v>0.41682999999999998</v>
      </c>
      <c r="N101" s="3">
        <v>0.35197000000000001</v>
      </c>
      <c r="O101" s="3">
        <v>0.29115999999999997</v>
      </c>
      <c r="P101" s="3">
        <v>0.23576</v>
      </c>
      <c r="Q101" s="3">
        <v>0.18406</v>
      </c>
      <c r="R101" s="3">
        <v>0.14230999999999999</v>
      </c>
      <c r="S101" s="3">
        <v>0.10749</v>
      </c>
      <c r="T101" s="3">
        <v>7.9269999999999993E-2</v>
      </c>
      <c r="U101" s="3">
        <v>5.7049999999999997E-2</v>
      </c>
      <c r="V101" s="3">
        <v>3.9199999999999999E-2</v>
      </c>
      <c r="W101" s="3">
        <v>2.6800000000000001E-2</v>
      </c>
      <c r="X101" s="3">
        <v>1.7860000000000001E-2</v>
      </c>
      <c r="Y101" s="3">
        <v>1.1599999999999999E-2</v>
      </c>
      <c r="Z101" s="3">
        <v>7.3400000000000002E-3</v>
      </c>
      <c r="AA101" s="3">
        <v>4.4000000000000003E-3</v>
      </c>
      <c r="AB101" s="3">
        <v>2.64E-3</v>
      </c>
      <c r="AC101" s="3">
        <v>1.5399999999999999E-3</v>
      </c>
      <c r="AD101" s="3">
        <v>8.7000000000000001E-4</v>
      </c>
      <c r="AE101" s="3">
        <v>4.8000000000000001E-4</v>
      </c>
      <c r="AF101" s="3">
        <v>2.5000000000000001E-4</v>
      </c>
      <c r="AG101" s="3">
        <v>1.2999999999999999E-4</v>
      </c>
      <c r="AH101" s="3">
        <v>6.9999999999999994E-5</v>
      </c>
      <c r="AI101" s="3">
        <v>3.0000000000000001E-5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5">
        <f>P_A[[#This Row],[8+]]-P_A[[#This Row],[9+]]</f>
        <v>5.7759999999999923E-2</v>
      </c>
      <c r="AY101" s="5">
        <f>P_A[[#This Row],[9+]]-P_A[[#This Row],[10+]]</f>
        <v>6.2670000000000003E-2</v>
      </c>
      <c r="AZ101" s="5">
        <f>P_A[[#This Row],[10+]]-P_A[[#This Row],[11+]]</f>
        <v>6.6050000000000053E-2</v>
      </c>
      <c r="BA101" s="5">
        <f>P_A[[#This Row],[11+]]-P_A[[#This Row],[12+]]</f>
        <v>6.7639999999999978E-2</v>
      </c>
      <c r="BB101" s="5">
        <f>P_A[[#This Row],[12+]]-P_A[[#This Row],[13+]]</f>
        <v>7.1200000000000041E-2</v>
      </c>
      <c r="BC101" s="5">
        <f>P_A[[#This Row],[13+]]-P_A[[#This Row],[14+]]</f>
        <v>6.4859999999999973E-2</v>
      </c>
      <c r="BD101" s="5">
        <f>P_A[[#This Row],[14+]]-P_A[[#This Row],[15+]]</f>
        <v>6.0810000000000031E-2</v>
      </c>
      <c r="BE101" s="5">
        <f>P_A[[#This Row],[15+]]-P_A[[#This Row],[16+]]</f>
        <v>5.5399999999999977E-2</v>
      </c>
      <c r="BF101" s="5">
        <f>P_A[[#This Row],[16+]]-P_A[[#This Row],[17+]]</f>
        <v>5.1699999999999996E-2</v>
      </c>
      <c r="BG101" s="5">
        <f>P_A[[#This Row],[17+]]-P_A[[#This Row],[18+]]</f>
        <v>4.1750000000000009E-2</v>
      </c>
      <c r="BH101" s="5">
        <f>P_A[[#This Row],[18+]]-P_A[[#This Row],[19+]]</f>
        <v>3.481999999999999E-2</v>
      </c>
      <c r="BI101" s="5">
        <f>P_A[[#This Row],[19+]]-P_A[[#This Row],[20+]]</f>
        <v>2.8220000000000009E-2</v>
      </c>
      <c r="BJ101" s="5">
        <f>P_A[[#This Row],[20+]]-P_A[[#This Row],[21+]]</f>
        <v>2.2219999999999997E-2</v>
      </c>
      <c r="BK101" s="5">
        <f>P_A[[#This Row],[21+]]-P_A[[#This Row],[22+]]</f>
        <v>1.7849999999999998E-2</v>
      </c>
      <c r="BL101" s="5">
        <f>P_A[[#This Row],[22+]]-P_A[[#This Row],[23+]]</f>
        <v>1.2399999999999998E-2</v>
      </c>
      <c r="BM101" s="5">
        <f>P_A[[#This Row],[23+]]-P_A[[#This Row],[24+]]</f>
        <v>8.94E-3</v>
      </c>
      <c r="BN101" s="5">
        <f>P_A[[#This Row],[24+]]-P_A[[#This Row],[25+]]</f>
        <v>6.2600000000000017E-3</v>
      </c>
      <c r="BO101" s="5">
        <f>P_A[[#This Row],[25+]]-P_A[[#This Row],[26+]]</f>
        <v>4.259999999999999E-3</v>
      </c>
      <c r="BP101" s="5">
        <f>P_A[[#This Row],[26+]]-P_A[[#This Row],[27+]]</f>
        <v>2.9399999999999999E-3</v>
      </c>
      <c r="BQ101" s="5">
        <f>P_A[[#This Row],[27+]]-P_A[[#This Row],[28+]]</f>
        <v>1.7600000000000003E-3</v>
      </c>
      <c r="BR101" s="5">
        <f>P_A[[#This Row],[28+]]-P_A[[#This Row],[29+]]</f>
        <v>1.1000000000000001E-3</v>
      </c>
      <c r="BS101" s="5">
        <f>P_A[[#This Row],[29+]]-P_A[[#This Row],[30+]]</f>
        <v>6.6999999999999991E-4</v>
      </c>
      <c r="BT101" s="5">
        <f>P_A[[#This Row],[30+]]-P_A[[#This Row],[31+]]</f>
        <v>3.8999999999999999E-4</v>
      </c>
      <c r="BU101" s="5">
        <f>P_A[[#This Row],[31+]]-P_A[[#This Row],[32+]]</f>
        <v>2.3000000000000001E-4</v>
      </c>
      <c r="BV101" s="5">
        <f>P_A[[#This Row],[32+]]-P_A[[#This Row],[33+]]</f>
        <v>1.2000000000000002E-4</v>
      </c>
      <c r="BW101" s="5">
        <f>P_A[[#This Row],[33+]]-P_A[[#This Row],[34+]]</f>
        <v>5.9999999999999995E-5</v>
      </c>
      <c r="BX101" s="5">
        <f>P_A[[#This Row],[34+]]-P_A[[#This Row],[35+]]</f>
        <v>3.9999999999999996E-5</v>
      </c>
      <c r="BY101" s="5">
        <f>P_A[[#This Row],[35+]]-P_A[[#This Row],[36+]]</f>
        <v>3.0000000000000001E-5</v>
      </c>
      <c r="BZ101" s="5">
        <f>P_A[[#This Row],[36+]]-P_A[[#This Row],[37+]]</f>
        <v>0</v>
      </c>
      <c r="CA101" s="5">
        <f>P_A[[#This Row],[37+]]-P_A[[#This Row],[38+]]</f>
        <v>0</v>
      </c>
      <c r="CB101" s="5">
        <f>P_A[[#This Row],[38+]]-P_A[[#This Row],[39+]]</f>
        <v>0</v>
      </c>
      <c r="CC101" s="5">
        <f>P_A[[#This Row],[39+]]-P_A[[#This Row],[40+]]</f>
        <v>0</v>
      </c>
      <c r="CD101" s="5">
        <f>P_A[[#This Row],[40+]]-P_A[[#This Row],[41+]]</f>
        <v>0</v>
      </c>
      <c r="CE101" s="5">
        <f>P_A[[#This Row],[41+]]-P_A[[#This Row],[42+]]</f>
        <v>0</v>
      </c>
      <c r="CF101" s="5">
        <f>P_A[[#This Row],[42+]]-P_A[[#This Row],[43+]]</f>
        <v>0</v>
      </c>
      <c r="CG101" s="5">
        <f>P_A[[#This Row],[43+]]-P_A[[#This Row],[44+]]</f>
        <v>0</v>
      </c>
      <c r="CH101" s="5">
        <f>P_A[[#This Row],[44+]]-P_A[[#This Row],[45+]]</f>
        <v>0</v>
      </c>
      <c r="CI101" s="5">
        <f>P_A[[#This Row],[45+]]-P_A[[#This Row],[46+]]</f>
        <v>0</v>
      </c>
      <c r="CJ101" s="5">
        <f>P_A[[#This Row],[46+]]-P_A[[#This Row],[47+]]</f>
        <v>0</v>
      </c>
      <c r="CK101" s="5">
        <f>P_A[[#This Row],[47+]]-P_A[[#This Row],[48+]]</f>
        <v>0</v>
      </c>
      <c r="CL101" s="5">
        <f>P_A[[#This Row],[48+]]-P_A[[#This Row],[49+]]</f>
        <v>0</v>
      </c>
    </row>
    <row r="102" spans="1:90" x14ac:dyDescent="0.25">
      <c r="A102" s="10">
        <v>22400625</v>
      </c>
      <c r="B102" t="s">
        <v>77</v>
      </c>
      <c r="C102" t="s">
        <v>75</v>
      </c>
      <c r="D102" s="11">
        <v>0.83333333333333337</v>
      </c>
      <c r="E102" s="9" t="str">
        <f>HYPERLINK("https://www.nba.com/stats/player/1631119/boxscores-traditional", "Jaylin Williams")</f>
        <v>Jaylin Williams</v>
      </c>
      <c r="F102">
        <v>10.4</v>
      </c>
      <c r="G102" s="4">
        <v>5.6779999999999999</v>
      </c>
      <c r="H102" s="3">
        <v>0.66276000000000002</v>
      </c>
      <c r="I102" s="3">
        <v>0.59870999999999996</v>
      </c>
      <c r="J102" s="3">
        <v>0.52790000000000004</v>
      </c>
      <c r="K102" s="3">
        <v>0.45619999999999999</v>
      </c>
      <c r="L102" s="3">
        <v>0.38973999999999998</v>
      </c>
      <c r="M102" s="3">
        <v>0.32275999999999999</v>
      </c>
      <c r="N102" s="3">
        <v>0.26434999999999997</v>
      </c>
      <c r="O102" s="3">
        <v>0.20896999999999999</v>
      </c>
      <c r="P102" s="3">
        <v>0.16109000000000001</v>
      </c>
      <c r="Q102" s="3">
        <v>0.12302</v>
      </c>
      <c r="R102" s="3">
        <v>9.0120000000000006E-2</v>
      </c>
      <c r="S102" s="3">
        <v>6.5519999999999995E-2</v>
      </c>
      <c r="T102" s="3">
        <v>4.5510000000000002E-2</v>
      </c>
      <c r="U102" s="3">
        <v>3.074E-2</v>
      </c>
      <c r="V102" s="3">
        <v>2.068E-2</v>
      </c>
      <c r="W102" s="3">
        <v>1.321E-2</v>
      </c>
      <c r="X102" s="3">
        <v>8.2000000000000007E-3</v>
      </c>
      <c r="Y102" s="3">
        <v>5.0800000000000003E-3</v>
      </c>
      <c r="Z102" s="3">
        <v>2.98E-3</v>
      </c>
      <c r="AA102" s="3">
        <v>1.75E-3</v>
      </c>
      <c r="AB102" s="3">
        <v>9.7000000000000005E-4</v>
      </c>
      <c r="AC102" s="3">
        <v>5.1999999999999995E-4</v>
      </c>
      <c r="AD102" s="3">
        <v>2.7999999999999998E-4</v>
      </c>
      <c r="AE102" s="3">
        <v>1.3999999999999999E-4</v>
      </c>
      <c r="AF102" s="3">
        <v>6.9999999999999994E-5</v>
      </c>
      <c r="AG102" s="3">
        <v>3.0000000000000001E-5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5">
        <f>P_A[[#This Row],[8+]]-P_A[[#This Row],[9+]]</f>
        <v>6.4050000000000051E-2</v>
      </c>
      <c r="AY102" s="5">
        <f>P_A[[#This Row],[9+]]-P_A[[#This Row],[10+]]</f>
        <v>7.0809999999999929E-2</v>
      </c>
      <c r="AZ102" s="5">
        <f>P_A[[#This Row],[10+]]-P_A[[#This Row],[11+]]</f>
        <v>7.1700000000000041E-2</v>
      </c>
      <c r="BA102" s="5">
        <f>P_A[[#This Row],[11+]]-P_A[[#This Row],[12+]]</f>
        <v>6.6460000000000019E-2</v>
      </c>
      <c r="BB102" s="5">
        <f>P_A[[#This Row],[12+]]-P_A[[#This Row],[13+]]</f>
        <v>6.6979999999999984E-2</v>
      </c>
      <c r="BC102" s="5">
        <f>P_A[[#This Row],[13+]]-P_A[[#This Row],[14+]]</f>
        <v>5.8410000000000017E-2</v>
      </c>
      <c r="BD102" s="5">
        <f>P_A[[#This Row],[14+]]-P_A[[#This Row],[15+]]</f>
        <v>5.5379999999999985E-2</v>
      </c>
      <c r="BE102" s="5">
        <f>P_A[[#This Row],[15+]]-P_A[[#This Row],[16+]]</f>
        <v>4.7879999999999978E-2</v>
      </c>
      <c r="BF102" s="5">
        <f>P_A[[#This Row],[16+]]-P_A[[#This Row],[17+]]</f>
        <v>3.8070000000000007E-2</v>
      </c>
      <c r="BG102" s="5">
        <f>P_A[[#This Row],[17+]]-P_A[[#This Row],[18+]]</f>
        <v>3.2899999999999999E-2</v>
      </c>
      <c r="BH102" s="5">
        <f>P_A[[#This Row],[18+]]-P_A[[#This Row],[19+]]</f>
        <v>2.4600000000000011E-2</v>
      </c>
      <c r="BI102" s="5">
        <f>P_A[[#This Row],[19+]]-P_A[[#This Row],[20+]]</f>
        <v>2.0009999999999993E-2</v>
      </c>
      <c r="BJ102" s="5">
        <f>P_A[[#This Row],[20+]]-P_A[[#This Row],[21+]]</f>
        <v>1.4770000000000002E-2</v>
      </c>
      <c r="BK102" s="5">
        <f>P_A[[#This Row],[21+]]-P_A[[#This Row],[22+]]</f>
        <v>1.0059999999999999E-2</v>
      </c>
      <c r="BL102" s="5">
        <f>P_A[[#This Row],[22+]]-P_A[[#This Row],[23+]]</f>
        <v>7.4700000000000009E-3</v>
      </c>
      <c r="BM102" s="5">
        <f>P_A[[#This Row],[23+]]-P_A[[#This Row],[24+]]</f>
        <v>5.0099999999999988E-3</v>
      </c>
      <c r="BN102" s="5">
        <f>P_A[[#This Row],[24+]]-P_A[[#This Row],[25+]]</f>
        <v>3.1200000000000004E-3</v>
      </c>
      <c r="BO102" s="5">
        <f>P_A[[#This Row],[25+]]-P_A[[#This Row],[26+]]</f>
        <v>2.1000000000000003E-3</v>
      </c>
      <c r="BP102" s="5">
        <f>P_A[[#This Row],[26+]]-P_A[[#This Row],[27+]]</f>
        <v>1.23E-3</v>
      </c>
      <c r="BQ102" s="5">
        <f>P_A[[#This Row],[27+]]-P_A[[#This Row],[28+]]</f>
        <v>7.7999999999999999E-4</v>
      </c>
      <c r="BR102" s="5">
        <f>P_A[[#This Row],[28+]]-P_A[[#This Row],[29+]]</f>
        <v>4.500000000000001E-4</v>
      </c>
      <c r="BS102" s="5">
        <f>P_A[[#This Row],[29+]]-P_A[[#This Row],[30+]]</f>
        <v>2.3999999999999998E-4</v>
      </c>
      <c r="BT102" s="5">
        <f>P_A[[#This Row],[30+]]-P_A[[#This Row],[31+]]</f>
        <v>1.3999999999999999E-4</v>
      </c>
      <c r="BU102" s="5">
        <f>P_A[[#This Row],[31+]]-P_A[[#This Row],[32+]]</f>
        <v>6.9999999999999994E-5</v>
      </c>
      <c r="BV102" s="5">
        <f>P_A[[#This Row],[32+]]-P_A[[#This Row],[33+]]</f>
        <v>3.9999999999999996E-5</v>
      </c>
      <c r="BW102" s="5">
        <f>P_A[[#This Row],[33+]]-P_A[[#This Row],[34+]]</f>
        <v>3.0000000000000001E-5</v>
      </c>
      <c r="BX102" s="5">
        <f>P_A[[#This Row],[34+]]-P_A[[#This Row],[35+]]</f>
        <v>0</v>
      </c>
      <c r="BY102" s="5">
        <f>P_A[[#This Row],[35+]]-P_A[[#This Row],[36+]]</f>
        <v>0</v>
      </c>
      <c r="BZ102" s="5">
        <f>P_A[[#This Row],[36+]]-P_A[[#This Row],[37+]]</f>
        <v>0</v>
      </c>
      <c r="CA102" s="5">
        <f>P_A[[#This Row],[37+]]-P_A[[#This Row],[38+]]</f>
        <v>0</v>
      </c>
      <c r="CB102" s="5">
        <f>P_A[[#This Row],[38+]]-P_A[[#This Row],[39+]]</f>
        <v>0</v>
      </c>
      <c r="CC102" s="5">
        <f>P_A[[#This Row],[39+]]-P_A[[#This Row],[40+]]</f>
        <v>0</v>
      </c>
      <c r="CD102" s="5">
        <f>P_A[[#This Row],[40+]]-P_A[[#This Row],[41+]]</f>
        <v>0</v>
      </c>
      <c r="CE102" s="5">
        <f>P_A[[#This Row],[41+]]-P_A[[#This Row],[42+]]</f>
        <v>0</v>
      </c>
      <c r="CF102" s="5">
        <f>P_A[[#This Row],[42+]]-P_A[[#This Row],[43+]]</f>
        <v>0</v>
      </c>
      <c r="CG102" s="5">
        <f>P_A[[#This Row],[43+]]-P_A[[#This Row],[44+]]</f>
        <v>0</v>
      </c>
      <c r="CH102" s="5">
        <f>P_A[[#This Row],[44+]]-P_A[[#This Row],[45+]]</f>
        <v>0</v>
      </c>
      <c r="CI102" s="5">
        <f>P_A[[#This Row],[45+]]-P_A[[#This Row],[46+]]</f>
        <v>0</v>
      </c>
      <c r="CJ102" s="5">
        <f>P_A[[#This Row],[46+]]-P_A[[#This Row],[47+]]</f>
        <v>0</v>
      </c>
      <c r="CK102" s="5">
        <f>P_A[[#This Row],[47+]]-P_A[[#This Row],[48+]]</f>
        <v>0</v>
      </c>
      <c r="CL102" s="5">
        <f>P_A[[#This Row],[48+]]-P_A[[#This Row],[49+]]</f>
        <v>0</v>
      </c>
    </row>
    <row r="103" spans="1:90" x14ac:dyDescent="0.25">
      <c r="A103" s="10">
        <v>22400625</v>
      </c>
      <c r="B103" t="s">
        <v>77</v>
      </c>
      <c r="C103" t="s">
        <v>75</v>
      </c>
      <c r="D103" s="11">
        <v>0.83333333333333337</v>
      </c>
      <c r="E103" s="9" t="str">
        <f>HYPERLINK("https://www.nba.com/stats/player/1627936/boxscores-traditional", "Alex Caruso")</f>
        <v>Alex Caruso</v>
      </c>
      <c r="F103">
        <v>9</v>
      </c>
      <c r="G103" s="4">
        <v>2.9660000000000002</v>
      </c>
      <c r="H103" s="3">
        <v>0.63307000000000002</v>
      </c>
      <c r="I103" s="3">
        <v>0.5</v>
      </c>
      <c r="J103" s="3">
        <v>0.36692999999999998</v>
      </c>
      <c r="K103" s="3">
        <v>0.25142999999999999</v>
      </c>
      <c r="L103" s="3">
        <v>0.15625</v>
      </c>
      <c r="M103" s="3">
        <v>8.8510000000000005E-2</v>
      </c>
      <c r="N103" s="3">
        <v>4.5510000000000002E-2</v>
      </c>
      <c r="O103" s="3">
        <v>2.1690000000000001E-2</v>
      </c>
      <c r="P103" s="3">
        <v>9.1400000000000006E-3</v>
      </c>
      <c r="Q103" s="3">
        <v>3.47E-3</v>
      </c>
      <c r="R103" s="3">
        <v>1.2199999999999999E-3</v>
      </c>
      <c r="S103" s="3">
        <v>3.8000000000000002E-4</v>
      </c>
      <c r="T103" s="3">
        <v>1E-4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5">
        <f>P_A[[#This Row],[8+]]-P_A[[#This Row],[9+]]</f>
        <v>0.13307000000000002</v>
      </c>
      <c r="AY103" s="5">
        <f>P_A[[#This Row],[9+]]-P_A[[#This Row],[10+]]</f>
        <v>0.13307000000000002</v>
      </c>
      <c r="AZ103" s="5">
        <f>P_A[[#This Row],[10+]]-P_A[[#This Row],[11+]]</f>
        <v>0.11549999999999999</v>
      </c>
      <c r="BA103" s="5">
        <f>P_A[[#This Row],[11+]]-P_A[[#This Row],[12+]]</f>
        <v>9.5179999999999987E-2</v>
      </c>
      <c r="BB103" s="5">
        <f>P_A[[#This Row],[12+]]-P_A[[#This Row],[13+]]</f>
        <v>6.7739999999999995E-2</v>
      </c>
      <c r="BC103" s="5">
        <f>P_A[[#This Row],[13+]]-P_A[[#This Row],[14+]]</f>
        <v>4.3000000000000003E-2</v>
      </c>
      <c r="BD103" s="5">
        <f>P_A[[#This Row],[14+]]-P_A[[#This Row],[15+]]</f>
        <v>2.3820000000000001E-2</v>
      </c>
      <c r="BE103" s="5">
        <f>P_A[[#This Row],[15+]]-P_A[[#This Row],[16+]]</f>
        <v>1.255E-2</v>
      </c>
      <c r="BF103" s="5">
        <f>P_A[[#This Row],[16+]]-P_A[[#This Row],[17+]]</f>
        <v>5.6700000000000006E-3</v>
      </c>
      <c r="BG103" s="5">
        <f>P_A[[#This Row],[17+]]-P_A[[#This Row],[18+]]</f>
        <v>2.2500000000000003E-3</v>
      </c>
      <c r="BH103" s="5">
        <f>P_A[[#This Row],[18+]]-P_A[[#This Row],[19+]]</f>
        <v>8.3999999999999993E-4</v>
      </c>
      <c r="BI103" s="5">
        <f>P_A[[#This Row],[19+]]-P_A[[#This Row],[20+]]</f>
        <v>2.8000000000000003E-4</v>
      </c>
      <c r="BJ103" s="5">
        <f>P_A[[#This Row],[20+]]-P_A[[#This Row],[21+]]</f>
        <v>1E-4</v>
      </c>
      <c r="BK103" s="5">
        <f>P_A[[#This Row],[21+]]-P_A[[#This Row],[22+]]</f>
        <v>0</v>
      </c>
      <c r="BL103" s="5">
        <f>P_A[[#This Row],[22+]]-P_A[[#This Row],[23+]]</f>
        <v>0</v>
      </c>
      <c r="BM103" s="5">
        <f>P_A[[#This Row],[23+]]-P_A[[#This Row],[24+]]</f>
        <v>0</v>
      </c>
      <c r="BN103" s="5">
        <f>P_A[[#This Row],[24+]]-P_A[[#This Row],[25+]]</f>
        <v>0</v>
      </c>
      <c r="BO103" s="5">
        <f>P_A[[#This Row],[25+]]-P_A[[#This Row],[26+]]</f>
        <v>0</v>
      </c>
      <c r="BP103" s="5">
        <f>P_A[[#This Row],[26+]]-P_A[[#This Row],[27+]]</f>
        <v>0</v>
      </c>
      <c r="BQ103" s="5">
        <f>P_A[[#This Row],[27+]]-P_A[[#This Row],[28+]]</f>
        <v>0</v>
      </c>
      <c r="BR103" s="5">
        <f>P_A[[#This Row],[28+]]-P_A[[#This Row],[29+]]</f>
        <v>0</v>
      </c>
      <c r="BS103" s="5">
        <f>P_A[[#This Row],[29+]]-P_A[[#This Row],[30+]]</f>
        <v>0</v>
      </c>
      <c r="BT103" s="5">
        <f>P_A[[#This Row],[30+]]-P_A[[#This Row],[31+]]</f>
        <v>0</v>
      </c>
      <c r="BU103" s="5">
        <f>P_A[[#This Row],[31+]]-P_A[[#This Row],[32+]]</f>
        <v>0</v>
      </c>
      <c r="BV103" s="5">
        <f>P_A[[#This Row],[32+]]-P_A[[#This Row],[33+]]</f>
        <v>0</v>
      </c>
      <c r="BW103" s="5">
        <f>P_A[[#This Row],[33+]]-P_A[[#This Row],[34+]]</f>
        <v>0</v>
      </c>
      <c r="BX103" s="5">
        <f>P_A[[#This Row],[34+]]-P_A[[#This Row],[35+]]</f>
        <v>0</v>
      </c>
      <c r="BY103" s="5">
        <f>P_A[[#This Row],[35+]]-P_A[[#This Row],[36+]]</f>
        <v>0</v>
      </c>
      <c r="BZ103" s="5">
        <f>P_A[[#This Row],[36+]]-P_A[[#This Row],[37+]]</f>
        <v>0</v>
      </c>
      <c r="CA103" s="5">
        <f>P_A[[#This Row],[37+]]-P_A[[#This Row],[38+]]</f>
        <v>0</v>
      </c>
      <c r="CB103" s="5">
        <f>P_A[[#This Row],[38+]]-P_A[[#This Row],[39+]]</f>
        <v>0</v>
      </c>
      <c r="CC103" s="5">
        <f>P_A[[#This Row],[39+]]-P_A[[#This Row],[40+]]</f>
        <v>0</v>
      </c>
      <c r="CD103" s="5">
        <f>P_A[[#This Row],[40+]]-P_A[[#This Row],[41+]]</f>
        <v>0</v>
      </c>
      <c r="CE103" s="5">
        <f>P_A[[#This Row],[41+]]-P_A[[#This Row],[42+]]</f>
        <v>0</v>
      </c>
      <c r="CF103" s="5">
        <f>P_A[[#This Row],[42+]]-P_A[[#This Row],[43+]]</f>
        <v>0</v>
      </c>
      <c r="CG103" s="5">
        <f>P_A[[#This Row],[43+]]-P_A[[#This Row],[44+]]</f>
        <v>0</v>
      </c>
      <c r="CH103" s="5">
        <f>P_A[[#This Row],[44+]]-P_A[[#This Row],[45+]]</f>
        <v>0</v>
      </c>
      <c r="CI103" s="5">
        <f>P_A[[#This Row],[45+]]-P_A[[#This Row],[46+]]</f>
        <v>0</v>
      </c>
      <c r="CJ103" s="5">
        <f>P_A[[#This Row],[46+]]-P_A[[#This Row],[47+]]</f>
        <v>0</v>
      </c>
      <c r="CK103" s="5">
        <f>P_A[[#This Row],[47+]]-P_A[[#This Row],[48+]]</f>
        <v>0</v>
      </c>
      <c r="CL103" s="5">
        <f>P_A[[#This Row],[48+]]-P_A[[#This Row],[49+]]</f>
        <v>0</v>
      </c>
    </row>
    <row r="104" spans="1:90" x14ac:dyDescent="0.25">
      <c r="A104" s="10">
        <v>22400626</v>
      </c>
      <c r="B104" t="s">
        <v>78</v>
      </c>
      <c r="C104" t="s">
        <v>88</v>
      </c>
      <c r="D104" s="11">
        <v>0.875</v>
      </c>
      <c r="E104" s="9" t="str">
        <f>HYPERLINK("https://www.nba.com/stats/player/1627734/boxscores-traditional", "Domantas Sabonis")</f>
        <v>Domantas Sabonis</v>
      </c>
      <c r="F104">
        <v>28.8</v>
      </c>
      <c r="G104" s="4">
        <v>2.7130000000000001</v>
      </c>
      <c r="H104" s="3">
        <v>1</v>
      </c>
      <c r="I104" s="3">
        <v>1</v>
      </c>
      <c r="J104" s="3">
        <v>1</v>
      </c>
      <c r="K104" s="3">
        <v>1</v>
      </c>
      <c r="L104" s="3">
        <v>1</v>
      </c>
      <c r="M104" s="3">
        <v>1</v>
      </c>
      <c r="N104" s="3">
        <v>1</v>
      </c>
      <c r="O104" s="3">
        <v>1</v>
      </c>
      <c r="P104" s="3">
        <v>1</v>
      </c>
      <c r="Q104" s="3">
        <v>1</v>
      </c>
      <c r="R104" s="3">
        <v>0.99997000000000003</v>
      </c>
      <c r="S104" s="3">
        <v>0.99985000000000002</v>
      </c>
      <c r="T104" s="3">
        <v>0.99939999999999996</v>
      </c>
      <c r="U104" s="3">
        <v>0.99800999999999995</v>
      </c>
      <c r="V104" s="3">
        <v>0.99395999999999995</v>
      </c>
      <c r="W104" s="3">
        <v>0.98382000000000003</v>
      </c>
      <c r="X104" s="3">
        <v>0.96164000000000005</v>
      </c>
      <c r="Y104" s="3">
        <v>0.91923999999999995</v>
      </c>
      <c r="Z104" s="3">
        <v>0.84848999999999997</v>
      </c>
      <c r="AA104" s="3">
        <v>0.74536999999999998</v>
      </c>
      <c r="AB104" s="3">
        <v>0.61409000000000002</v>
      </c>
      <c r="AC104" s="3">
        <v>0.47210000000000002</v>
      </c>
      <c r="AD104" s="3">
        <v>0.32996999999999999</v>
      </c>
      <c r="AE104" s="3">
        <v>0.20896999999999999</v>
      </c>
      <c r="AF104" s="3">
        <v>0.11899999999999999</v>
      </c>
      <c r="AG104" s="3">
        <v>6.0569999999999999E-2</v>
      </c>
      <c r="AH104" s="3">
        <v>2.743E-2</v>
      </c>
      <c r="AI104" s="3">
        <v>1.1010000000000001E-2</v>
      </c>
      <c r="AJ104" s="3">
        <v>4.0200000000000001E-3</v>
      </c>
      <c r="AK104" s="3">
        <v>1.2600000000000001E-3</v>
      </c>
      <c r="AL104" s="3">
        <v>3.5E-4</v>
      </c>
      <c r="AM104" s="3">
        <v>8.0000000000000007E-5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5">
        <f>P_A[[#This Row],[8+]]-P_A[[#This Row],[9+]]</f>
        <v>0</v>
      </c>
      <c r="AY104" s="5">
        <f>P_A[[#This Row],[9+]]-P_A[[#This Row],[10+]]</f>
        <v>0</v>
      </c>
      <c r="AZ104" s="5">
        <f>P_A[[#This Row],[10+]]-P_A[[#This Row],[11+]]</f>
        <v>0</v>
      </c>
      <c r="BA104" s="5">
        <f>P_A[[#This Row],[11+]]-P_A[[#This Row],[12+]]</f>
        <v>0</v>
      </c>
      <c r="BB104" s="5">
        <f>P_A[[#This Row],[12+]]-P_A[[#This Row],[13+]]</f>
        <v>0</v>
      </c>
      <c r="BC104" s="5">
        <f>P_A[[#This Row],[13+]]-P_A[[#This Row],[14+]]</f>
        <v>0</v>
      </c>
      <c r="BD104" s="5">
        <f>P_A[[#This Row],[14+]]-P_A[[#This Row],[15+]]</f>
        <v>0</v>
      </c>
      <c r="BE104" s="5">
        <f>P_A[[#This Row],[15+]]-P_A[[#This Row],[16+]]</f>
        <v>0</v>
      </c>
      <c r="BF104" s="5">
        <f>P_A[[#This Row],[16+]]-P_A[[#This Row],[17+]]</f>
        <v>0</v>
      </c>
      <c r="BG104" s="5">
        <f>P_A[[#This Row],[17+]]-P_A[[#This Row],[18+]]</f>
        <v>2.9999999999974492E-5</v>
      </c>
      <c r="BH104" s="5">
        <f>P_A[[#This Row],[18+]]-P_A[[#This Row],[19+]]</f>
        <v>1.2000000000000899E-4</v>
      </c>
      <c r="BI104" s="5">
        <f>P_A[[#This Row],[19+]]-P_A[[#This Row],[20+]]</f>
        <v>4.5000000000006146E-4</v>
      </c>
      <c r="BJ104" s="5">
        <f>P_A[[#This Row],[20+]]-P_A[[#This Row],[21+]]</f>
        <v>1.3900000000000023E-3</v>
      </c>
      <c r="BK104" s="5">
        <f>P_A[[#This Row],[21+]]-P_A[[#This Row],[22+]]</f>
        <v>4.049999999999998E-3</v>
      </c>
      <c r="BL104" s="5">
        <f>P_A[[#This Row],[22+]]-P_A[[#This Row],[23+]]</f>
        <v>1.0139999999999927E-2</v>
      </c>
      <c r="BM104" s="5">
        <f>P_A[[#This Row],[23+]]-P_A[[#This Row],[24+]]</f>
        <v>2.2179999999999978E-2</v>
      </c>
      <c r="BN104" s="5">
        <f>P_A[[#This Row],[24+]]-P_A[[#This Row],[25+]]</f>
        <v>4.2400000000000104E-2</v>
      </c>
      <c r="BO104" s="5">
        <f>P_A[[#This Row],[25+]]-P_A[[#This Row],[26+]]</f>
        <v>7.074999999999998E-2</v>
      </c>
      <c r="BP104" s="5">
        <f>P_A[[#This Row],[26+]]-P_A[[#This Row],[27+]]</f>
        <v>0.10311999999999999</v>
      </c>
      <c r="BQ104" s="5">
        <f>P_A[[#This Row],[27+]]-P_A[[#This Row],[28+]]</f>
        <v>0.13127999999999995</v>
      </c>
      <c r="BR104" s="5">
        <f>P_A[[#This Row],[28+]]-P_A[[#This Row],[29+]]</f>
        <v>0.14199000000000001</v>
      </c>
      <c r="BS104" s="5">
        <f>P_A[[#This Row],[29+]]-P_A[[#This Row],[30+]]</f>
        <v>0.14213000000000003</v>
      </c>
      <c r="BT104" s="5">
        <f>P_A[[#This Row],[30+]]-P_A[[#This Row],[31+]]</f>
        <v>0.121</v>
      </c>
      <c r="BU104" s="5">
        <f>P_A[[#This Row],[31+]]-P_A[[#This Row],[32+]]</f>
        <v>8.9969999999999994E-2</v>
      </c>
      <c r="BV104" s="5">
        <f>P_A[[#This Row],[32+]]-P_A[[#This Row],[33+]]</f>
        <v>5.8429999999999996E-2</v>
      </c>
      <c r="BW104" s="5">
        <f>P_A[[#This Row],[33+]]-P_A[[#This Row],[34+]]</f>
        <v>3.3140000000000003E-2</v>
      </c>
      <c r="BX104" s="5">
        <f>P_A[[#This Row],[34+]]-P_A[[#This Row],[35+]]</f>
        <v>1.6419999999999997E-2</v>
      </c>
      <c r="BY104" s="5">
        <f>P_A[[#This Row],[35+]]-P_A[[#This Row],[36+]]</f>
        <v>6.9900000000000006E-3</v>
      </c>
      <c r="BZ104" s="5">
        <f>P_A[[#This Row],[36+]]-P_A[[#This Row],[37+]]</f>
        <v>2.7600000000000003E-3</v>
      </c>
      <c r="CA104" s="5">
        <f>P_A[[#This Row],[37+]]-P_A[[#This Row],[38+]]</f>
        <v>9.1E-4</v>
      </c>
      <c r="CB104" s="5">
        <f>P_A[[#This Row],[38+]]-P_A[[#This Row],[39+]]</f>
        <v>2.7E-4</v>
      </c>
      <c r="CC104" s="5">
        <f>P_A[[#This Row],[39+]]-P_A[[#This Row],[40+]]</f>
        <v>8.0000000000000007E-5</v>
      </c>
      <c r="CD104" s="5">
        <f>P_A[[#This Row],[40+]]-P_A[[#This Row],[41+]]</f>
        <v>0</v>
      </c>
      <c r="CE104" s="5">
        <f>P_A[[#This Row],[41+]]-P_A[[#This Row],[42+]]</f>
        <v>0</v>
      </c>
      <c r="CF104" s="5">
        <f>P_A[[#This Row],[42+]]-P_A[[#This Row],[43+]]</f>
        <v>0</v>
      </c>
      <c r="CG104" s="5">
        <f>P_A[[#This Row],[43+]]-P_A[[#This Row],[44+]]</f>
        <v>0</v>
      </c>
      <c r="CH104" s="5">
        <f>P_A[[#This Row],[44+]]-P_A[[#This Row],[45+]]</f>
        <v>0</v>
      </c>
      <c r="CI104" s="5">
        <f>P_A[[#This Row],[45+]]-P_A[[#This Row],[46+]]</f>
        <v>0</v>
      </c>
      <c r="CJ104" s="5">
        <f>P_A[[#This Row],[46+]]-P_A[[#This Row],[47+]]</f>
        <v>0</v>
      </c>
      <c r="CK104" s="5">
        <f>P_A[[#This Row],[47+]]-P_A[[#This Row],[48+]]</f>
        <v>0</v>
      </c>
      <c r="CL104" s="5">
        <f>P_A[[#This Row],[48+]]-P_A[[#This Row],[49+]]</f>
        <v>0</v>
      </c>
    </row>
    <row r="105" spans="1:90" x14ac:dyDescent="0.25">
      <c r="A105" s="10">
        <v>22400626</v>
      </c>
      <c r="B105" t="s">
        <v>78</v>
      </c>
      <c r="C105" t="s">
        <v>88</v>
      </c>
      <c r="D105" s="11">
        <v>0.875</v>
      </c>
      <c r="E105" s="9" t="str">
        <f>HYPERLINK("https://www.nba.com/stats/player/1628368/boxscores-traditional", "De'Aaron Fox")</f>
        <v>De'Aaron Fox</v>
      </c>
      <c r="F105">
        <v>25</v>
      </c>
      <c r="G105" s="4">
        <v>3.286</v>
      </c>
      <c r="H105" s="3">
        <v>1</v>
      </c>
      <c r="I105" s="3">
        <v>1</v>
      </c>
      <c r="J105" s="3">
        <v>1</v>
      </c>
      <c r="K105" s="3">
        <v>1</v>
      </c>
      <c r="L105" s="3">
        <v>0.99995999999999996</v>
      </c>
      <c r="M105" s="3">
        <v>0.99987000000000004</v>
      </c>
      <c r="N105" s="3">
        <v>0.99960000000000004</v>
      </c>
      <c r="O105" s="3">
        <v>0.99882000000000004</v>
      </c>
      <c r="P105" s="3">
        <v>0.99692999999999998</v>
      </c>
      <c r="Q105" s="3">
        <v>0.99245000000000005</v>
      </c>
      <c r="R105" s="3">
        <v>0.98341000000000001</v>
      </c>
      <c r="S105" s="3">
        <v>0.96638000000000002</v>
      </c>
      <c r="T105" s="3">
        <v>0.93574000000000002</v>
      </c>
      <c r="U105" s="3">
        <v>0.88876999999999995</v>
      </c>
      <c r="V105" s="3">
        <v>0.81859000000000004</v>
      </c>
      <c r="W105" s="3">
        <v>0.72907</v>
      </c>
      <c r="X105" s="3">
        <v>0.61790999999999996</v>
      </c>
      <c r="Y105" s="3">
        <v>0.5</v>
      </c>
      <c r="Z105" s="3">
        <v>0.38208999999999999</v>
      </c>
      <c r="AA105" s="3">
        <v>0.27093</v>
      </c>
      <c r="AB105" s="3">
        <v>0.18140999999999999</v>
      </c>
      <c r="AC105" s="3">
        <v>0.11123</v>
      </c>
      <c r="AD105" s="3">
        <v>6.4259999999999998E-2</v>
      </c>
      <c r="AE105" s="3">
        <v>3.3619999999999997E-2</v>
      </c>
      <c r="AF105" s="3">
        <v>1.6590000000000001E-2</v>
      </c>
      <c r="AG105" s="3">
        <v>7.5500000000000003E-3</v>
      </c>
      <c r="AH105" s="3">
        <v>3.0699999999999998E-3</v>
      </c>
      <c r="AI105" s="3">
        <v>1.1800000000000001E-3</v>
      </c>
      <c r="AJ105" s="3">
        <v>4.0000000000000002E-4</v>
      </c>
      <c r="AK105" s="3">
        <v>1.2999999999999999E-4</v>
      </c>
      <c r="AL105" s="3">
        <v>4.0000000000000003E-5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5">
        <f>P_A[[#This Row],[8+]]-P_A[[#This Row],[9+]]</f>
        <v>0</v>
      </c>
      <c r="AY105" s="5">
        <f>P_A[[#This Row],[9+]]-P_A[[#This Row],[10+]]</f>
        <v>0</v>
      </c>
      <c r="AZ105" s="5">
        <f>P_A[[#This Row],[10+]]-P_A[[#This Row],[11+]]</f>
        <v>0</v>
      </c>
      <c r="BA105" s="5">
        <f>P_A[[#This Row],[11+]]-P_A[[#This Row],[12+]]</f>
        <v>4.0000000000040004E-5</v>
      </c>
      <c r="BB105" s="5">
        <f>P_A[[#This Row],[12+]]-P_A[[#This Row],[13+]]</f>
        <v>8.9999999999923475E-5</v>
      </c>
      <c r="BC105" s="5">
        <f>P_A[[#This Row],[13+]]-P_A[[#This Row],[14+]]</f>
        <v>2.6999999999999247E-4</v>
      </c>
      <c r="BD105" s="5">
        <f>P_A[[#This Row],[14+]]-P_A[[#This Row],[15+]]</f>
        <v>7.8000000000000291E-4</v>
      </c>
      <c r="BE105" s="5">
        <f>P_A[[#This Row],[15+]]-P_A[[#This Row],[16+]]</f>
        <v>1.8900000000000583E-3</v>
      </c>
      <c r="BF105" s="5">
        <f>P_A[[#This Row],[16+]]-P_A[[#This Row],[17+]]</f>
        <v>4.4799999999999285E-3</v>
      </c>
      <c r="BG105" s="5">
        <f>P_A[[#This Row],[17+]]-P_A[[#This Row],[18+]]</f>
        <v>9.040000000000048E-3</v>
      </c>
      <c r="BH105" s="5">
        <f>P_A[[#This Row],[18+]]-P_A[[#This Row],[19+]]</f>
        <v>1.702999999999999E-2</v>
      </c>
      <c r="BI105" s="5">
        <f>P_A[[#This Row],[19+]]-P_A[[#This Row],[20+]]</f>
        <v>3.0640000000000001E-2</v>
      </c>
      <c r="BJ105" s="5">
        <f>P_A[[#This Row],[20+]]-P_A[[#This Row],[21+]]</f>
        <v>4.6970000000000067E-2</v>
      </c>
      <c r="BK105" s="5">
        <f>P_A[[#This Row],[21+]]-P_A[[#This Row],[22+]]</f>
        <v>7.0179999999999909E-2</v>
      </c>
      <c r="BL105" s="5">
        <f>P_A[[#This Row],[22+]]-P_A[[#This Row],[23+]]</f>
        <v>8.9520000000000044E-2</v>
      </c>
      <c r="BM105" s="5">
        <f>P_A[[#This Row],[23+]]-P_A[[#This Row],[24+]]</f>
        <v>0.11116000000000004</v>
      </c>
      <c r="BN105" s="5">
        <f>P_A[[#This Row],[24+]]-P_A[[#This Row],[25+]]</f>
        <v>0.11790999999999996</v>
      </c>
      <c r="BO105" s="5">
        <f>P_A[[#This Row],[25+]]-P_A[[#This Row],[26+]]</f>
        <v>0.11791000000000001</v>
      </c>
      <c r="BP105" s="5">
        <f>P_A[[#This Row],[26+]]-P_A[[#This Row],[27+]]</f>
        <v>0.11115999999999998</v>
      </c>
      <c r="BQ105" s="5">
        <f>P_A[[#This Row],[27+]]-P_A[[#This Row],[28+]]</f>
        <v>8.9520000000000016E-2</v>
      </c>
      <c r="BR105" s="5">
        <f>P_A[[#This Row],[28+]]-P_A[[#This Row],[29+]]</f>
        <v>7.0179999999999992E-2</v>
      </c>
      <c r="BS105" s="5">
        <f>P_A[[#This Row],[29+]]-P_A[[#This Row],[30+]]</f>
        <v>4.6969999999999998E-2</v>
      </c>
      <c r="BT105" s="5">
        <f>P_A[[#This Row],[30+]]-P_A[[#This Row],[31+]]</f>
        <v>3.0640000000000001E-2</v>
      </c>
      <c r="BU105" s="5">
        <f>P_A[[#This Row],[31+]]-P_A[[#This Row],[32+]]</f>
        <v>1.7029999999999997E-2</v>
      </c>
      <c r="BV105" s="5">
        <f>P_A[[#This Row],[32+]]-P_A[[#This Row],[33+]]</f>
        <v>9.0399999999999994E-3</v>
      </c>
      <c r="BW105" s="5">
        <f>P_A[[#This Row],[33+]]-P_A[[#This Row],[34+]]</f>
        <v>4.4800000000000005E-3</v>
      </c>
      <c r="BX105" s="5">
        <f>P_A[[#This Row],[34+]]-P_A[[#This Row],[35+]]</f>
        <v>1.8899999999999998E-3</v>
      </c>
      <c r="BY105" s="5">
        <f>P_A[[#This Row],[35+]]-P_A[[#This Row],[36+]]</f>
        <v>7.8000000000000009E-4</v>
      </c>
      <c r="BZ105" s="5">
        <f>P_A[[#This Row],[36+]]-P_A[[#This Row],[37+]]</f>
        <v>2.7000000000000006E-4</v>
      </c>
      <c r="CA105" s="5">
        <f>P_A[[#This Row],[37+]]-P_A[[#This Row],[38+]]</f>
        <v>8.9999999999999992E-5</v>
      </c>
      <c r="CB105" s="5">
        <f>P_A[[#This Row],[38+]]-P_A[[#This Row],[39+]]</f>
        <v>4.0000000000000003E-5</v>
      </c>
      <c r="CC105" s="5">
        <f>P_A[[#This Row],[39+]]-P_A[[#This Row],[40+]]</f>
        <v>0</v>
      </c>
      <c r="CD105" s="5">
        <f>P_A[[#This Row],[40+]]-P_A[[#This Row],[41+]]</f>
        <v>0</v>
      </c>
      <c r="CE105" s="5">
        <f>P_A[[#This Row],[41+]]-P_A[[#This Row],[42+]]</f>
        <v>0</v>
      </c>
      <c r="CF105" s="5">
        <f>P_A[[#This Row],[42+]]-P_A[[#This Row],[43+]]</f>
        <v>0</v>
      </c>
      <c r="CG105" s="5">
        <f>P_A[[#This Row],[43+]]-P_A[[#This Row],[44+]]</f>
        <v>0</v>
      </c>
      <c r="CH105" s="5">
        <f>P_A[[#This Row],[44+]]-P_A[[#This Row],[45+]]</f>
        <v>0</v>
      </c>
      <c r="CI105" s="5">
        <f>P_A[[#This Row],[45+]]-P_A[[#This Row],[46+]]</f>
        <v>0</v>
      </c>
      <c r="CJ105" s="5">
        <f>P_A[[#This Row],[46+]]-P_A[[#This Row],[47+]]</f>
        <v>0</v>
      </c>
      <c r="CK105" s="5">
        <f>P_A[[#This Row],[47+]]-P_A[[#This Row],[48+]]</f>
        <v>0</v>
      </c>
      <c r="CL105" s="5">
        <f>P_A[[#This Row],[48+]]-P_A[[#This Row],[49+]]</f>
        <v>0</v>
      </c>
    </row>
    <row r="106" spans="1:90" x14ac:dyDescent="0.25">
      <c r="A106" s="10">
        <v>22400626</v>
      </c>
      <c r="B106" t="s">
        <v>78</v>
      </c>
      <c r="C106" t="s">
        <v>88</v>
      </c>
      <c r="D106" s="11">
        <v>0.875</v>
      </c>
      <c r="E106" s="9" t="str">
        <f>HYPERLINK("https://www.nba.com/stats/player/1628370/boxscores-traditional", "Malik Monk")</f>
        <v>Malik Monk</v>
      </c>
      <c r="F106">
        <v>29.6</v>
      </c>
      <c r="G106" s="4">
        <v>2.9390000000000001</v>
      </c>
      <c r="H106" s="3">
        <v>1</v>
      </c>
      <c r="I106" s="3">
        <v>1</v>
      </c>
      <c r="J106" s="3">
        <v>1</v>
      </c>
      <c r="K106" s="3">
        <v>1</v>
      </c>
      <c r="L106" s="3">
        <v>1</v>
      </c>
      <c r="M106" s="3">
        <v>1</v>
      </c>
      <c r="N106" s="3">
        <v>1</v>
      </c>
      <c r="O106" s="3">
        <v>1</v>
      </c>
      <c r="P106" s="3">
        <v>1</v>
      </c>
      <c r="Q106" s="3">
        <v>1</v>
      </c>
      <c r="R106" s="3">
        <v>0.99995999999999996</v>
      </c>
      <c r="S106" s="3">
        <v>0.99985000000000002</v>
      </c>
      <c r="T106" s="3">
        <v>0.99946000000000002</v>
      </c>
      <c r="U106" s="3">
        <v>0.99831000000000003</v>
      </c>
      <c r="V106" s="3">
        <v>0.99519999999999997</v>
      </c>
      <c r="W106" s="3">
        <v>0.98777999999999999</v>
      </c>
      <c r="X106" s="3">
        <v>0.97192999999999996</v>
      </c>
      <c r="Y106" s="3">
        <v>0.94179000000000002</v>
      </c>
      <c r="Z106" s="3">
        <v>0.88876999999999995</v>
      </c>
      <c r="AA106" s="3">
        <v>0.81057000000000001</v>
      </c>
      <c r="AB106" s="3">
        <v>0.70540000000000003</v>
      </c>
      <c r="AC106" s="3">
        <v>0.57926</v>
      </c>
      <c r="AD106" s="3">
        <v>0.44433</v>
      </c>
      <c r="AE106" s="3">
        <v>0.31561</v>
      </c>
      <c r="AF106" s="3">
        <v>0.20610999999999999</v>
      </c>
      <c r="AG106" s="3">
        <v>0.12302</v>
      </c>
      <c r="AH106" s="3">
        <v>6.6809999999999994E-2</v>
      </c>
      <c r="AI106" s="3">
        <v>3.288E-2</v>
      </c>
      <c r="AJ106" s="3">
        <v>1.4630000000000001E-2</v>
      </c>
      <c r="AK106" s="3">
        <v>5.8700000000000002E-3</v>
      </c>
      <c r="AL106" s="3">
        <v>2.1199999999999999E-3</v>
      </c>
      <c r="AM106" s="3">
        <v>6.8999999999999997E-4</v>
      </c>
      <c r="AN106" s="3">
        <v>2.0000000000000001E-4</v>
      </c>
      <c r="AO106" s="3">
        <v>5.0000000000000002E-5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5">
        <f>P_A[[#This Row],[8+]]-P_A[[#This Row],[9+]]</f>
        <v>0</v>
      </c>
      <c r="AY106" s="5">
        <f>P_A[[#This Row],[9+]]-P_A[[#This Row],[10+]]</f>
        <v>0</v>
      </c>
      <c r="AZ106" s="5">
        <f>P_A[[#This Row],[10+]]-P_A[[#This Row],[11+]]</f>
        <v>0</v>
      </c>
      <c r="BA106" s="5">
        <f>P_A[[#This Row],[11+]]-P_A[[#This Row],[12+]]</f>
        <v>0</v>
      </c>
      <c r="BB106" s="5">
        <f>P_A[[#This Row],[12+]]-P_A[[#This Row],[13+]]</f>
        <v>0</v>
      </c>
      <c r="BC106" s="5">
        <f>P_A[[#This Row],[13+]]-P_A[[#This Row],[14+]]</f>
        <v>0</v>
      </c>
      <c r="BD106" s="5">
        <f>P_A[[#This Row],[14+]]-P_A[[#This Row],[15+]]</f>
        <v>0</v>
      </c>
      <c r="BE106" s="5">
        <f>P_A[[#This Row],[15+]]-P_A[[#This Row],[16+]]</f>
        <v>0</v>
      </c>
      <c r="BF106" s="5">
        <f>P_A[[#This Row],[16+]]-P_A[[#This Row],[17+]]</f>
        <v>0</v>
      </c>
      <c r="BG106" s="5">
        <f>P_A[[#This Row],[17+]]-P_A[[#This Row],[18+]]</f>
        <v>4.0000000000040004E-5</v>
      </c>
      <c r="BH106" s="5">
        <f>P_A[[#This Row],[18+]]-P_A[[#This Row],[19+]]</f>
        <v>1.0999999999994348E-4</v>
      </c>
      <c r="BI106" s="5">
        <f>P_A[[#This Row],[19+]]-P_A[[#This Row],[20+]]</f>
        <v>3.9000000000000146E-4</v>
      </c>
      <c r="BJ106" s="5">
        <f>P_A[[#This Row],[20+]]-P_A[[#This Row],[21+]]</f>
        <v>1.1499999999999844E-3</v>
      </c>
      <c r="BK106" s="5">
        <f>P_A[[#This Row],[21+]]-P_A[[#This Row],[22+]]</f>
        <v>3.1100000000000572E-3</v>
      </c>
      <c r="BL106" s="5">
        <f>P_A[[#This Row],[22+]]-P_A[[#This Row],[23+]]</f>
        <v>7.4199999999999822E-3</v>
      </c>
      <c r="BM106" s="5">
        <f>P_A[[#This Row],[23+]]-P_A[[#This Row],[24+]]</f>
        <v>1.5850000000000031E-2</v>
      </c>
      <c r="BN106" s="5">
        <f>P_A[[#This Row],[24+]]-P_A[[#This Row],[25+]]</f>
        <v>3.0139999999999945E-2</v>
      </c>
      <c r="BO106" s="5">
        <f>P_A[[#This Row],[25+]]-P_A[[#This Row],[26+]]</f>
        <v>5.3020000000000067E-2</v>
      </c>
      <c r="BP106" s="5">
        <f>P_A[[#This Row],[26+]]-P_A[[#This Row],[27+]]</f>
        <v>7.8199999999999936E-2</v>
      </c>
      <c r="BQ106" s="5">
        <f>P_A[[#This Row],[27+]]-P_A[[#This Row],[28+]]</f>
        <v>0.10516999999999999</v>
      </c>
      <c r="BR106" s="5">
        <f>P_A[[#This Row],[28+]]-P_A[[#This Row],[29+]]</f>
        <v>0.12614000000000003</v>
      </c>
      <c r="BS106" s="5">
        <f>P_A[[#This Row],[29+]]-P_A[[#This Row],[30+]]</f>
        <v>0.13492999999999999</v>
      </c>
      <c r="BT106" s="5">
        <f>P_A[[#This Row],[30+]]-P_A[[#This Row],[31+]]</f>
        <v>0.12872</v>
      </c>
      <c r="BU106" s="5">
        <f>P_A[[#This Row],[31+]]-P_A[[#This Row],[32+]]</f>
        <v>0.10950000000000001</v>
      </c>
      <c r="BV106" s="5">
        <f>P_A[[#This Row],[32+]]-P_A[[#This Row],[33+]]</f>
        <v>8.3089999999999983E-2</v>
      </c>
      <c r="BW106" s="5">
        <f>P_A[[#This Row],[33+]]-P_A[[#This Row],[34+]]</f>
        <v>5.621000000000001E-2</v>
      </c>
      <c r="BX106" s="5">
        <f>P_A[[#This Row],[34+]]-P_A[[#This Row],[35+]]</f>
        <v>3.3929999999999995E-2</v>
      </c>
      <c r="BY106" s="5">
        <f>P_A[[#This Row],[35+]]-P_A[[#This Row],[36+]]</f>
        <v>1.8249999999999999E-2</v>
      </c>
      <c r="BZ106" s="5">
        <f>P_A[[#This Row],[36+]]-P_A[[#This Row],[37+]]</f>
        <v>8.7600000000000004E-3</v>
      </c>
      <c r="CA106" s="5">
        <f>P_A[[#This Row],[37+]]-P_A[[#This Row],[38+]]</f>
        <v>3.7500000000000003E-3</v>
      </c>
      <c r="CB106" s="5">
        <f>P_A[[#This Row],[38+]]-P_A[[#This Row],[39+]]</f>
        <v>1.4299999999999998E-3</v>
      </c>
      <c r="CC106" s="5">
        <f>P_A[[#This Row],[39+]]-P_A[[#This Row],[40+]]</f>
        <v>4.8999999999999998E-4</v>
      </c>
      <c r="CD106" s="5">
        <f>P_A[[#This Row],[40+]]-P_A[[#This Row],[41+]]</f>
        <v>1.5000000000000001E-4</v>
      </c>
      <c r="CE106" s="5">
        <f>P_A[[#This Row],[41+]]-P_A[[#This Row],[42+]]</f>
        <v>5.0000000000000002E-5</v>
      </c>
      <c r="CF106" s="5">
        <f>P_A[[#This Row],[42+]]-P_A[[#This Row],[43+]]</f>
        <v>0</v>
      </c>
      <c r="CG106" s="5">
        <f>P_A[[#This Row],[43+]]-P_A[[#This Row],[44+]]</f>
        <v>0</v>
      </c>
      <c r="CH106" s="5">
        <f>P_A[[#This Row],[44+]]-P_A[[#This Row],[45+]]</f>
        <v>0</v>
      </c>
      <c r="CI106" s="5">
        <f>P_A[[#This Row],[45+]]-P_A[[#This Row],[46+]]</f>
        <v>0</v>
      </c>
      <c r="CJ106" s="5">
        <f>P_A[[#This Row],[46+]]-P_A[[#This Row],[47+]]</f>
        <v>0</v>
      </c>
      <c r="CK106" s="5">
        <f>P_A[[#This Row],[47+]]-P_A[[#This Row],[48+]]</f>
        <v>0</v>
      </c>
      <c r="CL106" s="5">
        <f>P_A[[#This Row],[48+]]-P_A[[#This Row],[49+]]</f>
        <v>0</v>
      </c>
    </row>
    <row r="107" spans="1:90" x14ac:dyDescent="0.25">
      <c r="A107" s="10">
        <v>22400626</v>
      </c>
      <c r="B107" t="s">
        <v>78</v>
      </c>
      <c r="C107" t="s">
        <v>88</v>
      </c>
      <c r="D107" s="11">
        <v>0.875</v>
      </c>
      <c r="E107" s="9" t="str">
        <f>HYPERLINK("https://www.nba.com/stats/player/201942/boxscores-traditional", "DeMar DeRozan")</f>
        <v>DeMar DeRozan</v>
      </c>
      <c r="F107">
        <v>30.4</v>
      </c>
      <c r="G107" s="4">
        <v>5.0830000000000002</v>
      </c>
      <c r="H107" s="3">
        <v>1</v>
      </c>
      <c r="I107" s="3">
        <v>1</v>
      </c>
      <c r="J107" s="3">
        <v>1</v>
      </c>
      <c r="K107" s="3">
        <v>0.99992999999999999</v>
      </c>
      <c r="L107" s="3">
        <v>0.99985000000000002</v>
      </c>
      <c r="M107" s="3">
        <v>0.99968999999999997</v>
      </c>
      <c r="N107" s="3">
        <v>0.99938000000000005</v>
      </c>
      <c r="O107" s="3">
        <v>0.99878</v>
      </c>
      <c r="P107" s="3">
        <v>0.99766999999999995</v>
      </c>
      <c r="Q107" s="3">
        <v>0.99585000000000001</v>
      </c>
      <c r="R107" s="3">
        <v>0.99265999999999999</v>
      </c>
      <c r="S107" s="3">
        <v>0.98745000000000005</v>
      </c>
      <c r="T107" s="3">
        <v>0.97982000000000002</v>
      </c>
      <c r="U107" s="3">
        <v>0.96784000000000003</v>
      </c>
      <c r="V107" s="3">
        <v>0.95052999999999999</v>
      </c>
      <c r="W107" s="3">
        <v>0.92784999999999995</v>
      </c>
      <c r="X107" s="3">
        <v>0.89617000000000002</v>
      </c>
      <c r="Y107" s="3">
        <v>0.85543000000000002</v>
      </c>
      <c r="Z107" s="3">
        <v>0.80784999999999996</v>
      </c>
      <c r="AA107" s="3">
        <v>0.74856999999999996</v>
      </c>
      <c r="AB107" s="3">
        <v>0.68081999999999998</v>
      </c>
      <c r="AC107" s="3">
        <v>0.61026000000000002</v>
      </c>
      <c r="AD107" s="3">
        <v>0.53188000000000002</v>
      </c>
      <c r="AE107" s="3">
        <v>0.45223999999999998</v>
      </c>
      <c r="AF107" s="3">
        <v>0.37828000000000001</v>
      </c>
      <c r="AG107" s="3">
        <v>0.30503000000000002</v>
      </c>
      <c r="AH107" s="3">
        <v>0.23885000000000001</v>
      </c>
      <c r="AI107" s="3">
        <v>0.18406</v>
      </c>
      <c r="AJ107" s="3">
        <v>0.13567000000000001</v>
      </c>
      <c r="AK107" s="3">
        <v>9.6799999999999997E-2</v>
      </c>
      <c r="AL107" s="3">
        <v>6.6809999999999994E-2</v>
      </c>
      <c r="AM107" s="3">
        <v>4.5510000000000002E-2</v>
      </c>
      <c r="AN107" s="3">
        <v>2.938E-2</v>
      </c>
      <c r="AO107" s="3">
        <v>1.831E-2</v>
      </c>
      <c r="AP107" s="3">
        <v>1.1299999999999999E-2</v>
      </c>
      <c r="AQ107" s="3">
        <v>6.5700000000000003E-3</v>
      </c>
      <c r="AR107" s="3">
        <v>3.6800000000000001E-3</v>
      </c>
      <c r="AS107" s="3">
        <v>2.0500000000000002E-3</v>
      </c>
      <c r="AT107" s="3">
        <v>1.07E-3</v>
      </c>
      <c r="AU107" s="3">
        <v>5.4000000000000001E-4</v>
      </c>
      <c r="AV107" s="3">
        <v>2.7E-4</v>
      </c>
      <c r="AW107" s="3">
        <v>1.2999999999999999E-4</v>
      </c>
      <c r="AX107" s="5">
        <f>P_A[[#This Row],[8+]]-P_A[[#This Row],[9+]]</f>
        <v>0</v>
      </c>
      <c r="AY107" s="5">
        <f>P_A[[#This Row],[9+]]-P_A[[#This Row],[10+]]</f>
        <v>0</v>
      </c>
      <c r="AZ107" s="5">
        <f>P_A[[#This Row],[10+]]-P_A[[#This Row],[11+]]</f>
        <v>7.0000000000014495E-5</v>
      </c>
      <c r="BA107" s="5">
        <f>P_A[[#This Row],[11+]]-P_A[[#This Row],[12+]]</f>
        <v>7.9999999999968985E-5</v>
      </c>
      <c r="BB107" s="5">
        <f>P_A[[#This Row],[12+]]-P_A[[#This Row],[13+]]</f>
        <v>1.6000000000004899E-4</v>
      </c>
      <c r="BC107" s="5">
        <f>P_A[[#This Row],[13+]]-P_A[[#This Row],[14+]]</f>
        <v>3.0999999999992145E-4</v>
      </c>
      <c r="BD107" s="5">
        <f>P_A[[#This Row],[14+]]-P_A[[#This Row],[15+]]</f>
        <v>6.0000000000004494E-4</v>
      </c>
      <c r="BE107" s="5">
        <f>P_A[[#This Row],[15+]]-P_A[[#This Row],[16+]]</f>
        <v>1.1100000000000554E-3</v>
      </c>
      <c r="BF107" s="5">
        <f>P_A[[#This Row],[16+]]-P_A[[#This Row],[17+]]</f>
        <v>1.8199999999999328E-3</v>
      </c>
      <c r="BG107" s="5">
        <f>P_A[[#This Row],[17+]]-P_A[[#This Row],[18+]]</f>
        <v>3.1900000000000261E-3</v>
      </c>
      <c r="BH107" s="5">
        <f>P_A[[#This Row],[18+]]-P_A[[#This Row],[19+]]</f>
        <v>5.2099999999999369E-3</v>
      </c>
      <c r="BI107" s="5">
        <f>P_A[[#This Row],[19+]]-P_A[[#This Row],[20+]]</f>
        <v>7.6300000000000257E-3</v>
      </c>
      <c r="BJ107" s="5">
        <f>P_A[[#This Row],[20+]]-P_A[[#This Row],[21+]]</f>
        <v>1.1979999999999991E-2</v>
      </c>
      <c r="BK107" s="5">
        <f>P_A[[#This Row],[21+]]-P_A[[#This Row],[22+]]</f>
        <v>1.7310000000000048E-2</v>
      </c>
      <c r="BL107" s="5">
        <f>P_A[[#This Row],[22+]]-P_A[[#This Row],[23+]]</f>
        <v>2.2680000000000033E-2</v>
      </c>
      <c r="BM107" s="5">
        <f>P_A[[#This Row],[23+]]-P_A[[#This Row],[24+]]</f>
        <v>3.167999999999993E-2</v>
      </c>
      <c r="BN107" s="5">
        <f>P_A[[#This Row],[24+]]-P_A[[#This Row],[25+]]</f>
        <v>4.0739999999999998E-2</v>
      </c>
      <c r="BO107" s="5">
        <f>P_A[[#This Row],[25+]]-P_A[[#This Row],[26+]]</f>
        <v>4.7580000000000067E-2</v>
      </c>
      <c r="BP107" s="5">
        <f>P_A[[#This Row],[26+]]-P_A[[#This Row],[27+]]</f>
        <v>5.9279999999999999E-2</v>
      </c>
      <c r="BQ107" s="5">
        <f>P_A[[#This Row],[27+]]-P_A[[#This Row],[28+]]</f>
        <v>6.7749999999999977E-2</v>
      </c>
      <c r="BR107" s="5">
        <f>P_A[[#This Row],[28+]]-P_A[[#This Row],[29+]]</f>
        <v>7.0559999999999956E-2</v>
      </c>
      <c r="BS107" s="5">
        <f>P_A[[#This Row],[29+]]-P_A[[#This Row],[30+]]</f>
        <v>7.8380000000000005E-2</v>
      </c>
      <c r="BT107" s="5">
        <f>P_A[[#This Row],[30+]]-P_A[[#This Row],[31+]]</f>
        <v>7.9640000000000044E-2</v>
      </c>
      <c r="BU107" s="5">
        <f>P_A[[#This Row],[31+]]-P_A[[#This Row],[32+]]</f>
        <v>7.395999999999997E-2</v>
      </c>
      <c r="BV107" s="5">
        <f>P_A[[#This Row],[32+]]-P_A[[#This Row],[33+]]</f>
        <v>7.3249999999999982E-2</v>
      </c>
      <c r="BW107" s="5">
        <f>P_A[[#This Row],[33+]]-P_A[[#This Row],[34+]]</f>
        <v>6.6180000000000017E-2</v>
      </c>
      <c r="BX107" s="5">
        <f>P_A[[#This Row],[34+]]-P_A[[#This Row],[35+]]</f>
        <v>5.4790000000000005E-2</v>
      </c>
      <c r="BY107" s="5">
        <f>P_A[[#This Row],[35+]]-P_A[[#This Row],[36+]]</f>
        <v>4.8389999999999989E-2</v>
      </c>
      <c r="BZ107" s="5">
        <f>P_A[[#This Row],[36+]]-P_A[[#This Row],[37+]]</f>
        <v>3.8870000000000016E-2</v>
      </c>
      <c r="CA107" s="5">
        <f>P_A[[#This Row],[37+]]-P_A[[#This Row],[38+]]</f>
        <v>2.9990000000000003E-2</v>
      </c>
      <c r="CB107" s="5">
        <f>P_A[[#This Row],[38+]]-P_A[[#This Row],[39+]]</f>
        <v>2.1299999999999993E-2</v>
      </c>
      <c r="CC107" s="5">
        <f>P_A[[#This Row],[39+]]-P_A[[#This Row],[40+]]</f>
        <v>1.6130000000000002E-2</v>
      </c>
      <c r="CD107" s="5">
        <f>P_A[[#This Row],[40+]]-P_A[[#This Row],[41+]]</f>
        <v>1.107E-2</v>
      </c>
      <c r="CE107" s="5">
        <f>P_A[[#This Row],[41+]]-P_A[[#This Row],[42+]]</f>
        <v>7.0100000000000006E-3</v>
      </c>
      <c r="CF107" s="5">
        <f>P_A[[#This Row],[42+]]-P_A[[#This Row],[43+]]</f>
        <v>4.729999999999999E-3</v>
      </c>
      <c r="CG107" s="5">
        <f>P_A[[#This Row],[43+]]-P_A[[#This Row],[44+]]</f>
        <v>2.8900000000000002E-3</v>
      </c>
      <c r="CH107" s="5">
        <f>P_A[[#This Row],[44+]]-P_A[[#This Row],[45+]]</f>
        <v>1.6299999999999999E-3</v>
      </c>
      <c r="CI107" s="5">
        <f>P_A[[#This Row],[45+]]-P_A[[#This Row],[46+]]</f>
        <v>9.8000000000000019E-4</v>
      </c>
      <c r="CJ107" s="5">
        <f>P_A[[#This Row],[46+]]-P_A[[#This Row],[47+]]</f>
        <v>5.2999999999999998E-4</v>
      </c>
      <c r="CK107" s="5">
        <f>P_A[[#This Row],[47+]]-P_A[[#This Row],[48+]]</f>
        <v>2.7E-4</v>
      </c>
      <c r="CL107" s="5">
        <f>P_A[[#This Row],[48+]]-P_A[[#This Row],[49+]]</f>
        <v>1.4000000000000001E-4</v>
      </c>
    </row>
    <row r="108" spans="1:90" x14ac:dyDescent="0.25">
      <c r="A108" s="10">
        <v>22400626</v>
      </c>
      <c r="B108" t="s">
        <v>78</v>
      </c>
      <c r="C108" t="s">
        <v>88</v>
      </c>
      <c r="D108" s="11">
        <v>0.875</v>
      </c>
      <c r="E108" s="9" t="str">
        <f>HYPERLINK("https://www.nba.com/stats/player/1631099/boxscores-traditional", "Keegan Murray")</f>
        <v>Keegan Murray</v>
      </c>
      <c r="F108">
        <v>13.4</v>
      </c>
      <c r="G108" s="4">
        <v>4.9640000000000004</v>
      </c>
      <c r="H108" s="3">
        <v>0.86214000000000002</v>
      </c>
      <c r="I108" s="3">
        <v>0.81327000000000005</v>
      </c>
      <c r="J108" s="3">
        <v>0.75175000000000003</v>
      </c>
      <c r="K108" s="3">
        <v>0.68439000000000005</v>
      </c>
      <c r="L108" s="3">
        <v>0.61026000000000002</v>
      </c>
      <c r="M108" s="3">
        <v>0.53188000000000002</v>
      </c>
      <c r="N108" s="3">
        <v>0.45223999999999998</v>
      </c>
      <c r="O108" s="3">
        <v>0.37447999999999998</v>
      </c>
      <c r="P108" s="3">
        <v>0.30153000000000002</v>
      </c>
      <c r="Q108" s="3">
        <v>0.23269999999999999</v>
      </c>
      <c r="R108" s="3">
        <v>0.17619000000000001</v>
      </c>
      <c r="S108" s="3">
        <v>0.12923999999999999</v>
      </c>
      <c r="T108" s="3">
        <v>9.1759999999999994E-2</v>
      </c>
      <c r="U108" s="3">
        <v>6.3009999999999997E-2</v>
      </c>
      <c r="V108" s="3">
        <v>4.1820000000000003E-2</v>
      </c>
      <c r="W108" s="3">
        <v>2.6800000000000001E-2</v>
      </c>
      <c r="X108" s="3">
        <v>1.618E-2</v>
      </c>
      <c r="Y108" s="3">
        <v>9.6399999999999993E-3</v>
      </c>
      <c r="Z108" s="3">
        <v>5.5399999999999998E-3</v>
      </c>
      <c r="AA108" s="3">
        <v>3.0699999999999998E-3</v>
      </c>
      <c r="AB108" s="3">
        <v>1.64E-3</v>
      </c>
      <c r="AC108" s="3">
        <v>8.4000000000000003E-4</v>
      </c>
      <c r="AD108" s="3">
        <v>4.2000000000000002E-4</v>
      </c>
      <c r="AE108" s="3">
        <v>1.9000000000000001E-4</v>
      </c>
      <c r="AF108" s="3">
        <v>9.0000000000000006E-5</v>
      </c>
      <c r="AG108" s="3">
        <v>4.0000000000000003E-5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5">
        <f>P_A[[#This Row],[8+]]-P_A[[#This Row],[9+]]</f>
        <v>4.8869999999999969E-2</v>
      </c>
      <c r="AY108" s="5">
        <f>P_A[[#This Row],[9+]]-P_A[[#This Row],[10+]]</f>
        <v>6.1520000000000019E-2</v>
      </c>
      <c r="AZ108" s="5">
        <f>P_A[[#This Row],[10+]]-P_A[[#This Row],[11+]]</f>
        <v>6.7359999999999975E-2</v>
      </c>
      <c r="BA108" s="5">
        <f>P_A[[#This Row],[11+]]-P_A[[#This Row],[12+]]</f>
        <v>7.4130000000000029E-2</v>
      </c>
      <c r="BB108" s="5">
        <f>P_A[[#This Row],[12+]]-P_A[[#This Row],[13+]]</f>
        <v>7.8380000000000005E-2</v>
      </c>
      <c r="BC108" s="5">
        <f>P_A[[#This Row],[13+]]-P_A[[#This Row],[14+]]</f>
        <v>7.9640000000000044E-2</v>
      </c>
      <c r="BD108" s="5">
        <f>P_A[[#This Row],[14+]]-P_A[[#This Row],[15+]]</f>
        <v>7.7759999999999996E-2</v>
      </c>
      <c r="BE108" s="5">
        <f>P_A[[#This Row],[15+]]-P_A[[#This Row],[16+]]</f>
        <v>7.2949999999999959E-2</v>
      </c>
      <c r="BF108" s="5">
        <f>P_A[[#This Row],[16+]]-P_A[[#This Row],[17+]]</f>
        <v>6.883000000000003E-2</v>
      </c>
      <c r="BG108" s="5">
        <f>P_A[[#This Row],[17+]]-P_A[[#This Row],[18+]]</f>
        <v>5.6509999999999977E-2</v>
      </c>
      <c r="BH108" s="5">
        <f>P_A[[#This Row],[18+]]-P_A[[#This Row],[19+]]</f>
        <v>4.6950000000000019E-2</v>
      </c>
      <c r="BI108" s="5">
        <f>P_A[[#This Row],[19+]]-P_A[[#This Row],[20+]]</f>
        <v>3.7479999999999999E-2</v>
      </c>
      <c r="BJ108" s="5">
        <f>P_A[[#This Row],[20+]]-P_A[[#This Row],[21+]]</f>
        <v>2.8749999999999998E-2</v>
      </c>
      <c r="BK108" s="5">
        <f>P_A[[#This Row],[21+]]-P_A[[#This Row],[22+]]</f>
        <v>2.1189999999999994E-2</v>
      </c>
      <c r="BL108" s="5">
        <f>P_A[[#This Row],[22+]]-P_A[[#This Row],[23+]]</f>
        <v>1.5020000000000002E-2</v>
      </c>
      <c r="BM108" s="5">
        <f>P_A[[#This Row],[23+]]-P_A[[#This Row],[24+]]</f>
        <v>1.0620000000000001E-2</v>
      </c>
      <c r="BN108" s="5">
        <f>P_A[[#This Row],[24+]]-P_A[[#This Row],[25+]]</f>
        <v>6.5400000000000007E-3</v>
      </c>
      <c r="BO108" s="5">
        <f>P_A[[#This Row],[25+]]-P_A[[#This Row],[26+]]</f>
        <v>4.0999999999999995E-3</v>
      </c>
      <c r="BP108" s="5">
        <f>P_A[[#This Row],[26+]]-P_A[[#This Row],[27+]]</f>
        <v>2.47E-3</v>
      </c>
      <c r="BQ108" s="5">
        <f>P_A[[#This Row],[27+]]-P_A[[#This Row],[28+]]</f>
        <v>1.4299999999999998E-3</v>
      </c>
      <c r="BR108" s="5">
        <f>P_A[[#This Row],[28+]]-P_A[[#This Row],[29+]]</f>
        <v>7.9999999999999993E-4</v>
      </c>
      <c r="BS108" s="5">
        <f>P_A[[#This Row],[29+]]-P_A[[#This Row],[30+]]</f>
        <v>4.2000000000000002E-4</v>
      </c>
      <c r="BT108" s="5">
        <f>P_A[[#This Row],[30+]]-P_A[[#This Row],[31+]]</f>
        <v>2.3000000000000001E-4</v>
      </c>
      <c r="BU108" s="5">
        <f>P_A[[#This Row],[31+]]-P_A[[#This Row],[32+]]</f>
        <v>1E-4</v>
      </c>
      <c r="BV108" s="5">
        <f>P_A[[#This Row],[32+]]-P_A[[#This Row],[33+]]</f>
        <v>5.0000000000000002E-5</v>
      </c>
      <c r="BW108" s="5">
        <f>P_A[[#This Row],[33+]]-P_A[[#This Row],[34+]]</f>
        <v>4.0000000000000003E-5</v>
      </c>
      <c r="BX108" s="5">
        <f>P_A[[#This Row],[34+]]-P_A[[#This Row],[35+]]</f>
        <v>0</v>
      </c>
      <c r="BY108" s="5">
        <f>P_A[[#This Row],[35+]]-P_A[[#This Row],[36+]]</f>
        <v>0</v>
      </c>
      <c r="BZ108" s="5">
        <f>P_A[[#This Row],[36+]]-P_A[[#This Row],[37+]]</f>
        <v>0</v>
      </c>
      <c r="CA108" s="5">
        <f>P_A[[#This Row],[37+]]-P_A[[#This Row],[38+]]</f>
        <v>0</v>
      </c>
      <c r="CB108" s="5">
        <f>P_A[[#This Row],[38+]]-P_A[[#This Row],[39+]]</f>
        <v>0</v>
      </c>
      <c r="CC108" s="5">
        <f>P_A[[#This Row],[39+]]-P_A[[#This Row],[40+]]</f>
        <v>0</v>
      </c>
      <c r="CD108" s="5">
        <f>P_A[[#This Row],[40+]]-P_A[[#This Row],[41+]]</f>
        <v>0</v>
      </c>
      <c r="CE108" s="5">
        <f>P_A[[#This Row],[41+]]-P_A[[#This Row],[42+]]</f>
        <v>0</v>
      </c>
      <c r="CF108" s="5">
        <f>P_A[[#This Row],[42+]]-P_A[[#This Row],[43+]]</f>
        <v>0</v>
      </c>
      <c r="CG108" s="5">
        <f>P_A[[#This Row],[43+]]-P_A[[#This Row],[44+]]</f>
        <v>0</v>
      </c>
      <c r="CH108" s="5">
        <f>P_A[[#This Row],[44+]]-P_A[[#This Row],[45+]]</f>
        <v>0</v>
      </c>
      <c r="CI108" s="5">
        <f>P_A[[#This Row],[45+]]-P_A[[#This Row],[46+]]</f>
        <v>0</v>
      </c>
      <c r="CJ108" s="5">
        <f>P_A[[#This Row],[46+]]-P_A[[#This Row],[47+]]</f>
        <v>0</v>
      </c>
      <c r="CK108" s="5">
        <f>P_A[[#This Row],[47+]]-P_A[[#This Row],[48+]]</f>
        <v>0</v>
      </c>
      <c r="CL108" s="5">
        <f>P_A[[#This Row],[48+]]-P_A[[#This Row],[49+]]</f>
        <v>0</v>
      </c>
    </row>
    <row r="109" spans="1:90" x14ac:dyDescent="0.25">
      <c r="A109" s="10">
        <v>22400626</v>
      </c>
      <c r="B109" t="s">
        <v>78</v>
      </c>
      <c r="C109" t="s">
        <v>88</v>
      </c>
      <c r="D109" s="11">
        <v>0.875</v>
      </c>
      <c r="E109" s="9" t="str">
        <f>HYPERLINK("https://www.nba.com/stats/player/1631165/boxscores-traditional", "Keon Ellis")</f>
        <v>Keon Ellis</v>
      </c>
      <c r="F109">
        <v>12.4</v>
      </c>
      <c r="G109" s="4">
        <v>5.5350000000000001</v>
      </c>
      <c r="H109" s="3">
        <v>0.78524000000000005</v>
      </c>
      <c r="I109" s="3">
        <v>0.72907</v>
      </c>
      <c r="J109" s="3">
        <v>0.66639999999999999</v>
      </c>
      <c r="K109" s="3">
        <v>0.59870999999999996</v>
      </c>
      <c r="L109" s="3">
        <v>0.52790000000000004</v>
      </c>
      <c r="M109" s="3">
        <v>0.45619999999999999</v>
      </c>
      <c r="N109" s="3">
        <v>0.38590999999999998</v>
      </c>
      <c r="O109" s="3">
        <v>0.31918000000000002</v>
      </c>
      <c r="P109" s="3">
        <v>0.25785000000000002</v>
      </c>
      <c r="Q109" s="3">
        <v>0.20327000000000001</v>
      </c>
      <c r="R109" s="3">
        <v>0.15625</v>
      </c>
      <c r="S109" s="3">
        <v>0.11702</v>
      </c>
      <c r="T109" s="3">
        <v>8.5339999999999999E-2</v>
      </c>
      <c r="U109" s="3">
        <v>6.0569999999999999E-2</v>
      </c>
      <c r="V109" s="3">
        <v>4.1820000000000003E-2</v>
      </c>
      <c r="W109" s="3">
        <v>2.743E-2</v>
      </c>
      <c r="X109" s="3">
        <v>1.7860000000000001E-2</v>
      </c>
      <c r="Y109" s="3">
        <v>1.1299999999999999E-2</v>
      </c>
      <c r="Z109" s="3">
        <v>6.9499999999999996E-3</v>
      </c>
      <c r="AA109" s="3">
        <v>4.15E-3</v>
      </c>
      <c r="AB109" s="3">
        <v>2.3999999999999998E-3</v>
      </c>
      <c r="AC109" s="3">
        <v>1.3500000000000001E-3</v>
      </c>
      <c r="AD109" s="3">
        <v>7.3999999999999999E-4</v>
      </c>
      <c r="AE109" s="3">
        <v>3.8999999999999999E-4</v>
      </c>
      <c r="AF109" s="3">
        <v>2.0000000000000001E-4</v>
      </c>
      <c r="AG109" s="3">
        <v>1E-4</v>
      </c>
      <c r="AH109" s="3">
        <v>5.0000000000000002E-5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5">
        <f>P_A[[#This Row],[8+]]-P_A[[#This Row],[9+]]</f>
        <v>5.6170000000000053E-2</v>
      </c>
      <c r="AY109" s="5">
        <f>P_A[[#This Row],[9+]]-P_A[[#This Row],[10+]]</f>
        <v>6.2670000000000003E-2</v>
      </c>
      <c r="AZ109" s="5">
        <f>P_A[[#This Row],[10+]]-P_A[[#This Row],[11+]]</f>
        <v>6.7690000000000028E-2</v>
      </c>
      <c r="BA109" s="5">
        <f>P_A[[#This Row],[11+]]-P_A[[#This Row],[12+]]</f>
        <v>7.0809999999999929E-2</v>
      </c>
      <c r="BB109" s="5">
        <f>P_A[[#This Row],[12+]]-P_A[[#This Row],[13+]]</f>
        <v>7.1700000000000041E-2</v>
      </c>
      <c r="BC109" s="5">
        <f>P_A[[#This Row],[13+]]-P_A[[#This Row],[14+]]</f>
        <v>7.0290000000000019E-2</v>
      </c>
      <c r="BD109" s="5">
        <f>P_A[[#This Row],[14+]]-P_A[[#This Row],[15+]]</f>
        <v>6.6729999999999956E-2</v>
      </c>
      <c r="BE109" s="5">
        <f>P_A[[#This Row],[15+]]-P_A[[#This Row],[16+]]</f>
        <v>6.1329999999999996E-2</v>
      </c>
      <c r="BF109" s="5">
        <f>P_A[[#This Row],[16+]]-P_A[[#This Row],[17+]]</f>
        <v>5.4580000000000017E-2</v>
      </c>
      <c r="BG109" s="5">
        <f>P_A[[#This Row],[17+]]-P_A[[#This Row],[18+]]</f>
        <v>4.7020000000000006E-2</v>
      </c>
      <c r="BH109" s="5">
        <f>P_A[[#This Row],[18+]]-P_A[[#This Row],[19+]]</f>
        <v>3.9230000000000001E-2</v>
      </c>
      <c r="BI109" s="5">
        <f>P_A[[#This Row],[19+]]-P_A[[#This Row],[20+]]</f>
        <v>3.168E-2</v>
      </c>
      <c r="BJ109" s="5">
        <f>P_A[[#This Row],[20+]]-P_A[[#This Row],[21+]]</f>
        <v>2.477E-2</v>
      </c>
      <c r="BK109" s="5">
        <f>P_A[[#This Row],[21+]]-P_A[[#This Row],[22+]]</f>
        <v>1.8749999999999996E-2</v>
      </c>
      <c r="BL109" s="5">
        <f>P_A[[#This Row],[22+]]-P_A[[#This Row],[23+]]</f>
        <v>1.4390000000000003E-2</v>
      </c>
      <c r="BM109" s="5">
        <f>P_A[[#This Row],[23+]]-P_A[[#This Row],[24+]]</f>
        <v>9.5699999999999986E-3</v>
      </c>
      <c r="BN109" s="5">
        <f>P_A[[#This Row],[24+]]-P_A[[#This Row],[25+]]</f>
        <v>6.5600000000000016E-3</v>
      </c>
      <c r="BO109" s="5">
        <f>P_A[[#This Row],[25+]]-P_A[[#This Row],[26+]]</f>
        <v>4.3499999999999997E-3</v>
      </c>
      <c r="BP109" s="5">
        <f>P_A[[#This Row],[26+]]-P_A[[#This Row],[27+]]</f>
        <v>2.7999999999999995E-3</v>
      </c>
      <c r="BQ109" s="5">
        <f>P_A[[#This Row],[27+]]-P_A[[#This Row],[28+]]</f>
        <v>1.7500000000000003E-3</v>
      </c>
      <c r="BR109" s="5">
        <f>P_A[[#This Row],[28+]]-P_A[[#This Row],[29+]]</f>
        <v>1.0499999999999997E-3</v>
      </c>
      <c r="BS109" s="5">
        <f>P_A[[#This Row],[29+]]-P_A[[#This Row],[30+]]</f>
        <v>6.1000000000000008E-4</v>
      </c>
      <c r="BT109" s="5">
        <f>P_A[[#This Row],[30+]]-P_A[[#This Row],[31+]]</f>
        <v>3.5E-4</v>
      </c>
      <c r="BU109" s="5">
        <f>P_A[[#This Row],[31+]]-P_A[[#This Row],[32+]]</f>
        <v>1.8999999999999998E-4</v>
      </c>
      <c r="BV109" s="5">
        <f>P_A[[#This Row],[32+]]-P_A[[#This Row],[33+]]</f>
        <v>1E-4</v>
      </c>
      <c r="BW109" s="5">
        <f>P_A[[#This Row],[33+]]-P_A[[#This Row],[34+]]</f>
        <v>5.0000000000000002E-5</v>
      </c>
      <c r="BX109" s="5">
        <f>P_A[[#This Row],[34+]]-P_A[[#This Row],[35+]]</f>
        <v>5.0000000000000002E-5</v>
      </c>
      <c r="BY109" s="5">
        <f>P_A[[#This Row],[35+]]-P_A[[#This Row],[36+]]</f>
        <v>0</v>
      </c>
      <c r="BZ109" s="5">
        <f>P_A[[#This Row],[36+]]-P_A[[#This Row],[37+]]</f>
        <v>0</v>
      </c>
      <c r="CA109" s="5">
        <f>P_A[[#This Row],[37+]]-P_A[[#This Row],[38+]]</f>
        <v>0</v>
      </c>
      <c r="CB109" s="5">
        <f>P_A[[#This Row],[38+]]-P_A[[#This Row],[39+]]</f>
        <v>0</v>
      </c>
      <c r="CC109" s="5">
        <f>P_A[[#This Row],[39+]]-P_A[[#This Row],[40+]]</f>
        <v>0</v>
      </c>
      <c r="CD109" s="5">
        <f>P_A[[#This Row],[40+]]-P_A[[#This Row],[41+]]</f>
        <v>0</v>
      </c>
      <c r="CE109" s="5">
        <f>P_A[[#This Row],[41+]]-P_A[[#This Row],[42+]]</f>
        <v>0</v>
      </c>
      <c r="CF109" s="5">
        <f>P_A[[#This Row],[42+]]-P_A[[#This Row],[43+]]</f>
        <v>0</v>
      </c>
      <c r="CG109" s="5">
        <f>P_A[[#This Row],[43+]]-P_A[[#This Row],[44+]]</f>
        <v>0</v>
      </c>
      <c r="CH109" s="5">
        <f>P_A[[#This Row],[44+]]-P_A[[#This Row],[45+]]</f>
        <v>0</v>
      </c>
      <c r="CI109" s="5">
        <f>P_A[[#This Row],[45+]]-P_A[[#This Row],[46+]]</f>
        <v>0</v>
      </c>
      <c r="CJ109" s="5">
        <f>P_A[[#This Row],[46+]]-P_A[[#This Row],[47+]]</f>
        <v>0</v>
      </c>
      <c r="CK109" s="5">
        <f>P_A[[#This Row],[47+]]-P_A[[#This Row],[48+]]</f>
        <v>0</v>
      </c>
      <c r="CL109" s="5">
        <f>P_A[[#This Row],[48+]]-P_A[[#This Row],[49+]]</f>
        <v>0</v>
      </c>
    </row>
    <row r="110" spans="1:90" x14ac:dyDescent="0.25">
      <c r="A110" s="10">
        <v>22400626</v>
      </c>
      <c r="B110" t="s">
        <v>78</v>
      </c>
      <c r="C110" t="s">
        <v>88</v>
      </c>
      <c r="D110" s="11">
        <v>0.875</v>
      </c>
      <c r="E110" s="9" t="str">
        <f>HYPERLINK("https://www.nba.com/stats/player/1628989/boxscores-traditional", "Kevin Huerter")</f>
        <v>Kevin Huerter</v>
      </c>
      <c r="F110">
        <v>8.6</v>
      </c>
      <c r="G110" s="4">
        <v>4.4539999999999997</v>
      </c>
      <c r="H110" s="3">
        <v>0.55171999999999999</v>
      </c>
      <c r="I110" s="3">
        <v>0.46414</v>
      </c>
      <c r="J110" s="3">
        <v>0.37828000000000001</v>
      </c>
      <c r="K110" s="3">
        <v>0.29459999999999997</v>
      </c>
      <c r="L110" s="3">
        <v>0.22363</v>
      </c>
      <c r="M110" s="3">
        <v>0.16109000000000001</v>
      </c>
      <c r="N110" s="3">
        <v>0.11314</v>
      </c>
      <c r="O110" s="3">
        <v>7.4929999999999997E-2</v>
      </c>
      <c r="P110" s="3">
        <v>4.8460000000000003E-2</v>
      </c>
      <c r="Q110" s="3">
        <v>2.938E-2</v>
      </c>
      <c r="R110" s="3">
        <v>1.7430000000000001E-2</v>
      </c>
      <c r="S110" s="3">
        <v>9.9000000000000008E-3</v>
      </c>
      <c r="T110" s="3">
        <v>5.2300000000000003E-3</v>
      </c>
      <c r="U110" s="3">
        <v>2.7200000000000002E-3</v>
      </c>
      <c r="V110" s="3">
        <v>1.31E-3</v>
      </c>
      <c r="W110" s="3">
        <v>6.2E-4</v>
      </c>
      <c r="X110" s="3">
        <v>2.7E-4</v>
      </c>
      <c r="Y110" s="3">
        <v>1.2E-4</v>
      </c>
      <c r="Z110" s="3">
        <v>5.0000000000000002E-5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5">
        <f>P_A[[#This Row],[8+]]-P_A[[#This Row],[9+]]</f>
        <v>8.7579999999999991E-2</v>
      </c>
      <c r="AY110" s="5">
        <f>P_A[[#This Row],[9+]]-P_A[[#This Row],[10+]]</f>
        <v>8.5859999999999992E-2</v>
      </c>
      <c r="AZ110" s="5">
        <f>P_A[[#This Row],[10+]]-P_A[[#This Row],[11+]]</f>
        <v>8.3680000000000032E-2</v>
      </c>
      <c r="BA110" s="5">
        <f>P_A[[#This Row],[11+]]-P_A[[#This Row],[12+]]</f>
        <v>7.0969999999999978E-2</v>
      </c>
      <c r="BB110" s="5">
        <f>P_A[[#This Row],[12+]]-P_A[[#This Row],[13+]]</f>
        <v>6.2539999999999984E-2</v>
      </c>
      <c r="BC110" s="5">
        <f>P_A[[#This Row],[13+]]-P_A[[#This Row],[14+]]</f>
        <v>4.7950000000000007E-2</v>
      </c>
      <c r="BD110" s="5">
        <f>P_A[[#This Row],[14+]]-P_A[[#This Row],[15+]]</f>
        <v>3.8210000000000008E-2</v>
      </c>
      <c r="BE110" s="5">
        <f>P_A[[#This Row],[15+]]-P_A[[#This Row],[16+]]</f>
        <v>2.6469999999999994E-2</v>
      </c>
      <c r="BF110" s="5">
        <f>P_A[[#This Row],[16+]]-P_A[[#This Row],[17+]]</f>
        <v>1.9080000000000003E-2</v>
      </c>
      <c r="BG110" s="5">
        <f>P_A[[#This Row],[17+]]-P_A[[#This Row],[18+]]</f>
        <v>1.1949999999999999E-2</v>
      </c>
      <c r="BH110" s="5">
        <f>P_A[[#This Row],[18+]]-P_A[[#This Row],[19+]]</f>
        <v>7.5300000000000002E-3</v>
      </c>
      <c r="BI110" s="5">
        <f>P_A[[#This Row],[19+]]-P_A[[#This Row],[20+]]</f>
        <v>4.6700000000000005E-3</v>
      </c>
      <c r="BJ110" s="5">
        <f>P_A[[#This Row],[20+]]-P_A[[#This Row],[21+]]</f>
        <v>2.5100000000000001E-3</v>
      </c>
      <c r="BK110" s="5">
        <f>P_A[[#This Row],[21+]]-P_A[[#This Row],[22+]]</f>
        <v>1.4100000000000002E-3</v>
      </c>
      <c r="BL110" s="5">
        <f>P_A[[#This Row],[22+]]-P_A[[#This Row],[23+]]</f>
        <v>6.8999999999999997E-4</v>
      </c>
      <c r="BM110" s="5">
        <f>P_A[[#This Row],[23+]]-P_A[[#This Row],[24+]]</f>
        <v>3.5E-4</v>
      </c>
      <c r="BN110" s="5">
        <f>P_A[[#This Row],[24+]]-P_A[[#This Row],[25+]]</f>
        <v>1.5000000000000001E-4</v>
      </c>
      <c r="BO110" s="5">
        <f>P_A[[#This Row],[25+]]-P_A[[#This Row],[26+]]</f>
        <v>6.9999999999999994E-5</v>
      </c>
      <c r="BP110" s="5">
        <f>P_A[[#This Row],[26+]]-P_A[[#This Row],[27+]]</f>
        <v>5.0000000000000002E-5</v>
      </c>
      <c r="BQ110" s="5">
        <f>P_A[[#This Row],[27+]]-P_A[[#This Row],[28+]]</f>
        <v>0</v>
      </c>
      <c r="BR110" s="5">
        <f>P_A[[#This Row],[28+]]-P_A[[#This Row],[29+]]</f>
        <v>0</v>
      </c>
      <c r="BS110" s="5">
        <f>P_A[[#This Row],[29+]]-P_A[[#This Row],[30+]]</f>
        <v>0</v>
      </c>
      <c r="BT110" s="5">
        <f>P_A[[#This Row],[30+]]-P_A[[#This Row],[31+]]</f>
        <v>0</v>
      </c>
      <c r="BU110" s="5">
        <f>P_A[[#This Row],[31+]]-P_A[[#This Row],[32+]]</f>
        <v>0</v>
      </c>
      <c r="BV110" s="5">
        <f>P_A[[#This Row],[32+]]-P_A[[#This Row],[33+]]</f>
        <v>0</v>
      </c>
      <c r="BW110" s="5">
        <f>P_A[[#This Row],[33+]]-P_A[[#This Row],[34+]]</f>
        <v>0</v>
      </c>
      <c r="BX110" s="5">
        <f>P_A[[#This Row],[34+]]-P_A[[#This Row],[35+]]</f>
        <v>0</v>
      </c>
      <c r="BY110" s="5">
        <f>P_A[[#This Row],[35+]]-P_A[[#This Row],[36+]]</f>
        <v>0</v>
      </c>
      <c r="BZ110" s="5">
        <f>P_A[[#This Row],[36+]]-P_A[[#This Row],[37+]]</f>
        <v>0</v>
      </c>
      <c r="CA110" s="5">
        <f>P_A[[#This Row],[37+]]-P_A[[#This Row],[38+]]</f>
        <v>0</v>
      </c>
      <c r="CB110" s="5">
        <f>P_A[[#This Row],[38+]]-P_A[[#This Row],[39+]]</f>
        <v>0</v>
      </c>
      <c r="CC110" s="5">
        <f>P_A[[#This Row],[39+]]-P_A[[#This Row],[40+]]</f>
        <v>0</v>
      </c>
      <c r="CD110" s="5">
        <f>P_A[[#This Row],[40+]]-P_A[[#This Row],[41+]]</f>
        <v>0</v>
      </c>
      <c r="CE110" s="5">
        <f>P_A[[#This Row],[41+]]-P_A[[#This Row],[42+]]</f>
        <v>0</v>
      </c>
      <c r="CF110" s="5">
        <f>P_A[[#This Row],[42+]]-P_A[[#This Row],[43+]]</f>
        <v>0</v>
      </c>
      <c r="CG110" s="5">
        <f>P_A[[#This Row],[43+]]-P_A[[#This Row],[44+]]</f>
        <v>0</v>
      </c>
      <c r="CH110" s="5">
        <f>P_A[[#This Row],[44+]]-P_A[[#This Row],[45+]]</f>
        <v>0</v>
      </c>
      <c r="CI110" s="5">
        <f>P_A[[#This Row],[45+]]-P_A[[#This Row],[46+]]</f>
        <v>0</v>
      </c>
      <c r="CJ110" s="5">
        <f>P_A[[#This Row],[46+]]-P_A[[#This Row],[47+]]</f>
        <v>0</v>
      </c>
      <c r="CK110" s="5">
        <f>P_A[[#This Row],[47+]]-P_A[[#This Row],[48+]]</f>
        <v>0</v>
      </c>
      <c r="CL110" s="5">
        <f>P_A[[#This Row],[48+]]-P_A[[#This Row],[49+]]</f>
        <v>0</v>
      </c>
    </row>
    <row r="111" spans="1:90" x14ac:dyDescent="0.25">
      <c r="A111" s="10">
        <v>22400626</v>
      </c>
      <c r="B111" t="s">
        <v>88</v>
      </c>
      <c r="C111" t="s">
        <v>78</v>
      </c>
      <c r="D111" s="11">
        <v>0.875</v>
      </c>
      <c r="E111" s="9" t="str">
        <f>HYPERLINK("https://www.nba.com/stats/player/203999/boxscores-traditional", "Nikola Jokic")</f>
        <v>Nikola Jokic</v>
      </c>
      <c r="F111">
        <v>29.8</v>
      </c>
      <c r="G111" s="4">
        <v>5.8100000000000005</v>
      </c>
      <c r="H111" s="3">
        <v>0.99990999999999997</v>
      </c>
      <c r="I111" s="3">
        <v>0.99983</v>
      </c>
      <c r="J111" s="3">
        <v>0.99968000000000001</v>
      </c>
      <c r="K111" s="3">
        <v>0.99939999999999996</v>
      </c>
      <c r="L111" s="3">
        <v>0.99888999999999994</v>
      </c>
      <c r="M111" s="3">
        <v>0.99807000000000001</v>
      </c>
      <c r="N111" s="3">
        <v>0.99673999999999996</v>
      </c>
      <c r="O111" s="3">
        <v>0.99460999999999999</v>
      </c>
      <c r="P111" s="3">
        <v>0.99134</v>
      </c>
      <c r="Q111" s="3">
        <v>0.98609999999999998</v>
      </c>
      <c r="R111" s="3">
        <v>0.97882000000000002</v>
      </c>
      <c r="S111" s="3">
        <v>0.96855999999999998</v>
      </c>
      <c r="T111" s="3">
        <v>0.95448999999999995</v>
      </c>
      <c r="U111" s="3">
        <v>0.93447999999999998</v>
      </c>
      <c r="V111" s="3">
        <v>0.90988000000000002</v>
      </c>
      <c r="W111" s="3">
        <v>0.879</v>
      </c>
      <c r="X111" s="3">
        <v>0.84133999999999998</v>
      </c>
      <c r="Y111" s="3">
        <v>0.79673000000000005</v>
      </c>
      <c r="Z111" s="3">
        <v>0.74214999999999998</v>
      </c>
      <c r="AA111" s="3">
        <v>0.68439000000000005</v>
      </c>
      <c r="AB111" s="3">
        <v>0.62172000000000005</v>
      </c>
      <c r="AC111" s="3">
        <v>0.55567</v>
      </c>
      <c r="AD111" s="3">
        <v>0.48803000000000002</v>
      </c>
      <c r="AE111" s="3">
        <v>0.41682999999999998</v>
      </c>
      <c r="AF111" s="3">
        <v>0.35197000000000001</v>
      </c>
      <c r="AG111" s="3">
        <v>0.29115999999999997</v>
      </c>
      <c r="AH111" s="3">
        <v>0.23576</v>
      </c>
      <c r="AI111" s="3">
        <v>0.18406</v>
      </c>
      <c r="AJ111" s="3">
        <v>0.14230999999999999</v>
      </c>
      <c r="AK111" s="3">
        <v>0.10749</v>
      </c>
      <c r="AL111" s="3">
        <v>7.9269999999999993E-2</v>
      </c>
      <c r="AM111" s="3">
        <v>5.7049999999999997E-2</v>
      </c>
      <c r="AN111" s="3">
        <v>3.9199999999999999E-2</v>
      </c>
      <c r="AO111" s="3">
        <v>2.6800000000000001E-2</v>
      </c>
      <c r="AP111" s="3">
        <v>1.7860000000000001E-2</v>
      </c>
      <c r="AQ111" s="3">
        <v>1.1599999999999999E-2</v>
      </c>
      <c r="AR111" s="3">
        <v>7.3400000000000002E-3</v>
      </c>
      <c r="AS111" s="3">
        <v>4.4000000000000003E-3</v>
      </c>
      <c r="AT111" s="3">
        <v>2.64E-3</v>
      </c>
      <c r="AU111" s="3">
        <v>1.5399999999999999E-3</v>
      </c>
      <c r="AV111" s="3">
        <v>8.7000000000000001E-4</v>
      </c>
      <c r="AW111" s="3">
        <v>4.8000000000000001E-4</v>
      </c>
      <c r="AX111" s="5">
        <f>P_A[[#This Row],[8+]]-P_A[[#This Row],[9+]]</f>
        <v>7.9999999999968985E-5</v>
      </c>
      <c r="AY111" s="5">
        <f>P_A[[#This Row],[9+]]-P_A[[#This Row],[10+]]</f>
        <v>1.4999999999998348E-4</v>
      </c>
      <c r="AZ111" s="5">
        <f>P_A[[#This Row],[10+]]-P_A[[#This Row],[11+]]</f>
        <v>2.8000000000005798E-4</v>
      </c>
      <c r="BA111" s="5">
        <f>P_A[[#This Row],[11+]]-P_A[[#This Row],[12+]]</f>
        <v>5.1000000000001044E-4</v>
      </c>
      <c r="BB111" s="5">
        <f>P_A[[#This Row],[12+]]-P_A[[#This Row],[13+]]</f>
        <v>8.1999999999993189E-4</v>
      </c>
      <c r="BC111" s="5">
        <f>P_A[[#This Row],[13+]]-P_A[[#This Row],[14+]]</f>
        <v>1.3300000000000534E-3</v>
      </c>
      <c r="BD111" s="5">
        <f>P_A[[#This Row],[14+]]-P_A[[#This Row],[15+]]</f>
        <v>2.1299999999999653E-3</v>
      </c>
      <c r="BE111" s="5">
        <f>P_A[[#This Row],[15+]]-P_A[[#This Row],[16+]]</f>
        <v>3.2699999999999951E-3</v>
      </c>
      <c r="BF111" s="5">
        <f>P_A[[#This Row],[16+]]-P_A[[#This Row],[17+]]</f>
        <v>5.2400000000000224E-3</v>
      </c>
      <c r="BG111" s="5">
        <f>P_A[[#This Row],[17+]]-P_A[[#This Row],[18+]]</f>
        <v>7.2799999999999532E-3</v>
      </c>
      <c r="BH111" s="5">
        <f>P_A[[#This Row],[18+]]-P_A[[#This Row],[19+]]</f>
        <v>1.0260000000000047E-2</v>
      </c>
      <c r="BI111" s="5">
        <f>P_A[[#This Row],[19+]]-P_A[[#This Row],[20+]]</f>
        <v>1.4070000000000027E-2</v>
      </c>
      <c r="BJ111" s="5">
        <f>P_A[[#This Row],[20+]]-P_A[[#This Row],[21+]]</f>
        <v>2.0009999999999972E-2</v>
      </c>
      <c r="BK111" s="5">
        <f>P_A[[#This Row],[21+]]-P_A[[#This Row],[22+]]</f>
        <v>2.4599999999999955E-2</v>
      </c>
      <c r="BL111" s="5">
        <f>P_A[[#This Row],[22+]]-P_A[[#This Row],[23+]]</f>
        <v>3.0880000000000019E-2</v>
      </c>
      <c r="BM111" s="5">
        <f>P_A[[#This Row],[23+]]-P_A[[#This Row],[24+]]</f>
        <v>3.7660000000000027E-2</v>
      </c>
      <c r="BN111" s="5">
        <f>P_A[[#This Row],[24+]]-P_A[[#This Row],[25+]]</f>
        <v>4.4609999999999927E-2</v>
      </c>
      <c r="BO111" s="5">
        <f>P_A[[#This Row],[25+]]-P_A[[#This Row],[26+]]</f>
        <v>5.4580000000000073E-2</v>
      </c>
      <c r="BP111" s="5">
        <f>P_A[[#This Row],[26+]]-P_A[[#This Row],[27+]]</f>
        <v>5.7759999999999923E-2</v>
      </c>
      <c r="BQ111" s="5">
        <f>P_A[[#This Row],[27+]]-P_A[[#This Row],[28+]]</f>
        <v>6.2670000000000003E-2</v>
      </c>
      <c r="BR111" s="5">
        <f>P_A[[#This Row],[28+]]-P_A[[#This Row],[29+]]</f>
        <v>6.6050000000000053E-2</v>
      </c>
      <c r="BS111" s="5">
        <f>P_A[[#This Row],[29+]]-P_A[[#This Row],[30+]]</f>
        <v>6.7639999999999978E-2</v>
      </c>
      <c r="BT111" s="5">
        <f>P_A[[#This Row],[30+]]-P_A[[#This Row],[31+]]</f>
        <v>7.1200000000000041E-2</v>
      </c>
      <c r="BU111" s="5">
        <f>P_A[[#This Row],[31+]]-P_A[[#This Row],[32+]]</f>
        <v>6.4859999999999973E-2</v>
      </c>
      <c r="BV111" s="5">
        <f>P_A[[#This Row],[32+]]-P_A[[#This Row],[33+]]</f>
        <v>6.0810000000000031E-2</v>
      </c>
      <c r="BW111" s="5">
        <f>P_A[[#This Row],[33+]]-P_A[[#This Row],[34+]]</f>
        <v>5.5399999999999977E-2</v>
      </c>
      <c r="BX111" s="5">
        <f>P_A[[#This Row],[34+]]-P_A[[#This Row],[35+]]</f>
        <v>5.1699999999999996E-2</v>
      </c>
      <c r="BY111" s="5">
        <f>P_A[[#This Row],[35+]]-P_A[[#This Row],[36+]]</f>
        <v>4.1750000000000009E-2</v>
      </c>
      <c r="BZ111" s="5">
        <f>P_A[[#This Row],[36+]]-P_A[[#This Row],[37+]]</f>
        <v>3.481999999999999E-2</v>
      </c>
      <c r="CA111" s="5">
        <f>P_A[[#This Row],[37+]]-P_A[[#This Row],[38+]]</f>
        <v>2.8220000000000009E-2</v>
      </c>
      <c r="CB111" s="5">
        <f>P_A[[#This Row],[38+]]-P_A[[#This Row],[39+]]</f>
        <v>2.2219999999999997E-2</v>
      </c>
      <c r="CC111" s="5">
        <f>P_A[[#This Row],[39+]]-P_A[[#This Row],[40+]]</f>
        <v>1.7849999999999998E-2</v>
      </c>
      <c r="CD111" s="5">
        <f>P_A[[#This Row],[40+]]-P_A[[#This Row],[41+]]</f>
        <v>1.2399999999999998E-2</v>
      </c>
      <c r="CE111" s="5">
        <f>P_A[[#This Row],[41+]]-P_A[[#This Row],[42+]]</f>
        <v>8.94E-3</v>
      </c>
      <c r="CF111" s="5">
        <f>P_A[[#This Row],[42+]]-P_A[[#This Row],[43+]]</f>
        <v>6.2600000000000017E-3</v>
      </c>
      <c r="CG111" s="5">
        <f>P_A[[#This Row],[43+]]-P_A[[#This Row],[44+]]</f>
        <v>4.259999999999999E-3</v>
      </c>
      <c r="CH111" s="5">
        <f>P_A[[#This Row],[44+]]-P_A[[#This Row],[45+]]</f>
        <v>2.9399999999999999E-3</v>
      </c>
      <c r="CI111" s="5">
        <f>P_A[[#This Row],[45+]]-P_A[[#This Row],[46+]]</f>
        <v>1.7600000000000003E-3</v>
      </c>
      <c r="CJ111" s="5">
        <f>P_A[[#This Row],[46+]]-P_A[[#This Row],[47+]]</f>
        <v>1.1000000000000001E-3</v>
      </c>
      <c r="CK111" s="5">
        <f>P_A[[#This Row],[47+]]-P_A[[#This Row],[48+]]</f>
        <v>6.6999999999999991E-4</v>
      </c>
      <c r="CL111" s="5">
        <f>P_A[[#This Row],[48+]]-P_A[[#This Row],[49+]]</f>
        <v>3.8999999999999999E-4</v>
      </c>
    </row>
    <row r="112" spans="1:90" x14ac:dyDescent="0.25">
      <c r="A112" s="10">
        <v>22400626</v>
      </c>
      <c r="B112" t="s">
        <v>88</v>
      </c>
      <c r="C112" t="s">
        <v>78</v>
      </c>
      <c r="D112" s="11">
        <v>0.875</v>
      </c>
      <c r="E112" s="9" t="str">
        <f>HYPERLINK("https://www.nba.com/stats/player/201566/boxscores-traditional", "Russell Westbrook")</f>
        <v>Russell Westbrook</v>
      </c>
      <c r="F112">
        <v>17.399999999999999</v>
      </c>
      <c r="G112" s="4">
        <v>2.8</v>
      </c>
      <c r="H112" s="3">
        <v>0.99961</v>
      </c>
      <c r="I112" s="3">
        <v>0.99865000000000004</v>
      </c>
      <c r="J112" s="3">
        <v>0.99585000000000001</v>
      </c>
      <c r="K112" s="3">
        <v>0.98899000000000004</v>
      </c>
      <c r="L112" s="3">
        <v>0.97319999999999995</v>
      </c>
      <c r="M112" s="3">
        <v>0.94179000000000002</v>
      </c>
      <c r="N112" s="3">
        <v>0.88685999999999998</v>
      </c>
      <c r="O112" s="3">
        <v>0.80510999999999999</v>
      </c>
      <c r="P112" s="3">
        <v>0.69145999999999996</v>
      </c>
      <c r="Q112" s="3">
        <v>0.55567</v>
      </c>
      <c r="R112" s="3">
        <v>0.41682999999999998</v>
      </c>
      <c r="S112" s="3">
        <v>0.28433999999999998</v>
      </c>
      <c r="T112" s="3">
        <v>0.17619000000000001</v>
      </c>
      <c r="U112" s="3">
        <v>9.8530000000000006E-2</v>
      </c>
      <c r="V112" s="3">
        <v>5.0500000000000003E-2</v>
      </c>
      <c r="W112" s="3">
        <v>2.2749999999999999E-2</v>
      </c>
      <c r="X112" s="3">
        <v>9.1400000000000006E-3</v>
      </c>
      <c r="Y112" s="3">
        <v>3.3600000000000001E-3</v>
      </c>
      <c r="Z112" s="3">
        <v>1.07E-3</v>
      </c>
      <c r="AA112" s="3">
        <v>2.9999999999999997E-4</v>
      </c>
      <c r="AB112" s="3">
        <v>8.0000000000000007E-5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5">
        <f>P_A[[#This Row],[8+]]-P_A[[#This Row],[9+]]</f>
        <v>9.5999999999996088E-4</v>
      </c>
      <c r="AY112" s="5">
        <f>P_A[[#This Row],[9+]]-P_A[[#This Row],[10+]]</f>
        <v>2.8000000000000247E-3</v>
      </c>
      <c r="AZ112" s="5">
        <f>P_A[[#This Row],[10+]]-P_A[[#This Row],[11+]]</f>
        <v>6.8599999999999772E-3</v>
      </c>
      <c r="BA112" s="5">
        <f>P_A[[#This Row],[11+]]-P_A[[#This Row],[12+]]</f>
        <v>1.5790000000000082E-2</v>
      </c>
      <c r="BB112" s="5">
        <f>P_A[[#This Row],[12+]]-P_A[[#This Row],[13+]]</f>
        <v>3.1409999999999938E-2</v>
      </c>
      <c r="BC112" s="5">
        <f>P_A[[#This Row],[13+]]-P_A[[#This Row],[14+]]</f>
        <v>5.4930000000000034E-2</v>
      </c>
      <c r="BD112" s="5">
        <f>P_A[[#This Row],[14+]]-P_A[[#This Row],[15+]]</f>
        <v>8.1749999999999989E-2</v>
      </c>
      <c r="BE112" s="5">
        <f>P_A[[#This Row],[15+]]-P_A[[#This Row],[16+]]</f>
        <v>0.11365000000000003</v>
      </c>
      <c r="BF112" s="5">
        <f>P_A[[#This Row],[16+]]-P_A[[#This Row],[17+]]</f>
        <v>0.13578999999999997</v>
      </c>
      <c r="BG112" s="5">
        <f>P_A[[#This Row],[17+]]-P_A[[#This Row],[18+]]</f>
        <v>0.13884000000000002</v>
      </c>
      <c r="BH112" s="5">
        <f>P_A[[#This Row],[18+]]-P_A[[#This Row],[19+]]</f>
        <v>0.13249</v>
      </c>
      <c r="BI112" s="5">
        <f>P_A[[#This Row],[19+]]-P_A[[#This Row],[20+]]</f>
        <v>0.10814999999999997</v>
      </c>
      <c r="BJ112" s="5">
        <f>P_A[[#This Row],[20+]]-P_A[[#This Row],[21+]]</f>
        <v>7.7660000000000007E-2</v>
      </c>
      <c r="BK112" s="5">
        <f>P_A[[#This Row],[21+]]-P_A[[#This Row],[22+]]</f>
        <v>4.8030000000000003E-2</v>
      </c>
      <c r="BL112" s="5">
        <f>P_A[[#This Row],[22+]]-P_A[[#This Row],[23+]]</f>
        <v>2.7750000000000004E-2</v>
      </c>
      <c r="BM112" s="5">
        <f>P_A[[#This Row],[23+]]-P_A[[#This Row],[24+]]</f>
        <v>1.3609999999999999E-2</v>
      </c>
      <c r="BN112" s="5">
        <f>P_A[[#This Row],[24+]]-P_A[[#This Row],[25+]]</f>
        <v>5.7800000000000004E-3</v>
      </c>
      <c r="BO112" s="5">
        <f>P_A[[#This Row],[25+]]-P_A[[#This Row],[26+]]</f>
        <v>2.2900000000000004E-3</v>
      </c>
      <c r="BP112" s="5">
        <f>P_A[[#This Row],[26+]]-P_A[[#This Row],[27+]]</f>
        <v>7.7000000000000007E-4</v>
      </c>
      <c r="BQ112" s="5">
        <f>P_A[[#This Row],[27+]]-P_A[[#This Row],[28+]]</f>
        <v>2.1999999999999998E-4</v>
      </c>
      <c r="BR112" s="5">
        <f>P_A[[#This Row],[28+]]-P_A[[#This Row],[29+]]</f>
        <v>8.0000000000000007E-5</v>
      </c>
      <c r="BS112" s="5">
        <f>P_A[[#This Row],[29+]]-P_A[[#This Row],[30+]]</f>
        <v>0</v>
      </c>
      <c r="BT112" s="5">
        <f>P_A[[#This Row],[30+]]-P_A[[#This Row],[31+]]</f>
        <v>0</v>
      </c>
      <c r="BU112" s="5">
        <f>P_A[[#This Row],[31+]]-P_A[[#This Row],[32+]]</f>
        <v>0</v>
      </c>
      <c r="BV112" s="5">
        <f>P_A[[#This Row],[32+]]-P_A[[#This Row],[33+]]</f>
        <v>0</v>
      </c>
      <c r="BW112" s="5">
        <f>P_A[[#This Row],[33+]]-P_A[[#This Row],[34+]]</f>
        <v>0</v>
      </c>
      <c r="BX112" s="5">
        <f>P_A[[#This Row],[34+]]-P_A[[#This Row],[35+]]</f>
        <v>0</v>
      </c>
      <c r="BY112" s="5">
        <f>P_A[[#This Row],[35+]]-P_A[[#This Row],[36+]]</f>
        <v>0</v>
      </c>
      <c r="BZ112" s="5">
        <f>P_A[[#This Row],[36+]]-P_A[[#This Row],[37+]]</f>
        <v>0</v>
      </c>
      <c r="CA112" s="5">
        <f>P_A[[#This Row],[37+]]-P_A[[#This Row],[38+]]</f>
        <v>0</v>
      </c>
      <c r="CB112" s="5">
        <f>P_A[[#This Row],[38+]]-P_A[[#This Row],[39+]]</f>
        <v>0</v>
      </c>
      <c r="CC112" s="5">
        <f>P_A[[#This Row],[39+]]-P_A[[#This Row],[40+]]</f>
        <v>0</v>
      </c>
      <c r="CD112" s="5">
        <f>P_A[[#This Row],[40+]]-P_A[[#This Row],[41+]]</f>
        <v>0</v>
      </c>
      <c r="CE112" s="5">
        <f>P_A[[#This Row],[41+]]-P_A[[#This Row],[42+]]</f>
        <v>0</v>
      </c>
      <c r="CF112" s="5">
        <f>P_A[[#This Row],[42+]]-P_A[[#This Row],[43+]]</f>
        <v>0</v>
      </c>
      <c r="CG112" s="5">
        <f>P_A[[#This Row],[43+]]-P_A[[#This Row],[44+]]</f>
        <v>0</v>
      </c>
      <c r="CH112" s="5">
        <f>P_A[[#This Row],[44+]]-P_A[[#This Row],[45+]]</f>
        <v>0</v>
      </c>
      <c r="CI112" s="5">
        <f>P_A[[#This Row],[45+]]-P_A[[#This Row],[46+]]</f>
        <v>0</v>
      </c>
      <c r="CJ112" s="5">
        <f>P_A[[#This Row],[46+]]-P_A[[#This Row],[47+]]</f>
        <v>0</v>
      </c>
      <c r="CK112" s="5">
        <f>P_A[[#This Row],[47+]]-P_A[[#This Row],[48+]]</f>
        <v>0</v>
      </c>
      <c r="CL112" s="5">
        <f>P_A[[#This Row],[48+]]-P_A[[#This Row],[49+]]</f>
        <v>0</v>
      </c>
    </row>
    <row r="113" spans="1:90" x14ac:dyDescent="0.25">
      <c r="A113" s="10">
        <v>22400626</v>
      </c>
      <c r="B113" t="s">
        <v>88</v>
      </c>
      <c r="C113" t="s">
        <v>78</v>
      </c>
      <c r="D113" s="11">
        <v>0.875</v>
      </c>
      <c r="E113" s="9" t="str">
        <f>HYPERLINK("https://www.nba.com/stats/player/1627750/boxscores-traditional", "Jamal Murray")</f>
        <v>Jamal Murray</v>
      </c>
      <c r="F113">
        <v>31</v>
      </c>
      <c r="G113" s="4">
        <v>12.28</v>
      </c>
      <c r="H113" s="3">
        <v>0.96926000000000001</v>
      </c>
      <c r="I113" s="3">
        <v>0.96326999999999996</v>
      </c>
      <c r="J113" s="3">
        <v>0.95637000000000005</v>
      </c>
      <c r="K113" s="3">
        <v>0.94845000000000002</v>
      </c>
      <c r="L113" s="3">
        <v>0.93942999999999999</v>
      </c>
      <c r="M113" s="3">
        <v>0.92922000000000005</v>
      </c>
      <c r="N113" s="3">
        <v>0.91620999999999997</v>
      </c>
      <c r="O113" s="3">
        <v>0.9032</v>
      </c>
      <c r="P113" s="3">
        <v>0.88876999999999995</v>
      </c>
      <c r="Q113" s="3">
        <v>0.87285999999999997</v>
      </c>
      <c r="R113" s="3">
        <v>0.85543000000000002</v>
      </c>
      <c r="S113" s="3">
        <v>0.83645999999999998</v>
      </c>
      <c r="T113" s="3">
        <v>0.81594</v>
      </c>
      <c r="U113" s="3">
        <v>0.79103000000000001</v>
      </c>
      <c r="V113" s="3">
        <v>0.76729999999999998</v>
      </c>
      <c r="W113" s="3">
        <v>0.74214999999999998</v>
      </c>
      <c r="X113" s="3">
        <v>0.71565999999999996</v>
      </c>
      <c r="Y113" s="3">
        <v>0.68793000000000004</v>
      </c>
      <c r="Z113" s="3">
        <v>0.65910000000000002</v>
      </c>
      <c r="AA113" s="3">
        <v>0.62929999999999997</v>
      </c>
      <c r="AB113" s="3">
        <v>0.59482999999999997</v>
      </c>
      <c r="AC113" s="3">
        <v>0.56355999999999995</v>
      </c>
      <c r="AD113" s="3">
        <v>0.53188000000000002</v>
      </c>
      <c r="AE113" s="3">
        <v>0.5</v>
      </c>
      <c r="AF113" s="3">
        <v>0.46811999999999998</v>
      </c>
      <c r="AG113" s="3">
        <v>0.43643999999999999</v>
      </c>
      <c r="AH113" s="3">
        <v>0.40516999999999997</v>
      </c>
      <c r="AI113" s="3">
        <v>0.37069999999999997</v>
      </c>
      <c r="AJ113" s="3">
        <v>0.34089999999999998</v>
      </c>
      <c r="AK113" s="3">
        <v>0.31207000000000001</v>
      </c>
      <c r="AL113" s="3">
        <v>0.28433999999999998</v>
      </c>
      <c r="AM113" s="3">
        <v>0.25785000000000002</v>
      </c>
      <c r="AN113" s="3">
        <v>0.23269999999999999</v>
      </c>
      <c r="AO113" s="3">
        <v>0.20896999999999999</v>
      </c>
      <c r="AP113" s="3">
        <v>0.18406</v>
      </c>
      <c r="AQ113" s="3">
        <v>0.16353999999999999</v>
      </c>
      <c r="AR113" s="3">
        <v>0.14457</v>
      </c>
      <c r="AS113" s="3">
        <v>0.12714</v>
      </c>
      <c r="AT113" s="3">
        <v>0.11123</v>
      </c>
      <c r="AU113" s="3">
        <v>9.6799999999999997E-2</v>
      </c>
      <c r="AV113" s="3">
        <v>8.3790000000000003E-2</v>
      </c>
      <c r="AW113" s="3">
        <v>7.0779999999999996E-2</v>
      </c>
      <c r="AX113" s="5">
        <f>P_A[[#This Row],[8+]]-P_A[[#This Row],[9+]]</f>
        <v>5.9900000000000508E-3</v>
      </c>
      <c r="AY113" s="5">
        <f>P_A[[#This Row],[9+]]-P_A[[#This Row],[10+]]</f>
        <v>6.8999999999999062E-3</v>
      </c>
      <c r="AZ113" s="5">
        <f>P_A[[#This Row],[10+]]-P_A[[#This Row],[11+]]</f>
        <v>7.9200000000000381E-3</v>
      </c>
      <c r="BA113" s="5">
        <f>P_A[[#This Row],[11+]]-P_A[[#This Row],[12+]]</f>
        <v>9.020000000000028E-3</v>
      </c>
      <c r="BB113" s="5">
        <f>P_A[[#This Row],[12+]]-P_A[[#This Row],[13+]]</f>
        <v>1.0209999999999941E-2</v>
      </c>
      <c r="BC113" s="5">
        <f>P_A[[#This Row],[13+]]-P_A[[#This Row],[14+]]</f>
        <v>1.3010000000000077E-2</v>
      </c>
      <c r="BD113" s="5">
        <f>P_A[[#This Row],[14+]]-P_A[[#This Row],[15+]]</f>
        <v>1.3009999999999966E-2</v>
      </c>
      <c r="BE113" s="5">
        <f>P_A[[#This Row],[15+]]-P_A[[#This Row],[16+]]</f>
        <v>1.4430000000000054E-2</v>
      </c>
      <c r="BF113" s="5">
        <f>P_A[[#This Row],[16+]]-P_A[[#This Row],[17+]]</f>
        <v>1.590999999999998E-2</v>
      </c>
      <c r="BG113" s="5">
        <f>P_A[[#This Row],[17+]]-P_A[[#This Row],[18+]]</f>
        <v>1.7429999999999946E-2</v>
      </c>
      <c r="BH113" s="5">
        <f>P_A[[#This Row],[18+]]-P_A[[#This Row],[19+]]</f>
        <v>1.8970000000000042E-2</v>
      </c>
      <c r="BI113" s="5">
        <f>P_A[[#This Row],[19+]]-P_A[[#This Row],[20+]]</f>
        <v>2.0519999999999983E-2</v>
      </c>
      <c r="BJ113" s="5">
        <f>P_A[[#This Row],[20+]]-P_A[[#This Row],[21+]]</f>
        <v>2.4909999999999988E-2</v>
      </c>
      <c r="BK113" s="5">
        <f>P_A[[#This Row],[21+]]-P_A[[#This Row],[22+]]</f>
        <v>2.3730000000000029E-2</v>
      </c>
      <c r="BL113" s="5">
        <f>P_A[[#This Row],[22+]]-P_A[[#This Row],[23+]]</f>
        <v>2.5150000000000006E-2</v>
      </c>
      <c r="BM113" s="5">
        <f>P_A[[#This Row],[23+]]-P_A[[#This Row],[24+]]</f>
        <v>2.6490000000000014E-2</v>
      </c>
      <c r="BN113" s="5">
        <f>P_A[[#This Row],[24+]]-P_A[[#This Row],[25+]]</f>
        <v>2.7729999999999921E-2</v>
      </c>
      <c r="BO113" s="5">
        <f>P_A[[#This Row],[25+]]-P_A[[#This Row],[26+]]</f>
        <v>2.8830000000000022E-2</v>
      </c>
      <c r="BP113" s="5">
        <f>P_A[[#This Row],[26+]]-P_A[[#This Row],[27+]]</f>
        <v>2.9800000000000049E-2</v>
      </c>
      <c r="BQ113" s="5">
        <f>P_A[[#This Row],[27+]]-P_A[[#This Row],[28+]]</f>
        <v>3.4470000000000001E-2</v>
      </c>
      <c r="BR113" s="5">
        <f>P_A[[#This Row],[28+]]-P_A[[#This Row],[29+]]</f>
        <v>3.127000000000002E-2</v>
      </c>
      <c r="BS113" s="5">
        <f>P_A[[#This Row],[29+]]-P_A[[#This Row],[30+]]</f>
        <v>3.167999999999993E-2</v>
      </c>
      <c r="BT113" s="5">
        <f>P_A[[#This Row],[30+]]-P_A[[#This Row],[31+]]</f>
        <v>3.1880000000000019E-2</v>
      </c>
      <c r="BU113" s="5">
        <f>P_A[[#This Row],[31+]]-P_A[[#This Row],[32+]]</f>
        <v>3.1880000000000019E-2</v>
      </c>
      <c r="BV113" s="5">
        <f>P_A[[#This Row],[32+]]-P_A[[#This Row],[33+]]</f>
        <v>3.1679999999999986E-2</v>
      </c>
      <c r="BW113" s="5">
        <f>P_A[[#This Row],[33+]]-P_A[[#This Row],[34+]]</f>
        <v>3.127000000000002E-2</v>
      </c>
      <c r="BX113" s="5">
        <f>P_A[[#This Row],[34+]]-P_A[[#This Row],[35+]]</f>
        <v>3.4470000000000001E-2</v>
      </c>
      <c r="BY113" s="5">
        <f>P_A[[#This Row],[35+]]-P_A[[#This Row],[36+]]</f>
        <v>2.9799999999999993E-2</v>
      </c>
      <c r="BZ113" s="5">
        <f>P_A[[#This Row],[36+]]-P_A[[#This Row],[37+]]</f>
        <v>2.8829999999999967E-2</v>
      </c>
      <c r="CA113" s="5">
        <f>P_A[[#This Row],[37+]]-P_A[[#This Row],[38+]]</f>
        <v>2.7730000000000032E-2</v>
      </c>
      <c r="CB113" s="5">
        <f>P_A[[#This Row],[38+]]-P_A[[#This Row],[39+]]</f>
        <v>2.6489999999999958E-2</v>
      </c>
      <c r="CC113" s="5">
        <f>P_A[[#This Row],[39+]]-P_A[[#This Row],[40+]]</f>
        <v>2.5150000000000033E-2</v>
      </c>
      <c r="CD113" s="5">
        <f>P_A[[#This Row],[40+]]-P_A[[#This Row],[41+]]</f>
        <v>2.3730000000000001E-2</v>
      </c>
      <c r="CE113" s="5">
        <f>P_A[[#This Row],[41+]]-P_A[[#This Row],[42+]]</f>
        <v>2.4909999999999988E-2</v>
      </c>
      <c r="CF113" s="5">
        <f>P_A[[#This Row],[42+]]-P_A[[#This Row],[43+]]</f>
        <v>2.052000000000001E-2</v>
      </c>
      <c r="CG113" s="5">
        <f>P_A[[#This Row],[43+]]-P_A[[#This Row],[44+]]</f>
        <v>1.8969999999999987E-2</v>
      </c>
      <c r="CH113" s="5">
        <f>P_A[[#This Row],[44+]]-P_A[[#This Row],[45+]]</f>
        <v>1.7430000000000001E-2</v>
      </c>
      <c r="CI113" s="5">
        <f>P_A[[#This Row],[45+]]-P_A[[#This Row],[46+]]</f>
        <v>1.5910000000000007E-2</v>
      </c>
      <c r="CJ113" s="5">
        <f>P_A[[#This Row],[46+]]-P_A[[#This Row],[47+]]</f>
        <v>1.4429999999999998E-2</v>
      </c>
      <c r="CK113" s="5">
        <f>P_A[[#This Row],[47+]]-P_A[[#This Row],[48+]]</f>
        <v>1.3009999999999994E-2</v>
      </c>
      <c r="CL113" s="5">
        <f>P_A[[#This Row],[48+]]-P_A[[#This Row],[49+]]</f>
        <v>1.3010000000000008E-2</v>
      </c>
    </row>
    <row r="114" spans="1:90" x14ac:dyDescent="0.25">
      <c r="A114" s="10">
        <v>22400626</v>
      </c>
      <c r="B114" t="s">
        <v>88</v>
      </c>
      <c r="C114" t="s">
        <v>78</v>
      </c>
      <c r="D114" s="11">
        <v>0.875</v>
      </c>
      <c r="E114" s="9" t="str">
        <f>HYPERLINK("https://www.nba.com/stats/player/1629008/boxscores-traditional", "Michael Porter Jr.")</f>
        <v>Michael Porter Jr.</v>
      </c>
      <c r="F114">
        <v>14.8</v>
      </c>
      <c r="G114" s="4">
        <v>3.8679999999999999</v>
      </c>
      <c r="H114" s="3">
        <v>0.96079999999999999</v>
      </c>
      <c r="I114" s="3">
        <v>0.93318999999999996</v>
      </c>
      <c r="J114" s="3">
        <v>0.89251000000000003</v>
      </c>
      <c r="K114" s="3">
        <v>0.83645999999999998</v>
      </c>
      <c r="L114" s="3">
        <v>0.76424000000000003</v>
      </c>
      <c r="M114" s="3">
        <v>0.68081999999999998</v>
      </c>
      <c r="N114" s="3">
        <v>0.58316999999999997</v>
      </c>
      <c r="O114" s="3">
        <v>0.48005999999999999</v>
      </c>
      <c r="P114" s="3">
        <v>0.37828000000000001</v>
      </c>
      <c r="Q114" s="3">
        <v>0.28433999999999998</v>
      </c>
      <c r="R114" s="3">
        <v>0.20327000000000001</v>
      </c>
      <c r="S114" s="3">
        <v>0.13786000000000001</v>
      </c>
      <c r="T114" s="3">
        <v>9.0120000000000006E-2</v>
      </c>
      <c r="U114" s="3">
        <v>5.4800000000000001E-2</v>
      </c>
      <c r="V114" s="3">
        <v>3.1440000000000003E-2</v>
      </c>
      <c r="W114" s="3">
        <v>1.7000000000000001E-2</v>
      </c>
      <c r="X114" s="3">
        <v>8.6599999999999993E-3</v>
      </c>
      <c r="Y114" s="3">
        <v>4.15E-3</v>
      </c>
      <c r="Z114" s="3">
        <v>1.8699999999999999E-3</v>
      </c>
      <c r="AA114" s="3">
        <v>8.1999999999999998E-4</v>
      </c>
      <c r="AB114" s="3">
        <v>3.2000000000000003E-4</v>
      </c>
      <c r="AC114" s="3">
        <v>1.2E-4</v>
      </c>
      <c r="AD114" s="3">
        <v>4.0000000000000003E-5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5">
        <f>P_A[[#This Row],[8+]]-P_A[[#This Row],[9+]]</f>
        <v>2.7610000000000023E-2</v>
      </c>
      <c r="AY114" s="5">
        <f>P_A[[#This Row],[9+]]-P_A[[#This Row],[10+]]</f>
        <v>4.0679999999999938E-2</v>
      </c>
      <c r="AZ114" s="5">
        <f>P_A[[#This Row],[10+]]-P_A[[#This Row],[11+]]</f>
        <v>5.6050000000000044E-2</v>
      </c>
      <c r="BA114" s="5">
        <f>P_A[[#This Row],[11+]]-P_A[[#This Row],[12+]]</f>
        <v>7.2219999999999951E-2</v>
      </c>
      <c r="BB114" s="5">
        <f>P_A[[#This Row],[12+]]-P_A[[#This Row],[13+]]</f>
        <v>8.342000000000005E-2</v>
      </c>
      <c r="BC114" s="5">
        <f>P_A[[#This Row],[13+]]-P_A[[#This Row],[14+]]</f>
        <v>9.7650000000000015E-2</v>
      </c>
      <c r="BD114" s="5">
        <f>P_A[[#This Row],[14+]]-P_A[[#This Row],[15+]]</f>
        <v>0.10310999999999998</v>
      </c>
      <c r="BE114" s="5">
        <f>P_A[[#This Row],[15+]]-P_A[[#This Row],[16+]]</f>
        <v>0.10177999999999998</v>
      </c>
      <c r="BF114" s="5">
        <f>P_A[[#This Row],[16+]]-P_A[[#This Row],[17+]]</f>
        <v>9.3940000000000023E-2</v>
      </c>
      <c r="BG114" s="5">
        <f>P_A[[#This Row],[17+]]-P_A[[#This Row],[18+]]</f>
        <v>8.1069999999999975E-2</v>
      </c>
      <c r="BH114" s="5">
        <f>P_A[[#This Row],[18+]]-P_A[[#This Row],[19+]]</f>
        <v>6.5409999999999996E-2</v>
      </c>
      <c r="BI114" s="5">
        <f>P_A[[#This Row],[19+]]-P_A[[#This Row],[20+]]</f>
        <v>4.7740000000000005E-2</v>
      </c>
      <c r="BJ114" s="5">
        <f>P_A[[#This Row],[20+]]-P_A[[#This Row],[21+]]</f>
        <v>3.5320000000000004E-2</v>
      </c>
      <c r="BK114" s="5">
        <f>P_A[[#This Row],[21+]]-P_A[[#This Row],[22+]]</f>
        <v>2.3359999999999999E-2</v>
      </c>
      <c r="BL114" s="5">
        <f>P_A[[#This Row],[22+]]-P_A[[#This Row],[23+]]</f>
        <v>1.4440000000000001E-2</v>
      </c>
      <c r="BM114" s="5">
        <f>P_A[[#This Row],[23+]]-P_A[[#This Row],[24+]]</f>
        <v>8.3400000000000019E-3</v>
      </c>
      <c r="BN114" s="5">
        <f>P_A[[#This Row],[24+]]-P_A[[#This Row],[25+]]</f>
        <v>4.5099999999999993E-3</v>
      </c>
      <c r="BO114" s="5">
        <f>P_A[[#This Row],[25+]]-P_A[[#This Row],[26+]]</f>
        <v>2.2799999999999999E-3</v>
      </c>
      <c r="BP114" s="5">
        <f>P_A[[#This Row],[26+]]-P_A[[#This Row],[27+]]</f>
        <v>1.0499999999999999E-3</v>
      </c>
      <c r="BQ114" s="5">
        <f>P_A[[#This Row],[27+]]-P_A[[#This Row],[28+]]</f>
        <v>5.0000000000000001E-4</v>
      </c>
      <c r="BR114" s="5">
        <f>P_A[[#This Row],[28+]]-P_A[[#This Row],[29+]]</f>
        <v>2.0000000000000004E-4</v>
      </c>
      <c r="BS114" s="5">
        <f>P_A[[#This Row],[29+]]-P_A[[#This Row],[30+]]</f>
        <v>7.9999999999999993E-5</v>
      </c>
      <c r="BT114" s="5">
        <f>P_A[[#This Row],[30+]]-P_A[[#This Row],[31+]]</f>
        <v>4.0000000000000003E-5</v>
      </c>
      <c r="BU114" s="5">
        <f>P_A[[#This Row],[31+]]-P_A[[#This Row],[32+]]</f>
        <v>0</v>
      </c>
      <c r="BV114" s="5">
        <f>P_A[[#This Row],[32+]]-P_A[[#This Row],[33+]]</f>
        <v>0</v>
      </c>
      <c r="BW114" s="5">
        <f>P_A[[#This Row],[33+]]-P_A[[#This Row],[34+]]</f>
        <v>0</v>
      </c>
      <c r="BX114" s="5">
        <f>P_A[[#This Row],[34+]]-P_A[[#This Row],[35+]]</f>
        <v>0</v>
      </c>
      <c r="BY114" s="5">
        <f>P_A[[#This Row],[35+]]-P_A[[#This Row],[36+]]</f>
        <v>0</v>
      </c>
      <c r="BZ114" s="5">
        <f>P_A[[#This Row],[36+]]-P_A[[#This Row],[37+]]</f>
        <v>0</v>
      </c>
      <c r="CA114" s="5">
        <f>P_A[[#This Row],[37+]]-P_A[[#This Row],[38+]]</f>
        <v>0</v>
      </c>
      <c r="CB114" s="5">
        <f>P_A[[#This Row],[38+]]-P_A[[#This Row],[39+]]</f>
        <v>0</v>
      </c>
      <c r="CC114" s="5">
        <f>P_A[[#This Row],[39+]]-P_A[[#This Row],[40+]]</f>
        <v>0</v>
      </c>
      <c r="CD114" s="5">
        <f>P_A[[#This Row],[40+]]-P_A[[#This Row],[41+]]</f>
        <v>0</v>
      </c>
      <c r="CE114" s="5">
        <f>P_A[[#This Row],[41+]]-P_A[[#This Row],[42+]]</f>
        <v>0</v>
      </c>
      <c r="CF114" s="5">
        <f>P_A[[#This Row],[42+]]-P_A[[#This Row],[43+]]</f>
        <v>0</v>
      </c>
      <c r="CG114" s="5">
        <f>P_A[[#This Row],[43+]]-P_A[[#This Row],[44+]]</f>
        <v>0</v>
      </c>
      <c r="CH114" s="5">
        <f>P_A[[#This Row],[44+]]-P_A[[#This Row],[45+]]</f>
        <v>0</v>
      </c>
      <c r="CI114" s="5">
        <f>P_A[[#This Row],[45+]]-P_A[[#This Row],[46+]]</f>
        <v>0</v>
      </c>
      <c r="CJ114" s="5">
        <f>P_A[[#This Row],[46+]]-P_A[[#This Row],[47+]]</f>
        <v>0</v>
      </c>
      <c r="CK114" s="5">
        <f>P_A[[#This Row],[47+]]-P_A[[#This Row],[48+]]</f>
        <v>0</v>
      </c>
      <c r="CL114" s="5">
        <f>P_A[[#This Row],[48+]]-P_A[[#This Row],[49+]]</f>
        <v>0</v>
      </c>
    </row>
    <row r="115" spans="1:90" x14ac:dyDescent="0.25">
      <c r="A115" s="10">
        <v>22400626</v>
      </c>
      <c r="B115" t="s">
        <v>88</v>
      </c>
      <c r="C115" t="s">
        <v>78</v>
      </c>
      <c r="D115" s="11">
        <v>0.875</v>
      </c>
      <c r="E115" s="9" t="str">
        <f>HYPERLINK("https://www.nba.com/stats/player/1631128/boxscores-traditional", "Christian Braun")</f>
        <v>Christian Braun</v>
      </c>
      <c r="F115">
        <v>17</v>
      </c>
      <c r="G115" s="4">
        <v>6.8120000000000003</v>
      </c>
      <c r="H115" s="3">
        <v>0.90658000000000005</v>
      </c>
      <c r="I115" s="3">
        <v>0.879</v>
      </c>
      <c r="J115" s="3">
        <v>0.84848999999999997</v>
      </c>
      <c r="K115" s="3">
        <v>0.81057000000000001</v>
      </c>
      <c r="L115" s="3">
        <v>0.76729999999999998</v>
      </c>
      <c r="M115" s="3">
        <v>0.72240000000000004</v>
      </c>
      <c r="N115" s="3">
        <v>0.67003000000000001</v>
      </c>
      <c r="O115" s="3">
        <v>0.61409000000000002</v>
      </c>
      <c r="P115" s="3">
        <v>0.55962000000000001</v>
      </c>
      <c r="Q115" s="3">
        <v>0.5</v>
      </c>
      <c r="R115" s="3">
        <v>0.44037999999999999</v>
      </c>
      <c r="S115" s="3">
        <v>0.38590999999999998</v>
      </c>
      <c r="T115" s="3">
        <v>0.32996999999999999</v>
      </c>
      <c r="U115" s="3">
        <v>0.27760000000000001</v>
      </c>
      <c r="V115" s="3">
        <v>0.23269999999999999</v>
      </c>
      <c r="W115" s="3">
        <v>0.18942999999999999</v>
      </c>
      <c r="X115" s="3">
        <v>0.15151000000000001</v>
      </c>
      <c r="Y115" s="3">
        <v>0.121</v>
      </c>
      <c r="Z115" s="3">
        <v>9.3420000000000003E-2</v>
      </c>
      <c r="AA115" s="3">
        <v>7.0779999999999996E-2</v>
      </c>
      <c r="AB115" s="3">
        <v>5.3699999999999998E-2</v>
      </c>
      <c r="AC115" s="3">
        <v>3.9199999999999999E-2</v>
      </c>
      <c r="AD115" s="3">
        <v>2.8070000000000001E-2</v>
      </c>
      <c r="AE115" s="3">
        <v>1.9699999999999999E-2</v>
      </c>
      <c r="AF115" s="3">
        <v>1.3899999999999999E-2</v>
      </c>
      <c r="AG115" s="3">
        <v>9.3900000000000008E-3</v>
      </c>
      <c r="AH115" s="3">
        <v>6.2100000000000002E-3</v>
      </c>
      <c r="AI115" s="3">
        <v>4.15E-3</v>
      </c>
      <c r="AJ115" s="3">
        <v>2.64E-3</v>
      </c>
      <c r="AK115" s="3">
        <v>1.64E-3</v>
      </c>
      <c r="AL115" s="3">
        <v>1.0399999999999999E-3</v>
      </c>
      <c r="AM115" s="3">
        <v>6.2E-4</v>
      </c>
      <c r="AN115" s="3">
        <v>3.6000000000000002E-4</v>
      </c>
      <c r="AO115" s="3">
        <v>2.2000000000000001E-4</v>
      </c>
      <c r="AP115" s="3">
        <v>1.2E-4</v>
      </c>
      <c r="AQ115" s="3">
        <v>6.9999999999999994E-5</v>
      </c>
      <c r="AR115" s="3">
        <v>4.0000000000000003E-5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5">
        <f>P_A[[#This Row],[8+]]-P_A[[#This Row],[9+]]</f>
        <v>2.7580000000000049E-2</v>
      </c>
      <c r="AY115" s="5">
        <f>P_A[[#This Row],[9+]]-P_A[[#This Row],[10+]]</f>
        <v>3.0510000000000037E-2</v>
      </c>
      <c r="AZ115" s="5">
        <f>P_A[[#This Row],[10+]]-P_A[[#This Row],[11+]]</f>
        <v>3.7919999999999954E-2</v>
      </c>
      <c r="BA115" s="5">
        <f>P_A[[#This Row],[11+]]-P_A[[#This Row],[12+]]</f>
        <v>4.3270000000000031E-2</v>
      </c>
      <c r="BB115" s="5">
        <f>P_A[[#This Row],[12+]]-P_A[[#This Row],[13+]]</f>
        <v>4.489999999999994E-2</v>
      </c>
      <c r="BC115" s="5">
        <f>P_A[[#This Row],[13+]]-P_A[[#This Row],[14+]]</f>
        <v>5.2370000000000028E-2</v>
      </c>
      <c r="BD115" s="5">
        <f>P_A[[#This Row],[14+]]-P_A[[#This Row],[15+]]</f>
        <v>5.593999999999999E-2</v>
      </c>
      <c r="BE115" s="5">
        <f>P_A[[#This Row],[15+]]-P_A[[#This Row],[16+]]</f>
        <v>5.4470000000000018E-2</v>
      </c>
      <c r="BF115" s="5">
        <f>P_A[[#This Row],[16+]]-P_A[[#This Row],[17+]]</f>
        <v>5.9620000000000006E-2</v>
      </c>
      <c r="BG115" s="5">
        <f>P_A[[#This Row],[17+]]-P_A[[#This Row],[18+]]</f>
        <v>5.9620000000000006E-2</v>
      </c>
      <c r="BH115" s="5">
        <f>P_A[[#This Row],[18+]]-P_A[[#This Row],[19+]]</f>
        <v>5.4470000000000018E-2</v>
      </c>
      <c r="BI115" s="5">
        <f>P_A[[#This Row],[19+]]-P_A[[#This Row],[20+]]</f>
        <v>5.593999999999999E-2</v>
      </c>
      <c r="BJ115" s="5">
        <f>P_A[[#This Row],[20+]]-P_A[[#This Row],[21+]]</f>
        <v>5.2369999999999972E-2</v>
      </c>
      <c r="BK115" s="5">
        <f>P_A[[#This Row],[21+]]-P_A[[#This Row],[22+]]</f>
        <v>4.4900000000000023E-2</v>
      </c>
      <c r="BL115" s="5">
        <f>P_A[[#This Row],[22+]]-P_A[[#This Row],[23+]]</f>
        <v>4.3270000000000003E-2</v>
      </c>
      <c r="BM115" s="5">
        <f>P_A[[#This Row],[23+]]-P_A[[#This Row],[24+]]</f>
        <v>3.7919999999999981E-2</v>
      </c>
      <c r="BN115" s="5">
        <f>P_A[[#This Row],[24+]]-P_A[[#This Row],[25+]]</f>
        <v>3.0510000000000009E-2</v>
      </c>
      <c r="BO115" s="5">
        <f>P_A[[#This Row],[25+]]-P_A[[#This Row],[26+]]</f>
        <v>2.7579999999999993E-2</v>
      </c>
      <c r="BP115" s="5">
        <f>P_A[[#This Row],[26+]]-P_A[[#This Row],[27+]]</f>
        <v>2.2640000000000007E-2</v>
      </c>
      <c r="BQ115" s="5">
        <f>P_A[[#This Row],[27+]]-P_A[[#This Row],[28+]]</f>
        <v>1.7079999999999998E-2</v>
      </c>
      <c r="BR115" s="5">
        <f>P_A[[#This Row],[28+]]-P_A[[#This Row],[29+]]</f>
        <v>1.4499999999999999E-2</v>
      </c>
      <c r="BS115" s="5">
        <f>P_A[[#This Row],[29+]]-P_A[[#This Row],[30+]]</f>
        <v>1.1129999999999998E-2</v>
      </c>
      <c r="BT115" s="5">
        <f>P_A[[#This Row],[30+]]-P_A[[#This Row],[31+]]</f>
        <v>8.3700000000000024E-3</v>
      </c>
      <c r="BU115" s="5">
        <f>P_A[[#This Row],[31+]]-P_A[[#This Row],[32+]]</f>
        <v>5.7999999999999996E-3</v>
      </c>
      <c r="BV115" s="5">
        <f>P_A[[#This Row],[32+]]-P_A[[#This Row],[33+]]</f>
        <v>4.5099999999999984E-3</v>
      </c>
      <c r="BW115" s="5">
        <f>P_A[[#This Row],[33+]]-P_A[[#This Row],[34+]]</f>
        <v>3.1800000000000005E-3</v>
      </c>
      <c r="BX115" s="5">
        <f>P_A[[#This Row],[34+]]-P_A[[#This Row],[35+]]</f>
        <v>2.0600000000000002E-3</v>
      </c>
      <c r="BY115" s="5">
        <f>P_A[[#This Row],[35+]]-P_A[[#This Row],[36+]]</f>
        <v>1.5100000000000001E-3</v>
      </c>
      <c r="BZ115" s="5">
        <f>P_A[[#This Row],[36+]]-P_A[[#This Row],[37+]]</f>
        <v>1E-3</v>
      </c>
      <c r="CA115" s="5">
        <f>P_A[[#This Row],[37+]]-P_A[[#This Row],[38+]]</f>
        <v>6.0000000000000006E-4</v>
      </c>
      <c r="CB115" s="5">
        <f>P_A[[#This Row],[38+]]-P_A[[#This Row],[39+]]</f>
        <v>4.1999999999999991E-4</v>
      </c>
      <c r="CC115" s="5">
        <f>P_A[[#This Row],[39+]]-P_A[[#This Row],[40+]]</f>
        <v>2.5999999999999998E-4</v>
      </c>
      <c r="CD115" s="5">
        <f>P_A[[#This Row],[40+]]-P_A[[#This Row],[41+]]</f>
        <v>1.4000000000000001E-4</v>
      </c>
      <c r="CE115" s="5">
        <f>P_A[[#This Row],[41+]]-P_A[[#This Row],[42+]]</f>
        <v>1E-4</v>
      </c>
      <c r="CF115" s="5">
        <f>P_A[[#This Row],[42+]]-P_A[[#This Row],[43+]]</f>
        <v>5.0000000000000009E-5</v>
      </c>
      <c r="CG115" s="5">
        <f>P_A[[#This Row],[43+]]-P_A[[#This Row],[44+]]</f>
        <v>2.9999999999999991E-5</v>
      </c>
      <c r="CH115" s="5">
        <f>P_A[[#This Row],[44+]]-P_A[[#This Row],[45+]]</f>
        <v>4.0000000000000003E-5</v>
      </c>
      <c r="CI115" s="5">
        <f>P_A[[#This Row],[45+]]-P_A[[#This Row],[46+]]</f>
        <v>0</v>
      </c>
      <c r="CJ115" s="5">
        <f>P_A[[#This Row],[46+]]-P_A[[#This Row],[47+]]</f>
        <v>0</v>
      </c>
      <c r="CK115" s="5">
        <f>P_A[[#This Row],[47+]]-P_A[[#This Row],[48+]]</f>
        <v>0</v>
      </c>
      <c r="CL115" s="5">
        <f>P_A[[#This Row],[48+]]-P_A[[#This Row],[49+]]</f>
        <v>0</v>
      </c>
    </row>
    <row r="116" spans="1:90" x14ac:dyDescent="0.25">
      <c r="A116" s="10">
        <v>22400626</v>
      </c>
      <c r="B116" t="s">
        <v>88</v>
      </c>
      <c r="C116" t="s">
        <v>78</v>
      </c>
      <c r="D116" s="11">
        <v>0.875</v>
      </c>
      <c r="E116" s="9" t="str">
        <f>HYPERLINK("https://www.nba.com/stats/player/203932/boxscores-traditional", "Aaron Gordon")</f>
        <v>Aaron Gordon</v>
      </c>
      <c r="F116">
        <v>14.6</v>
      </c>
      <c r="G116" s="4">
        <v>5.4630000000000001</v>
      </c>
      <c r="H116" s="3">
        <v>0.88685999999999998</v>
      </c>
      <c r="I116" s="3">
        <v>0.84848999999999997</v>
      </c>
      <c r="J116" s="3">
        <v>0.79954999999999998</v>
      </c>
      <c r="K116" s="3">
        <v>0.74536999999999998</v>
      </c>
      <c r="L116" s="3">
        <v>0.68439000000000005</v>
      </c>
      <c r="M116" s="3">
        <v>0.61409000000000002</v>
      </c>
      <c r="N116" s="3">
        <v>0.54379999999999995</v>
      </c>
      <c r="O116" s="3">
        <v>0.47210000000000002</v>
      </c>
      <c r="P116" s="3">
        <v>0.39743000000000001</v>
      </c>
      <c r="Q116" s="3">
        <v>0.32996999999999999</v>
      </c>
      <c r="R116" s="3">
        <v>0.26762999999999998</v>
      </c>
      <c r="S116" s="3">
        <v>0.20896999999999999</v>
      </c>
      <c r="T116" s="3">
        <v>0.16109000000000001</v>
      </c>
      <c r="U116" s="3">
        <v>0.121</v>
      </c>
      <c r="V116" s="3">
        <v>8.8510000000000005E-2</v>
      </c>
      <c r="W116" s="3">
        <v>6.1780000000000002E-2</v>
      </c>
      <c r="X116" s="3">
        <v>4.2720000000000001E-2</v>
      </c>
      <c r="Y116" s="3">
        <v>2.8719999999999999E-2</v>
      </c>
      <c r="Z116" s="3">
        <v>1.831E-2</v>
      </c>
      <c r="AA116" s="3">
        <v>1.1599999999999999E-2</v>
      </c>
      <c r="AB116" s="3">
        <v>7.1399999999999996E-3</v>
      </c>
      <c r="AC116" s="3">
        <v>4.15E-3</v>
      </c>
      <c r="AD116" s="3">
        <v>2.3999999999999998E-3</v>
      </c>
      <c r="AE116" s="3">
        <v>1.3500000000000001E-3</v>
      </c>
      <c r="AF116" s="3">
        <v>7.1000000000000002E-4</v>
      </c>
      <c r="AG116" s="3">
        <v>3.8000000000000002E-4</v>
      </c>
      <c r="AH116" s="3">
        <v>1.9000000000000001E-4</v>
      </c>
      <c r="AI116" s="3">
        <v>1E-4</v>
      </c>
      <c r="AJ116" s="3">
        <v>4.0000000000000003E-5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5">
        <f>P_A[[#This Row],[8+]]-P_A[[#This Row],[9+]]</f>
        <v>3.8370000000000015E-2</v>
      </c>
      <c r="AY116" s="5">
        <f>P_A[[#This Row],[9+]]-P_A[[#This Row],[10+]]</f>
        <v>4.8939999999999984E-2</v>
      </c>
      <c r="AZ116" s="5">
        <f>P_A[[#This Row],[10+]]-P_A[[#This Row],[11+]]</f>
        <v>5.4180000000000006E-2</v>
      </c>
      <c r="BA116" s="5">
        <f>P_A[[#This Row],[11+]]-P_A[[#This Row],[12+]]</f>
        <v>6.0979999999999923E-2</v>
      </c>
      <c r="BB116" s="5">
        <f>P_A[[#This Row],[12+]]-P_A[[#This Row],[13+]]</f>
        <v>7.0300000000000029E-2</v>
      </c>
      <c r="BC116" s="5">
        <f>P_A[[#This Row],[13+]]-P_A[[#This Row],[14+]]</f>
        <v>7.0290000000000075E-2</v>
      </c>
      <c r="BD116" s="5">
        <f>P_A[[#This Row],[14+]]-P_A[[#This Row],[15+]]</f>
        <v>7.169999999999993E-2</v>
      </c>
      <c r="BE116" s="5">
        <f>P_A[[#This Row],[15+]]-P_A[[#This Row],[16+]]</f>
        <v>7.4670000000000014E-2</v>
      </c>
      <c r="BF116" s="5">
        <f>P_A[[#This Row],[16+]]-P_A[[#This Row],[17+]]</f>
        <v>6.746000000000002E-2</v>
      </c>
      <c r="BG116" s="5">
        <f>P_A[[#This Row],[17+]]-P_A[[#This Row],[18+]]</f>
        <v>6.2340000000000007E-2</v>
      </c>
      <c r="BH116" s="5">
        <f>P_A[[#This Row],[18+]]-P_A[[#This Row],[19+]]</f>
        <v>5.865999999999999E-2</v>
      </c>
      <c r="BI116" s="5">
        <f>P_A[[#This Row],[19+]]-P_A[[#This Row],[20+]]</f>
        <v>4.7879999999999978E-2</v>
      </c>
      <c r="BJ116" s="5">
        <f>P_A[[#This Row],[20+]]-P_A[[#This Row],[21+]]</f>
        <v>4.0090000000000015E-2</v>
      </c>
      <c r="BK116" s="5">
        <f>P_A[[#This Row],[21+]]-P_A[[#This Row],[22+]]</f>
        <v>3.2489999999999991E-2</v>
      </c>
      <c r="BL116" s="5">
        <f>P_A[[#This Row],[22+]]-P_A[[#This Row],[23+]]</f>
        <v>2.6730000000000004E-2</v>
      </c>
      <c r="BM116" s="5">
        <f>P_A[[#This Row],[23+]]-P_A[[#This Row],[24+]]</f>
        <v>1.9060000000000001E-2</v>
      </c>
      <c r="BN116" s="5">
        <f>P_A[[#This Row],[24+]]-P_A[[#This Row],[25+]]</f>
        <v>1.4000000000000002E-2</v>
      </c>
      <c r="BO116" s="5">
        <f>P_A[[#This Row],[25+]]-P_A[[#This Row],[26+]]</f>
        <v>1.0409999999999999E-2</v>
      </c>
      <c r="BP116" s="5">
        <f>P_A[[#This Row],[26+]]-P_A[[#This Row],[27+]]</f>
        <v>6.7100000000000007E-3</v>
      </c>
      <c r="BQ116" s="5">
        <f>P_A[[#This Row],[27+]]-P_A[[#This Row],[28+]]</f>
        <v>4.4599999999999996E-3</v>
      </c>
      <c r="BR116" s="5">
        <f>P_A[[#This Row],[28+]]-P_A[[#This Row],[29+]]</f>
        <v>2.9899999999999996E-3</v>
      </c>
      <c r="BS116" s="5">
        <f>P_A[[#This Row],[29+]]-P_A[[#This Row],[30+]]</f>
        <v>1.7500000000000003E-3</v>
      </c>
      <c r="BT116" s="5">
        <f>P_A[[#This Row],[30+]]-P_A[[#This Row],[31+]]</f>
        <v>1.0499999999999997E-3</v>
      </c>
      <c r="BU116" s="5">
        <f>P_A[[#This Row],[31+]]-P_A[[#This Row],[32+]]</f>
        <v>6.4000000000000005E-4</v>
      </c>
      <c r="BV116" s="5">
        <f>P_A[[#This Row],[32+]]-P_A[[#This Row],[33+]]</f>
        <v>3.3E-4</v>
      </c>
      <c r="BW116" s="5">
        <f>P_A[[#This Row],[33+]]-P_A[[#This Row],[34+]]</f>
        <v>1.9000000000000001E-4</v>
      </c>
      <c r="BX116" s="5">
        <f>P_A[[#This Row],[34+]]-P_A[[#This Row],[35+]]</f>
        <v>9.0000000000000006E-5</v>
      </c>
      <c r="BY116" s="5">
        <f>P_A[[#This Row],[35+]]-P_A[[#This Row],[36+]]</f>
        <v>6.0000000000000002E-5</v>
      </c>
      <c r="BZ116" s="5">
        <f>P_A[[#This Row],[36+]]-P_A[[#This Row],[37+]]</f>
        <v>4.0000000000000003E-5</v>
      </c>
      <c r="CA116" s="5">
        <f>P_A[[#This Row],[37+]]-P_A[[#This Row],[38+]]</f>
        <v>0</v>
      </c>
      <c r="CB116" s="5">
        <f>P_A[[#This Row],[38+]]-P_A[[#This Row],[39+]]</f>
        <v>0</v>
      </c>
      <c r="CC116" s="5">
        <f>P_A[[#This Row],[39+]]-P_A[[#This Row],[40+]]</f>
        <v>0</v>
      </c>
      <c r="CD116" s="5">
        <f>P_A[[#This Row],[40+]]-P_A[[#This Row],[41+]]</f>
        <v>0</v>
      </c>
      <c r="CE116" s="5">
        <f>P_A[[#This Row],[41+]]-P_A[[#This Row],[42+]]</f>
        <v>0</v>
      </c>
      <c r="CF116" s="5">
        <f>P_A[[#This Row],[42+]]-P_A[[#This Row],[43+]]</f>
        <v>0</v>
      </c>
      <c r="CG116" s="5">
        <f>P_A[[#This Row],[43+]]-P_A[[#This Row],[44+]]</f>
        <v>0</v>
      </c>
      <c r="CH116" s="5">
        <f>P_A[[#This Row],[44+]]-P_A[[#This Row],[45+]]</f>
        <v>0</v>
      </c>
      <c r="CI116" s="5">
        <f>P_A[[#This Row],[45+]]-P_A[[#This Row],[46+]]</f>
        <v>0</v>
      </c>
      <c r="CJ116" s="5">
        <f>P_A[[#This Row],[46+]]-P_A[[#This Row],[47+]]</f>
        <v>0</v>
      </c>
      <c r="CK116" s="5">
        <f>P_A[[#This Row],[47+]]-P_A[[#This Row],[48+]]</f>
        <v>0</v>
      </c>
      <c r="CL116" s="5">
        <f>P_A[[#This Row],[48+]]-P_A[[#This Row],[49+]]</f>
        <v>0</v>
      </c>
    </row>
    <row r="117" spans="1:90" x14ac:dyDescent="0.25">
      <c r="A117" s="10">
        <v>22400626</v>
      </c>
      <c r="B117" t="s">
        <v>88</v>
      </c>
      <c r="C117" t="s">
        <v>78</v>
      </c>
      <c r="D117" s="11">
        <v>0.875</v>
      </c>
      <c r="E117" s="9" t="str">
        <f>HYPERLINK("https://www.nba.com/stats/player/1631124/boxscores-traditional", "Julian Strawther")</f>
        <v>Julian Strawther</v>
      </c>
      <c r="F117">
        <v>13.4</v>
      </c>
      <c r="G117" s="4">
        <v>6.6509999999999998</v>
      </c>
      <c r="H117" s="3">
        <v>0.79103000000000001</v>
      </c>
      <c r="I117" s="3">
        <v>0.74536999999999998</v>
      </c>
      <c r="J117" s="3">
        <v>0.69496999999999998</v>
      </c>
      <c r="K117" s="3">
        <v>0.64058000000000004</v>
      </c>
      <c r="L117" s="3">
        <v>0.58316999999999997</v>
      </c>
      <c r="M117" s="3">
        <v>0.52392000000000005</v>
      </c>
      <c r="N117" s="3">
        <v>0.46414</v>
      </c>
      <c r="O117" s="3">
        <v>0.40516999999999997</v>
      </c>
      <c r="P117" s="3">
        <v>0.34827000000000002</v>
      </c>
      <c r="Q117" s="3">
        <v>0.29459999999999997</v>
      </c>
      <c r="R117" s="3">
        <v>0.24510000000000001</v>
      </c>
      <c r="S117" s="3">
        <v>0.20044999999999999</v>
      </c>
      <c r="T117" s="3">
        <v>0.16109000000000001</v>
      </c>
      <c r="U117" s="3">
        <v>0.12714</v>
      </c>
      <c r="V117" s="3">
        <v>9.8530000000000006E-2</v>
      </c>
      <c r="W117" s="3">
        <v>7.4929999999999997E-2</v>
      </c>
      <c r="X117" s="3">
        <v>5.5919999999999997E-2</v>
      </c>
      <c r="Y117" s="3">
        <v>4.0930000000000001E-2</v>
      </c>
      <c r="Z117" s="3">
        <v>2.938E-2</v>
      </c>
      <c r="AA117" s="3">
        <v>2.068E-2</v>
      </c>
      <c r="AB117" s="3">
        <v>1.3899999999999999E-2</v>
      </c>
      <c r="AC117" s="3">
        <v>9.3900000000000008E-3</v>
      </c>
      <c r="AD117" s="3">
        <v>6.2100000000000002E-3</v>
      </c>
      <c r="AE117" s="3">
        <v>4.0200000000000001E-3</v>
      </c>
      <c r="AF117" s="3">
        <v>2.5600000000000002E-3</v>
      </c>
      <c r="AG117" s="3">
        <v>1.5900000000000001E-3</v>
      </c>
      <c r="AH117" s="3">
        <v>9.7000000000000005E-4</v>
      </c>
      <c r="AI117" s="3">
        <v>5.8E-4</v>
      </c>
      <c r="AJ117" s="3">
        <v>3.4000000000000002E-4</v>
      </c>
      <c r="AK117" s="3">
        <v>1.9000000000000001E-4</v>
      </c>
      <c r="AL117" s="3">
        <v>1.1E-4</v>
      </c>
      <c r="AM117" s="3">
        <v>6.0000000000000002E-5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5">
        <f>P_A[[#This Row],[8+]]-P_A[[#This Row],[9+]]</f>
        <v>4.5660000000000034E-2</v>
      </c>
      <c r="AY117" s="5">
        <f>P_A[[#This Row],[9+]]-P_A[[#This Row],[10+]]</f>
        <v>5.04E-2</v>
      </c>
      <c r="AZ117" s="5">
        <f>P_A[[#This Row],[10+]]-P_A[[#This Row],[11+]]</f>
        <v>5.4389999999999938E-2</v>
      </c>
      <c r="BA117" s="5">
        <f>P_A[[#This Row],[11+]]-P_A[[#This Row],[12+]]</f>
        <v>5.7410000000000072E-2</v>
      </c>
      <c r="BB117" s="5">
        <f>P_A[[#This Row],[12+]]-P_A[[#This Row],[13+]]</f>
        <v>5.9249999999999914E-2</v>
      </c>
      <c r="BC117" s="5">
        <f>P_A[[#This Row],[13+]]-P_A[[#This Row],[14+]]</f>
        <v>5.9780000000000055E-2</v>
      </c>
      <c r="BD117" s="5">
        <f>P_A[[#This Row],[14+]]-P_A[[#This Row],[15+]]</f>
        <v>5.8970000000000022E-2</v>
      </c>
      <c r="BE117" s="5">
        <f>P_A[[#This Row],[15+]]-P_A[[#This Row],[16+]]</f>
        <v>5.6899999999999951E-2</v>
      </c>
      <c r="BF117" s="5">
        <f>P_A[[#This Row],[16+]]-P_A[[#This Row],[17+]]</f>
        <v>5.3670000000000051E-2</v>
      </c>
      <c r="BG117" s="5">
        <f>P_A[[#This Row],[17+]]-P_A[[#This Row],[18+]]</f>
        <v>4.9499999999999961E-2</v>
      </c>
      <c r="BH117" s="5">
        <f>P_A[[#This Row],[18+]]-P_A[[#This Row],[19+]]</f>
        <v>4.4650000000000023E-2</v>
      </c>
      <c r="BI117" s="5">
        <f>P_A[[#This Row],[19+]]-P_A[[#This Row],[20+]]</f>
        <v>3.9359999999999978E-2</v>
      </c>
      <c r="BJ117" s="5">
        <f>P_A[[#This Row],[20+]]-P_A[[#This Row],[21+]]</f>
        <v>3.3950000000000008E-2</v>
      </c>
      <c r="BK117" s="5">
        <f>P_A[[#This Row],[21+]]-P_A[[#This Row],[22+]]</f>
        <v>2.8609999999999997E-2</v>
      </c>
      <c r="BL117" s="5">
        <f>P_A[[#This Row],[22+]]-P_A[[#This Row],[23+]]</f>
        <v>2.360000000000001E-2</v>
      </c>
      <c r="BM117" s="5">
        <f>P_A[[#This Row],[23+]]-P_A[[#This Row],[24+]]</f>
        <v>1.9009999999999999E-2</v>
      </c>
      <c r="BN117" s="5">
        <f>P_A[[#This Row],[24+]]-P_A[[#This Row],[25+]]</f>
        <v>1.4989999999999996E-2</v>
      </c>
      <c r="BO117" s="5">
        <f>P_A[[#This Row],[25+]]-P_A[[#This Row],[26+]]</f>
        <v>1.1550000000000001E-2</v>
      </c>
      <c r="BP117" s="5">
        <f>P_A[[#This Row],[26+]]-P_A[[#This Row],[27+]]</f>
        <v>8.6999999999999994E-3</v>
      </c>
      <c r="BQ117" s="5">
        <f>P_A[[#This Row],[27+]]-P_A[[#This Row],[28+]]</f>
        <v>6.7800000000000013E-3</v>
      </c>
      <c r="BR117" s="5">
        <f>P_A[[#This Row],[28+]]-P_A[[#This Row],[29+]]</f>
        <v>4.5099999999999984E-3</v>
      </c>
      <c r="BS117" s="5">
        <f>P_A[[#This Row],[29+]]-P_A[[#This Row],[30+]]</f>
        <v>3.1800000000000005E-3</v>
      </c>
      <c r="BT117" s="5">
        <f>P_A[[#This Row],[30+]]-P_A[[#This Row],[31+]]</f>
        <v>2.1900000000000001E-3</v>
      </c>
      <c r="BU117" s="5">
        <f>P_A[[#This Row],[31+]]-P_A[[#This Row],[32+]]</f>
        <v>1.4599999999999999E-3</v>
      </c>
      <c r="BV117" s="5">
        <f>P_A[[#This Row],[32+]]-P_A[[#This Row],[33+]]</f>
        <v>9.7000000000000016E-4</v>
      </c>
      <c r="BW117" s="5">
        <f>P_A[[#This Row],[33+]]-P_A[[#This Row],[34+]]</f>
        <v>6.2E-4</v>
      </c>
      <c r="BX117" s="5">
        <f>P_A[[#This Row],[34+]]-P_A[[#This Row],[35+]]</f>
        <v>3.9000000000000005E-4</v>
      </c>
      <c r="BY117" s="5">
        <f>P_A[[#This Row],[35+]]-P_A[[#This Row],[36+]]</f>
        <v>2.3999999999999998E-4</v>
      </c>
      <c r="BZ117" s="5">
        <f>P_A[[#This Row],[36+]]-P_A[[#This Row],[37+]]</f>
        <v>1.5000000000000001E-4</v>
      </c>
      <c r="CA117" s="5">
        <f>P_A[[#This Row],[37+]]-P_A[[#This Row],[38+]]</f>
        <v>8.0000000000000007E-5</v>
      </c>
      <c r="CB117" s="5">
        <f>P_A[[#This Row],[38+]]-P_A[[#This Row],[39+]]</f>
        <v>5.0000000000000002E-5</v>
      </c>
      <c r="CC117" s="5">
        <f>P_A[[#This Row],[39+]]-P_A[[#This Row],[40+]]</f>
        <v>6.0000000000000002E-5</v>
      </c>
      <c r="CD117" s="5">
        <f>P_A[[#This Row],[40+]]-P_A[[#This Row],[41+]]</f>
        <v>0</v>
      </c>
      <c r="CE117" s="5">
        <f>P_A[[#This Row],[41+]]-P_A[[#This Row],[42+]]</f>
        <v>0</v>
      </c>
      <c r="CF117" s="5">
        <f>P_A[[#This Row],[42+]]-P_A[[#This Row],[43+]]</f>
        <v>0</v>
      </c>
      <c r="CG117" s="5">
        <f>P_A[[#This Row],[43+]]-P_A[[#This Row],[44+]]</f>
        <v>0</v>
      </c>
      <c r="CH117" s="5">
        <f>P_A[[#This Row],[44+]]-P_A[[#This Row],[45+]]</f>
        <v>0</v>
      </c>
      <c r="CI117" s="5">
        <f>P_A[[#This Row],[45+]]-P_A[[#This Row],[46+]]</f>
        <v>0</v>
      </c>
      <c r="CJ117" s="5">
        <f>P_A[[#This Row],[46+]]-P_A[[#This Row],[47+]]</f>
        <v>0</v>
      </c>
      <c r="CK117" s="5">
        <f>P_A[[#This Row],[47+]]-P_A[[#This Row],[48+]]</f>
        <v>0</v>
      </c>
      <c r="CL117" s="5">
        <f>P_A[[#This Row],[48+]]-P_A[[#This Row],[49+]]</f>
        <v>0</v>
      </c>
    </row>
    <row r="118" spans="1:90" x14ac:dyDescent="0.25">
      <c r="A118" s="10">
        <v>22400626</v>
      </c>
      <c r="B118" t="s">
        <v>88</v>
      </c>
      <c r="C118" t="s">
        <v>78</v>
      </c>
      <c r="D118" s="11">
        <v>0.875</v>
      </c>
      <c r="E118" s="9" t="str">
        <f>HYPERLINK("https://www.nba.com/stats/player/203967/boxscores-traditional", "Dario Šaric")</f>
        <v>Dario Šaric</v>
      </c>
      <c r="F118">
        <v>9.6</v>
      </c>
      <c r="G118" s="4">
        <v>3.323</v>
      </c>
      <c r="H118" s="3">
        <v>0.68439000000000005</v>
      </c>
      <c r="I118" s="3">
        <v>0.57142000000000004</v>
      </c>
      <c r="J118" s="3">
        <v>0.45223999999999998</v>
      </c>
      <c r="K118" s="3">
        <v>0.33723999999999998</v>
      </c>
      <c r="L118" s="3">
        <v>0.23576</v>
      </c>
      <c r="M118" s="3">
        <v>0.15386</v>
      </c>
      <c r="N118" s="3">
        <v>9.3420000000000003E-2</v>
      </c>
      <c r="O118" s="3">
        <v>5.1549999999999999E-2</v>
      </c>
      <c r="P118" s="3">
        <v>2.6800000000000001E-2</v>
      </c>
      <c r="Q118" s="3">
        <v>1.2869999999999999E-2</v>
      </c>
      <c r="R118" s="3">
        <v>5.7000000000000002E-3</v>
      </c>
      <c r="S118" s="3">
        <v>2.33E-3</v>
      </c>
      <c r="T118" s="3">
        <v>8.7000000000000001E-4</v>
      </c>
      <c r="U118" s="3">
        <v>2.9999999999999997E-4</v>
      </c>
      <c r="V118" s="3">
        <v>1E-4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5">
        <f>P_A[[#This Row],[8+]]-P_A[[#This Row],[9+]]</f>
        <v>0.11297000000000001</v>
      </c>
      <c r="AY118" s="5">
        <f>P_A[[#This Row],[9+]]-P_A[[#This Row],[10+]]</f>
        <v>0.11918000000000006</v>
      </c>
      <c r="AZ118" s="5">
        <f>P_A[[#This Row],[10+]]-P_A[[#This Row],[11+]]</f>
        <v>0.11499999999999999</v>
      </c>
      <c r="BA118" s="5">
        <f>P_A[[#This Row],[11+]]-P_A[[#This Row],[12+]]</f>
        <v>0.10147999999999999</v>
      </c>
      <c r="BB118" s="5">
        <f>P_A[[#This Row],[12+]]-P_A[[#This Row],[13+]]</f>
        <v>8.1900000000000001E-2</v>
      </c>
      <c r="BC118" s="5">
        <f>P_A[[#This Row],[13+]]-P_A[[#This Row],[14+]]</f>
        <v>6.0439999999999994E-2</v>
      </c>
      <c r="BD118" s="5">
        <f>P_A[[#This Row],[14+]]-P_A[[#This Row],[15+]]</f>
        <v>4.1870000000000004E-2</v>
      </c>
      <c r="BE118" s="5">
        <f>P_A[[#This Row],[15+]]-P_A[[#This Row],[16+]]</f>
        <v>2.4749999999999998E-2</v>
      </c>
      <c r="BF118" s="5">
        <f>P_A[[#This Row],[16+]]-P_A[[#This Row],[17+]]</f>
        <v>1.3930000000000001E-2</v>
      </c>
      <c r="BG118" s="5">
        <f>P_A[[#This Row],[17+]]-P_A[[#This Row],[18+]]</f>
        <v>7.1699999999999993E-3</v>
      </c>
      <c r="BH118" s="5">
        <f>P_A[[#This Row],[18+]]-P_A[[#This Row],[19+]]</f>
        <v>3.3700000000000002E-3</v>
      </c>
      <c r="BI118" s="5">
        <f>P_A[[#This Row],[19+]]-P_A[[#This Row],[20+]]</f>
        <v>1.4599999999999999E-3</v>
      </c>
      <c r="BJ118" s="5">
        <f>P_A[[#This Row],[20+]]-P_A[[#This Row],[21+]]</f>
        <v>5.6999999999999998E-4</v>
      </c>
      <c r="BK118" s="5">
        <f>P_A[[#This Row],[21+]]-P_A[[#This Row],[22+]]</f>
        <v>1.9999999999999998E-4</v>
      </c>
      <c r="BL118" s="5">
        <f>P_A[[#This Row],[22+]]-P_A[[#This Row],[23+]]</f>
        <v>1E-4</v>
      </c>
      <c r="BM118" s="5">
        <f>P_A[[#This Row],[23+]]-P_A[[#This Row],[24+]]</f>
        <v>0</v>
      </c>
      <c r="BN118" s="5">
        <f>P_A[[#This Row],[24+]]-P_A[[#This Row],[25+]]</f>
        <v>0</v>
      </c>
      <c r="BO118" s="5">
        <f>P_A[[#This Row],[25+]]-P_A[[#This Row],[26+]]</f>
        <v>0</v>
      </c>
      <c r="BP118" s="5">
        <f>P_A[[#This Row],[26+]]-P_A[[#This Row],[27+]]</f>
        <v>0</v>
      </c>
      <c r="BQ118" s="5">
        <f>P_A[[#This Row],[27+]]-P_A[[#This Row],[28+]]</f>
        <v>0</v>
      </c>
      <c r="BR118" s="5">
        <f>P_A[[#This Row],[28+]]-P_A[[#This Row],[29+]]</f>
        <v>0</v>
      </c>
      <c r="BS118" s="5">
        <f>P_A[[#This Row],[29+]]-P_A[[#This Row],[30+]]</f>
        <v>0</v>
      </c>
      <c r="BT118" s="5">
        <f>P_A[[#This Row],[30+]]-P_A[[#This Row],[31+]]</f>
        <v>0</v>
      </c>
      <c r="BU118" s="5">
        <f>P_A[[#This Row],[31+]]-P_A[[#This Row],[32+]]</f>
        <v>0</v>
      </c>
      <c r="BV118" s="5">
        <f>P_A[[#This Row],[32+]]-P_A[[#This Row],[33+]]</f>
        <v>0</v>
      </c>
      <c r="BW118" s="5">
        <f>P_A[[#This Row],[33+]]-P_A[[#This Row],[34+]]</f>
        <v>0</v>
      </c>
      <c r="BX118" s="5">
        <f>P_A[[#This Row],[34+]]-P_A[[#This Row],[35+]]</f>
        <v>0</v>
      </c>
      <c r="BY118" s="5">
        <f>P_A[[#This Row],[35+]]-P_A[[#This Row],[36+]]</f>
        <v>0</v>
      </c>
      <c r="BZ118" s="5">
        <f>P_A[[#This Row],[36+]]-P_A[[#This Row],[37+]]</f>
        <v>0</v>
      </c>
      <c r="CA118" s="5">
        <f>P_A[[#This Row],[37+]]-P_A[[#This Row],[38+]]</f>
        <v>0</v>
      </c>
      <c r="CB118" s="5">
        <f>P_A[[#This Row],[38+]]-P_A[[#This Row],[39+]]</f>
        <v>0</v>
      </c>
      <c r="CC118" s="5">
        <f>P_A[[#This Row],[39+]]-P_A[[#This Row],[40+]]</f>
        <v>0</v>
      </c>
      <c r="CD118" s="5">
        <f>P_A[[#This Row],[40+]]-P_A[[#This Row],[41+]]</f>
        <v>0</v>
      </c>
      <c r="CE118" s="5">
        <f>P_A[[#This Row],[41+]]-P_A[[#This Row],[42+]]</f>
        <v>0</v>
      </c>
      <c r="CF118" s="5">
        <f>P_A[[#This Row],[42+]]-P_A[[#This Row],[43+]]</f>
        <v>0</v>
      </c>
      <c r="CG118" s="5">
        <f>P_A[[#This Row],[43+]]-P_A[[#This Row],[44+]]</f>
        <v>0</v>
      </c>
      <c r="CH118" s="5">
        <f>P_A[[#This Row],[44+]]-P_A[[#This Row],[45+]]</f>
        <v>0</v>
      </c>
      <c r="CI118" s="5">
        <f>P_A[[#This Row],[45+]]-P_A[[#This Row],[46+]]</f>
        <v>0</v>
      </c>
      <c r="CJ118" s="5">
        <f>P_A[[#This Row],[46+]]-P_A[[#This Row],[47+]]</f>
        <v>0</v>
      </c>
      <c r="CK118" s="5">
        <f>P_A[[#This Row],[47+]]-P_A[[#This Row],[48+]]</f>
        <v>0</v>
      </c>
      <c r="CL118" s="5">
        <f>P_A[[#This Row],[48+]]-P_A[[#This Row],[49+]]</f>
        <v>0</v>
      </c>
    </row>
    <row r="119" spans="1:90" x14ac:dyDescent="0.25">
      <c r="A119" s="10">
        <v>22400626</v>
      </c>
      <c r="B119" t="s">
        <v>88</v>
      </c>
      <c r="C119" t="s">
        <v>78</v>
      </c>
      <c r="D119" s="11">
        <v>0.875</v>
      </c>
      <c r="E119" s="9" t="str">
        <f>HYPERLINK("https://www.nba.com/stats/player/1631212/boxscores-traditional", "Peyton Watson")</f>
        <v>Peyton Watson</v>
      </c>
      <c r="F119">
        <v>8</v>
      </c>
      <c r="G119" s="4">
        <v>2.8980000000000001</v>
      </c>
      <c r="H119" s="3">
        <v>0.5</v>
      </c>
      <c r="I119" s="3">
        <v>0.36316999999999999</v>
      </c>
      <c r="J119" s="3">
        <v>0.24510000000000001</v>
      </c>
      <c r="K119" s="3">
        <v>0.14917</v>
      </c>
      <c r="L119" s="3">
        <v>8.3790000000000003E-2</v>
      </c>
      <c r="M119" s="3">
        <v>4.1820000000000003E-2</v>
      </c>
      <c r="N119" s="3">
        <v>1.9230000000000001E-2</v>
      </c>
      <c r="O119" s="3">
        <v>7.7600000000000004E-3</v>
      </c>
      <c r="P119" s="3">
        <v>2.8900000000000002E-3</v>
      </c>
      <c r="Q119" s="3">
        <v>9.3999999999999997E-4</v>
      </c>
      <c r="R119" s="3">
        <v>2.7999999999999998E-4</v>
      </c>
      <c r="S119" s="3">
        <v>6.9999999999999994E-5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5">
        <f>P_A[[#This Row],[8+]]-P_A[[#This Row],[9+]]</f>
        <v>0.13683000000000001</v>
      </c>
      <c r="AY119" s="5">
        <f>P_A[[#This Row],[9+]]-P_A[[#This Row],[10+]]</f>
        <v>0.11806999999999998</v>
      </c>
      <c r="AZ119" s="5">
        <f>P_A[[#This Row],[10+]]-P_A[[#This Row],[11+]]</f>
        <v>9.5930000000000015E-2</v>
      </c>
      <c r="BA119" s="5">
        <f>P_A[[#This Row],[11+]]-P_A[[#This Row],[12+]]</f>
        <v>6.5379999999999994E-2</v>
      </c>
      <c r="BB119" s="5">
        <f>P_A[[#This Row],[12+]]-P_A[[#This Row],[13+]]</f>
        <v>4.197E-2</v>
      </c>
      <c r="BC119" s="5">
        <f>P_A[[#This Row],[13+]]-P_A[[#This Row],[14+]]</f>
        <v>2.2590000000000002E-2</v>
      </c>
      <c r="BD119" s="5">
        <f>P_A[[#This Row],[14+]]-P_A[[#This Row],[15+]]</f>
        <v>1.1470000000000001E-2</v>
      </c>
      <c r="BE119" s="5">
        <f>P_A[[#This Row],[15+]]-P_A[[#This Row],[16+]]</f>
        <v>4.8700000000000002E-3</v>
      </c>
      <c r="BF119" s="5">
        <f>P_A[[#This Row],[16+]]-P_A[[#This Row],[17+]]</f>
        <v>1.9500000000000003E-3</v>
      </c>
      <c r="BG119" s="5">
        <f>P_A[[#This Row],[17+]]-P_A[[#This Row],[18+]]</f>
        <v>6.6E-4</v>
      </c>
      <c r="BH119" s="5">
        <f>P_A[[#This Row],[18+]]-P_A[[#This Row],[19+]]</f>
        <v>2.0999999999999998E-4</v>
      </c>
      <c r="BI119" s="5">
        <f>P_A[[#This Row],[19+]]-P_A[[#This Row],[20+]]</f>
        <v>6.9999999999999994E-5</v>
      </c>
      <c r="BJ119" s="5">
        <f>P_A[[#This Row],[20+]]-P_A[[#This Row],[21+]]</f>
        <v>0</v>
      </c>
      <c r="BK119" s="5">
        <f>P_A[[#This Row],[21+]]-P_A[[#This Row],[22+]]</f>
        <v>0</v>
      </c>
      <c r="BL119" s="5">
        <f>P_A[[#This Row],[22+]]-P_A[[#This Row],[23+]]</f>
        <v>0</v>
      </c>
      <c r="BM119" s="5">
        <f>P_A[[#This Row],[23+]]-P_A[[#This Row],[24+]]</f>
        <v>0</v>
      </c>
      <c r="BN119" s="5">
        <f>P_A[[#This Row],[24+]]-P_A[[#This Row],[25+]]</f>
        <v>0</v>
      </c>
      <c r="BO119" s="5">
        <f>P_A[[#This Row],[25+]]-P_A[[#This Row],[26+]]</f>
        <v>0</v>
      </c>
      <c r="BP119" s="5">
        <f>P_A[[#This Row],[26+]]-P_A[[#This Row],[27+]]</f>
        <v>0</v>
      </c>
      <c r="BQ119" s="5">
        <f>P_A[[#This Row],[27+]]-P_A[[#This Row],[28+]]</f>
        <v>0</v>
      </c>
      <c r="BR119" s="5">
        <f>P_A[[#This Row],[28+]]-P_A[[#This Row],[29+]]</f>
        <v>0</v>
      </c>
      <c r="BS119" s="5">
        <f>P_A[[#This Row],[29+]]-P_A[[#This Row],[30+]]</f>
        <v>0</v>
      </c>
      <c r="BT119" s="5">
        <f>P_A[[#This Row],[30+]]-P_A[[#This Row],[31+]]</f>
        <v>0</v>
      </c>
      <c r="BU119" s="5">
        <f>P_A[[#This Row],[31+]]-P_A[[#This Row],[32+]]</f>
        <v>0</v>
      </c>
      <c r="BV119" s="5">
        <f>P_A[[#This Row],[32+]]-P_A[[#This Row],[33+]]</f>
        <v>0</v>
      </c>
      <c r="BW119" s="5">
        <f>P_A[[#This Row],[33+]]-P_A[[#This Row],[34+]]</f>
        <v>0</v>
      </c>
      <c r="BX119" s="5">
        <f>P_A[[#This Row],[34+]]-P_A[[#This Row],[35+]]</f>
        <v>0</v>
      </c>
      <c r="BY119" s="5">
        <f>P_A[[#This Row],[35+]]-P_A[[#This Row],[36+]]</f>
        <v>0</v>
      </c>
      <c r="BZ119" s="5">
        <f>P_A[[#This Row],[36+]]-P_A[[#This Row],[37+]]</f>
        <v>0</v>
      </c>
      <c r="CA119" s="5">
        <f>P_A[[#This Row],[37+]]-P_A[[#This Row],[38+]]</f>
        <v>0</v>
      </c>
      <c r="CB119" s="5">
        <f>P_A[[#This Row],[38+]]-P_A[[#This Row],[39+]]</f>
        <v>0</v>
      </c>
      <c r="CC119" s="5">
        <f>P_A[[#This Row],[39+]]-P_A[[#This Row],[40+]]</f>
        <v>0</v>
      </c>
      <c r="CD119" s="5">
        <f>P_A[[#This Row],[40+]]-P_A[[#This Row],[41+]]</f>
        <v>0</v>
      </c>
      <c r="CE119" s="5">
        <f>P_A[[#This Row],[41+]]-P_A[[#This Row],[42+]]</f>
        <v>0</v>
      </c>
      <c r="CF119" s="5">
        <f>P_A[[#This Row],[42+]]-P_A[[#This Row],[43+]]</f>
        <v>0</v>
      </c>
      <c r="CG119" s="5">
        <f>P_A[[#This Row],[43+]]-P_A[[#This Row],[44+]]</f>
        <v>0</v>
      </c>
      <c r="CH119" s="5">
        <f>P_A[[#This Row],[44+]]-P_A[[#This Row],[45+]]</f>
        <v>0</v>
      </c>
      <c r="CI119" s="5">
        <f>P_A[[#This Row],[45+]]-P_A[[#This Row],[46+]]</f>
        <v>0</v>
      </c>
      <c r="CJ119" s="5">
        <f>P_A[[#This Row],[46+]]-P_A[[#This Row],[47+]]</f>
        <v>0</v>
      </c>
      <c r="CK119" s="5">
        <f>P_A[[#This Row],[47+]]-P_A[[#This Row],[48+]]</f>
        <v>0</v>
      </c>
      <c r="CL119" s="5">
        <f>P_A[[#This Row],[48+]]-P_A[[#This Row],[49+]]</f>
        <v>0</v>
      </c>
    </row>
    <row r="120" spans="1:90" x14ac:dyDescent="0.25">
      <c r="A120" s="10">
        <v>22400628</v>
      </c>
      <c r="B120" t="s">
        <v>89</v>
      </c>
      <c r="C120" t="s">
        <v>79</v>
      </c>
      <c r="D120" s="11">
        <v>0.91666666666666663</v>
      </c>
      <c r="E120" s="9" t="str">
        <f>HYPERLINK("https://www.nba.com/stats/player/203897/boxscores-traditional", "Zach LaVine")</f>
        <v>Zach LaVine</v>
      </c>
      <c r="F120">
        <v>29.2</v>
      </c>
      <c r="G120" s="4">
        <v>4.4450000000000003</v>
      </c>
      <c r="H120" s="3">
        <v>1</v>
      </c>
      <c r="I120" s="3">
        <v>1</v>
      </c>
      <c r="J120" s="3">
        <v>1</v>
      </c>
      <c r="K120" s="3">
        <v>1</v>
      </c>
      <c r="L120" s="3">
        <v>0.99995000000000001</v>
      </c>
      <c r="M120" s="3">
        <v>0.99985999999999997</v>
      </c>
      <c r="N120" s="3">
        <v>0.99968999999999997</v>
      </c>
      <c r="O120" s="3">
        <v>0.99929000000000001</v>
      </c>
      <c r="P120" s="3">
        <v>0.99851000000000001</v>
      </c>
      <c r="Q120" s="3">
        <v>0.99692999999999998</v>
      </c>
      <c r="R120" s="3">
        <v>0.99412999999999996</v>
      </c>
      <c r="S120" s="3">
        <v>0.98899000000000004</v>
      </c>
      <c r="T120" s="3">
        <v>0.98077000000000003</v>
      </c>
      <c r="U120" s="3">
        <v>0.96711999999999998</v>
      </c>
      <c r="V120" s="3">
        <v>0.94738</v>
      </c>
      <c r="W120" s="3">
        <v>0.91774</v>
      </c>
      <c r="X120" s="3">
        <v>0.879</v>
      </c>
      <c r="Y120" s="3">
        <v>0.82638999999999996</v>
      </c>
      <c r="Z120" s="3">
        <v>0.76424000000000003</v>
      </c>
      <c r="AA120" s="3">
        <v>0.68793000000000004</v>
      </c>
      <c r="AB120" s="3">
        <v>0.60641999999999996</v>
      </c>
      <c r="AC120" s="3">
        <v>0.51595000000000002</v>
      </c>
      <c r="AD120" s="3">
        <v>0.42858000000000002</v>
      </c>
      <c r="AE120" s="3">
        <v>0.34458</v>
      </c>
      <c r="AF120" s="3">
        <v>0.26434999999999997</v>
      </c>
      <c r="AG120" s="3">
        <v>0.19766</v>
      </c>
      <c r="AH120" s="3">
        <v>0.14007</v>
      </c>
      <c r="AI120" s="3">
        <v>9.6799999999999997E-2</v>
      </c>
      <c r="AJ120" s="3">
        <v>6.3009999999999997E-2</v>
      </c>
      <c r="AK120" s="3">
        <v>4.0059999999999998E-2</v>
      </c>
      <c r="AL120" s="3">
        <v>2.385E-2</v>
      </c>
      <c r="AM120" s="3">
        <v>1.3899999999999999E-2</v>
      </c>
      <c r="AN120" s="3">
        <v>7.5500000000000003E-3</v>
      </c>
      <c r="AO120" s="3">
        <v>4.0200000000000001E-3</v>
      </c>
      <c r="AP120" s="3">
        <v>1.99E-3</v>
      </c>
      <c r="AQ120" s="3">
        <v>9.7000000000000005E-4</v>
      </c>
      <c r="AR120" s="3">
        <v>4.2999999999999999E-4</v>
      </c>
      <c r="AS120" s="3">
        <v>1.9000000000000001E-4</v>
      </c>
      <c r="AT120" s="3">
        <v>8.0000000000000007E-5</v>
      </c>
      <c r="AU120" s="3">
        <v>0</v>
      </c>
      <c r="AV120" s="3">
        <v>0</v>
      </c>
      <c r="AW120" s="3">
        <v>0</v>
      </c>
      <c r="AX120" s="5">
        <f>P_A[[#This Row],[8+]]-P_A[[#This Row],[9+]]</f>
        <v>0</v>
      </c>
      <c r="AY120" s="5">
        <f>P_A[[#This Row],[9+]]-P_A[[#This Row],[10+]]</f>
        <v>0</v>
      </c>
      <c r="AZ120" s="5">
        <f>P_A[[#This Row],[10+]]-P_A[[#This Row],[11+]]</f>
        <v>0</v>
      </c>
      <c r="BA120" s="5">
        <f>P_A[[#This Row],[11+]]-P_A[[#This Row],[12+]]</f>
        <v>4.9999999999994493E-5</v>
      </c>
      <c r="BB120" s="5">
        <f>P_A[[#This Row],[12+]]-P_A[[#This Row],[13+]]</f>
        <v>9.0000000000034497E-5</v>
      </c>
      <c r="BC120" s="5">
        <f>P_A[[#This Row],[13+]]-P_A[[#This Row],[14+]]</f>
        <v>1.7000000000000348E-4</v>
      </c>
      <c r="BD120" s="5">
        <f>P_A[[#This Row],[14+]]-P_A[[#This Row],[15+]]</f>
        <v>3.9999999999995595E-4</v>
      </c>
      <c r="BE120" s="5">
        <f>P_A[[#This Row],[15+]]-P_A[[#This Row],[16+]]</f>
        <v>7.8000000000000291E-4</v>
      </c>
      <c r="BF120" s="5">
        <f>P_A[[#This Row],[16+]]-P_A[[#This Row],[17+]]</f>
        <v>1.5800000000000258E-3</v>
      </c>
      <c r="BG120" s="5">
        <f>P_A[[#This Row],[17+]]-P_A[[#This Row],[18+]]</f>
        <v>2.8000000000000247E-3</v>
      </c>
      <c r="BH120" s="5">
        <f>P_A[[#This Row],[18+]]-P_A[[#This Row],[19+]]</f>
        <v>5.1399999999999224E-3</v>
      </c>
      <c r="BI120" s="5">
        <f>P_A[[#This Row],[19+]]-P_A[[#This Row],[20+]]</f>
        <v>8.2200000000000051E-3</v>
      </c>
      <c r="BJ120" s="5">
        <f>P_A[[#This Row],[20+]]-P_A[[#This Row],[21+]]</f>
        <v>1.3650000000000051E-2</v>
      </c>
      <c r="BK120" s="5">
        <f>P_A[[#This Row],[21+]]-P_A[[#This Row],[22+]]</f>
        <v>1.973999999999998E-2</v>
      </c>
      <c r="BL120" s="5">
        <f>P_A[[#This Row],[22+]]-P_A[[#This Row],[23+]]</f>
        <v>2.964E-2</v>
      </c>
      <c r="BM120" s="5">
        <f>P_A[[#This Row],[23+]]-P_A[[#This Row],[24+]]</f>
        <v>3.8739999999999997E-2</v>
      </c>
      <c r="BN120" s="5">
        <f>P_A[[#This Row],[24+]]-P_A[[#This Row],[25+]]</f>
        <v>5.2610000000000046E-2</v>
      </c>
      <c r="BO120" s="5">
        <f>P_A[[#This Row],[25+]]-P_A[[#This Row],[26+]]</f>
        <v>6.2149999999999928E-2</v>
      </c>
      <c r="BP120" s="5">
        <f>P_A[[#This Row],[26+]]-P_A[[#This Row],[27+]]</f>
        <v>7.6309999999999989E-2</v>
      </c>
      <c r="BQ120" s="5">
        <f>P_A[[#This Row],[27+]]-P_A[[#This Row],[28+]]</f>
        <v>8.1510000000000082E-2</v>
      </c>
      <c r="BR120" s="5">
        <f>P_A[[#This Row],[28+]]-P_A[[#This Row],[29+]]</f>
        <v>9.0469999999999939E-2</v>
      </c>
      <c r="BS120" s="5">
        <f>P_A[[#This Row],[29+]]-P_A[[#This Row],[30+]]</f>
        <v>8.7370000000000003E-2</v>
      </c>
      <c r="BT120" s="5">
        <f>P_A[[#This Row],[30+]]-P_A[[#This Row],[31+]]</f>
        <v>8.4000000000000019E-2</v>
      </c>
      <c r="BU120" s="5">
        <f>P_A[[#This Row],[31+]]-P_A[[#This Row],[32+]]</f>
        <v>8.0230000000000024E-2</v>
      </c>
      <c r="BV120" s="5">
        <f>P_A[[#This Row],[32+]]-P_A[[#This Row],[33+]]</f>
        <v>6.6689999999999972E-2</v>
      </c>
      <c r="BW120" s="5">
        <f>P_A[[#This Row],[33+]]-P_A[[#This Row],[34+]]</f>
        <v>5.7590000000000002E-2</v>
      </c>
      <c r="BX120" s="5">
        <f>P_A[[#This Row],[34+]]-P_A[[#This Row],[35+]]</f>
        <v>4.3270000000000003E-2</v>
      </c>
      <c r="BY120" s="5">
        <f>P_A[[#This Row],[35+]]-P_A[[#This Row],[36+]]</f>
        <v>3.3790000000000001E-2</v>
      </c>
      <c r="BZ120" s="5">
        <f>P_A[[#This Row],[36+]]-P_A[[#This Row],[37+]]</f>
        <v>2.2949999999999998E-2</v>
      </c>
      <c r="CA120" s="5">
        <f>P_A[[#This Row],[37+]]-P_A[[#This Row],[38+]]</f>
        <v>1.6209999999999999E-2</v>
      </c>
      <c r="CB120" s="5">
        <f>P_A[[#This Row],[38+]]-P_A[[#This Row],[39+]]</f>
        <v>9.9500000000000005E-3</v>
      </c>
      <c r="CC120" s="5">
        <f>P_A[[#This Row],[39+]]-P_A[[#This Row],[40+]]</f>
        <v>6.3499999999999989E-3</v>
      </c>
      <c r="CD120" s="5">
        <f>P_A[[#This Row],[40+]]-P_A[[#This Row],[41+]]</f>
        <v>3.5300000000000002E-3</v>
      </c>
      <c r="CE120" s="5">
        <f>P_A[[#This Row],[41+]]-P_A[[#This Row],[42+]]</f>
        <v>2.0300000000000001E-3</v>
      </c>
      <c r="CF120" s="5">
        <f>P_A[[#This Row],[42+]]-P_A[[#This Row],[43+]]</f>
        <v>1.0200000000000001E-3</v>
      </c>
      <c r="CG120" s="5">
        <f>P_A[[#This Row],[43+]]-P_A[[#This Row],[44+]]</f>
        <v>5.4000000000000012E-4</v>
      </c>
      <c r="CH120" s="5">
        <f>P_A[[#This Row],[44+]]-P_A[[#This Row],[45+]]</f>
        <v>2.3999999999999998E-4</v>
      </c>
      <c r="CI120" s="5">
        <f>P_A[[#This Row],[45+]]-P_A[[#This Row],[46+]]</f>
        <v>1.1E-4</v>
      </c>
      <c r="CJ120" s="5">
        <f>P_A[[#This Row],[46+]]-P_A[[#This Row],[47+]]</f>
        <v>8.0000000000000007E-5</v>
      </c>
      <c r="CK120" s="5">
        <f>P_A[[#This Row],[47+]]-P_A[[#This Row],[48+]]</f>
        <v>0</v>
      </c>
      <c r="CL120" s="5">
        <f>P_A[[#This Row],[48+]]-P_A[[#This Row],[49+]]</f>
        <v>0</v>
      </c>
    </row>
    <row r="121" spans="1:90" x14ac:dyDescent="0.25">
      <c r="A121" s="10">
        <v>22400628</v>
      </c>
      <c r="B121" t="s">
        <v>89</v>
      </c>
      <c r="C121" t="s">
        <v>79</v>
      </c>
      <c r="D121" s="11">
        <v>0.91666666666666663</v>
      </c>
      <c r="E121" s="9" t="str">
        <f>HYPERLINK("https://www.nba.com/stats/player/1630245/boxscores-traditional", "Ayo Dosunmu")</f>
        <v>Ayo Dosunmu</v>
      </c>
      <c r="F121">
        <v>13.8</v>
      </c>
      <c r="G121" s="4">
        <v>1.9390000000000001</v>
      </c>
      <c r="H121" s="3">
        <v>0.99861</v>
      </c>
      <c r="I121" s="3">
        <v>0.99343000000000004</v>
      </c>
      <c r="J121" s="3">
        <v>0.97499999999999998</v>
      </c>
      <c r="K121" s="3">
        <v>0.92506999999999995</v>
      </c>
      <c r="L121" s="3">
        <v>0.82381000000000004</v>
      </c>
      <c r="M121" s="3">
        <v>0.65910000000000002</v>
      </c>
      <c r="N121" s="3">
        <v>0.46017000000000002</v>
      </c>
      <c r="O121" s="3">
        <v>0.26762999999999998</v>
      </c>
      <c r="P121" s="3">
        <v>0.12923999999999999</v>
      </c>
      <c r="Q121" s="3">
        <v>4.947E-2</v>
      </c>
      <c r="R121" s="3">
        <v>1.4999999999999999E-2</v>
      </c>
      <c r="S121" s="3">
        <v>3.6800000000000001E-3</v>
      </c>
      <c r="T121" s="3">
        <v>6.8999999999999997E-4</v>
      </c>
      <c r="U121" s="3">
        <v>1E-4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5">
        <f>P_A[[#This Row],[8+]]-P_A[[#This Row],[9+]]</f>
        <v>5.1799999999999624E-3</v>
      </c>
      <c r="AY121" s="5">
        <f>P_A[[#This Row],[9+]]-P_A[[#This Row],[10+]]</f>
        <v>1.8430000000000057E-2</v>
      </c>
      <c r="AZ121" s="5">
        <f>P_A[[#This Row],[10+]]-P_A[[#This Row],[11+]]</f>
        <v>4.993000000000003E-2</v>
      </c>
      <c r="BA121" s="5">
        <f>P_A[[#This Row],[11+]]-P_A[[#This Row],[12+]]</f>
        <v>0.10125999999999991</v>
      </c>
      <c r="BB121" s="5">
        <f>P_A[[#This Row],[12+]]-P_A[[#This Row],[13+]]</f>
        <v>0.16471000000000002</v>
      </c>
      <c r="BC121" s="5">
        <f>P_A[[#This Row],[13+]]-P_A[[#This Row],[14+]]</f>
        <v>0.19893</v>
      </c>
      <c r="BD121" s="5">
        <f>P_A[[#This Row],[14+]]-P_A[[#This Row],[15+]]</f>
        <v>0.19254000000000004</v>
      </c>
      <c r="BE121" s="5">
        <f>P_A[[#This Row],[15+]]-P_A[[#This Row],[16+]]</f>
        <v>0.13838999999999999</v>
      </c>
      <c r="BF121" s="5">
        <f>P_A[[#This Row],[16+]]-P_A[[#This Row],[17+]]</f>
        <v>7.9769999999999994E-2</v>
      </c>
      <c r="BG121" s="5">
        <f>P_A[[#This Row],[17+]]-P_A[[#This Row],[18+]]</f>
        <v>3.4470000000000001E-2</v>
      </c>
      <c r="BH121" s="5">
        <f>P_A[[#This Row],[18+]]-P_A[[#This Row],[19+]]</f>
        <v>1.132E-2</v>
      </c>
      <c r="BI121" s="5">
        <f>P_A[[#This Row],[19+]]-P_A[[#This Row],[20+]]</f>
        <v>2.99E-3</v>
      </c>
      <c r="BJ121" s="5">
        <f>P_A[[#This Row],[20+]]-P_A[[#This Row],[21+]]</f>
        <v>5.8999999999999992E-4</v>
      </c>
      <c r="BK121" s="5">
        <f>P_A[[#This Row],[21+]]-P_A[[#This Row],[22+]]</f>
        <v>1E-4</v>
      </c>
      <c r="BL121" s="5">
        <f>P_A[[#This Row],[22+]]-P_A[[#This Row],[23+]]</f>
        <v>0</v>
      </c>
      <c r="BM121" s="5">
        <f>P_A[[#This Row],[23+]]-P_A[[#This Row],[24+]]</f>
        <v>0</v>
      </c>
      <c r="BN121" s="5">
        <f>P_A[[#This Row],[24+]]-P_A[[#This Row],[25+]]</f>
        <v>0</v>
      </c>
      <c r="BO121" s="5">
        <f>P_A[[#This Row],[25+]]-P_A[[#This Row],[26+]]</f>
        <v>0</v>
      </c>
      <c r="BP121" s="5">
        <f>P_A[[#This Row],[26+]]-P_A[[#This Row],[27+]]</f>
        <v>0</v>
      </c>
      <c r="BQ121" s="5">
        <f>P_A[[#This Row],[27+]]-P_A[[#This Row],[28+]]</f>
        <v>0</v>
      </c>
      <c r="BR121" s="5">
        <f>P_A[[#This Row],[28+]]-P_A[[#This Row],[29+]]</f>
        <v>0</v>
      </c>
      <c r="BS121" s="5">
        <f>P_A[[#This Row],[29+]]-P_A[[#This Row],[30+]]</f>
        <v>0</v>
      </c>
      <c r="BT121" s="5">
        <f>P_A[[#This Row],[30+]]-P_A[[#This Row],[31+]]</f>
        <v>0</v>
      </c>
      <c r="BU121" s="5">
        <f>P_A[[#This Row],[31+]]-P_A[[#This Row],[32+]]</f>
        <v>0</v>
      </c>
      <c r="BV121" s="5">
        <f>P_A[[#This Row],[32+]]-P_A[[#This Row],[33+]]</f>
        <v>0</v>
      </c>
      <c r="BW121" s="5">
        <f>P_A[[#This Row],[33+]]-P_A[[#This Row],[34+]]</f>
        <v>0</v>
      </c>
      <c r="BX121" s="5">
        <f>P_A[[#This Row],[34+]]-P_A[[#This Row],[35+]]</f>
        <v>0</v>
      </c>
      <c r="BY121" s="5">
        <f>P_A[[#This Row],[35+]]-P_A[[#This Row],[36+]]</f>
        <v>0</v>
      </c>
      <c r="BZ121" s="5">
        <f>P_A[[#This Row],[36+]]-P_A[[#This Row],[37+]]</f>
        <v>0</v>
      </c>
      <c r="CA121" s="5">
        <f>P_A[[#This Row],[37+]]-P_A[[#This Row],[38+]]</f>
        <v>0</v>
      </c>
      <c r="CB121" s="5">
        <f>P_A[[#This Row],[38+]]-P_A[[#This Row],[39+]]</f>
        <v>0</v>
      </c>
      <c r="CC121" s="5">
        <f>P_A[[#This Row],[39+]]-P_A[[#This Row],[40+]]</f>
        <v>0</v>
      </c>
      <c r="CD121" s="5">
        <f>P_A[[#This Row],[40+]]-P_A[[#This Row],[41+]]</f>
        <v>0</v>
      </c>
      <c r="CE121" s="5">
        <f>P_A[[#This Row],[41+]]-P_A[[#This Row],[42+]]</f>
        <v>0</v>
      </c>
      <c r="CF121" s="5">
        <f>P_A[[#This Row],[42+]]-P_A[[#This Row],[43+]]</f>
        <v>0</v>
      </c>
      <c r="CG121" s="5">
        <f>P_A[[#This Row],[43+]]-P_A[[#This Row],[44+]]</f>
        <v>0</v>
      </c>
      <c r="CH121" s="5">
        <f>P_A[[#This Row],[44+]]-P_A[[#This Row],[45+]]</f>
        <v>0</v>
      </c>
      <c r="CI121" s="5">
        <f>P_A[[#This Row],[45+]]-P_A[[#This Row],[46+]]</f>
        <v>0</v>
      </c>
      <c r="CJ121" s="5">
        <f>P_A[[#This Row],[46+]]-P_A[[#This Row],[47+]]</f>
        <v>0</v>
      </c>
      <c r="CK121" s="5">
        <f>P_A[[#This Row],[47+]]-P_A[[#This Row],[48+]]</f>
        <v>0</v>
      </c>
      <c r="CL121" s="5">
        <f>P_A[[#This Row],[48+]]-P_A[[#This Row],[49+]]</f>
        <v>0</v>
      </c>
    </row>
    <row r="122" spans="1:90" x14ac:dyDescent="0.25">
      <c r="A122" s="10">
        <v>22400628</v>
      </c>
      <c r="B122" t="s">
        <v>89</v>
      </c>
      <c r="C122" t="s">
        <v>79</v>
      </c>
      <c r="D122" s="11">
        <v>0.91666666666666663</v>
      </c>
      <c r="E122" s="9" t="str">
        <f>HYPERLINK("https://www.nba.com/stats/player/1629632/boxscores-traditional", "Coby White")</f>
        <v>Coby White</v>
      </c>
      <c r="F122">
        <v>20.8</v>
      </c>
      <c r="G122" s="4">
        <v>6.242</v>
      </c>
      <c r="H122" s="3">
        <v>0.97982000000000002</v>
      </c>
      <c r="I122" s="3">
        <v>0.97062000000000004</v>
      </c>
      <c r="J122" s="3">
        <v>0.95818000000000003</v>
      </c>
      <c r="K122" s="3">
        <v>0.94179000000000002</v>
      </c>
      <c r="L122" s="3">
        <v>0.92073000000000005</v>
      </c>
      <c r="M122" s="3">
        <v>0.89434999999999998</v>
      </c>
      <c r="N122" s="3">
        <v>0.86214000000000002</v>
      </c>
      <c r="O122" s="3">
        <v>0.82381000000000004</v>
      </c>
      <c r="P122" s="3">
        <v>0.77934999999999999</v>
      </c>
      <c r="Q122" s="3">
        <v>0.72907</v>
      </c>
      <c r="R122" s="3">
        <v>0.67364000000000002</v>
      </c>
      <c r="S122" s="3">
        <v>0.61409000000000002</v>
      </c>
      <c r="T122" s="3">
        <v>0.55171999999999999</v>
      </c>
      <c r="U122" s="3">
        <v>0.48803000000000002</v>
      </c>
      <c r="V122" s="3">
        <v>0.42465000000000003</v>
      </c>
      <c r="W122" s="3">
        <v>0.36316999999999999</v>
      </c>
      <c r="X122" s="3">
        <v>0.30503000000000002</v>
      </c>
      <c r="Y122" s="3">
        <v>0.25142999999999999</v>
      </c>
      <c r="Z122" s="3">
        <v>0.20327000000000001</v>
      </c>
      <c r="AA122" s="3">
        <v>0.16109000000000001</v>
      </c>
      <c r="AB122" s="3">
        <v>0.12506999999999999</v>
      </c>
      <c r="AC122" s="3">
        <v>9.5100000000000004E-2</v>
      </c>
      <c r="AD122" s="3">
        <v>7.0779999999999996E-2</v>
      </c>
      <c r="AE122" s="3">
        <v>5.1549999999999999E-2</v>
      </c>
      <c r="AF122" s="3">
        <v>3.6729999999999999E-2</v>
      </c>
      <c r="AG122" s="3">
        <v>2.5590000000000002E-2</v>
      </c>
      <c r="AH122" s="3">
        <v>1.7430000000000001E-2</v>
      </c>
      <c r="AI122" s="3">
        <v>1.1599999999999999E-2</v>
      </c>
      <c r="AJ122" s="3">
        <v>7.3400000000000002E-3</v>
      </c>
      <c r="AK122" s="3">
        <v>4.6600000000000001E-3</v>
      </c>
      <c r="AL122" s="3">
        <v>2.8900000000000002E-3</v>
      </c>
      <c r="AM122" s="3">
        <v>1.75E-3</v>
      </c>
      <c r="AN122" s="3">
        <v>1.0399999999999999E-3</v>
      </c>
      <c r="AO122" s="3">
        <v>5.9999999999999995E-4</v>
      </c>
      <c r="AP122" s="3">
        <v>3.4000000000000002E-4</v>
      </c>
      <c r="AQ122" s="3">
        <v>1.9000000000000001E-4</v>
      </c>
      <c r="AR122" s="3">
        <v>1E-4</v>
      </c>
      <c r="AS122" s="3">
        <v>5.0000000000000002E-5</v>
      </c>
      <c r="AT122" s="3">
        <v>0</v>
      </c>
      <c r="AU122" s="3">
        <v>0</v>
      </c>
      <c r="AV122" s="3">
        <v>0</v>
      </c>
      <c r="AW122" s="3">
        <v>0</v>
      </c>
      <c r="AX122" s="5">
        <f>P_A[[#This Row],[8+]]-P_A[[#This Row],[9+]]</f>
        <v>9.199999999999986E-3</v>
      </c>
      <c r="AY122" s="5">
        <f>P_A[[#This Row],[9+]]-P_A[[#This Row],[10+]]</f>
        <v>1.2440000000000007E-2</v>
      </c>
      <c r="AZ122" s="5">
        <f>P_A[[#This Row],[10+]]-P_A[[#This Row],[11+]]</f>
        <v>1.6390000000000016E-2</v>
      </c>
      <c r="BA122" s="5">
        <f>P_A[[#This Row],[11+]]-P_A[[#This Row],[12+]]</f>
        <v>2.1059999999999968E-2</v>
      </c>
      <c r="BB122" s="5">
        <f>P_A[[#This Row],[12+]]-P_A[[#This Row],[13+]]</f>
        <v>2.638000000000007E-2</v>
      </c>
      <c r="BC122" s="5">
        <f>P_A[[#This Row],[13+]]-P_A[[#This Row],[14+]]</f>
        <v>3.2209999999999961E-2</v>
      </c>
      <c r="BD122" s="5">
        <f>P_A[[#This Row],[14+]]-P_A[[#This Row],[15+]]</f>
        <v>3.8329999999999975E-2</v>
      </c>
      <c r="BE122" s="5">
        <f>P_A[[#This Row],[15+]]-P_A[[#This Row],[16+]]</f>
        <v>4.4460000000000055E-2</v>
      </c>
      <c r="BF122" s="5">
        <f>P_A[[#This Row],[16+]]-P_A[[#This Row],[17+]]</f>
        <v>5.0279999999999991E-2</v>
      </c>
      <c r="BG122" s="5">
        <f>P_A[[#This Row],[17+]]-P_A[[#This Row],[18+]]</f>
        <v>5.5429999999999979E-2</v>
      </c>
      <c r="BH122" s="5">
        <f>P_A[[#This Row],[18+]]-P_A[[#This Row],[19+]]</f>
        <v>5.9549999999999992E-2</v>
      </c>
      <c r="BI122" s="5">
        <f>P_A[[#This Row],[19+]]-P_A[[#This Row],[20+]]</f>
        <v>6.2370000000000037E-2</v>
      </c>
      <c r="BJ122" s="5">
        <f>P_A[[#This Row],[20+]]-P_A[[#This Row],[21+]]</f>
        <v>6.3689999999999969E-2</v>
      </c>
      <c r="BK122" s="5">
        <f>P_A[[#This Row],[21+]]-P_A[[#This Row],[22+]]</f>
        <v>6.3379999999999992E-2</v>
      </c>
      <c r="BL122" s="5">
        <f>P_A[[#This Row],[22+]]-P_A[[#This Row],[23+]]</f>
        <v>6.1480000000000035E-2</v>
      </c>
      <c r="BM122" s="5">
        <f>P_A[[#This Row],[23+]]-P_A[[#This Row],[24+]]</f>
        <v>5.8139999999999969E-2</v>
      </c>
      <c r="BN122" s="5">
        <f>P_A[[#This Row],[24+]]-P_A[[#This Row],[25+]]</f>
        <v>5.3600000000000037E-2</v>
      </c>
      <c r="BO122" s="5">
        <f>P_A[[#This Row],[25+]]-P_A[[#This Row],[26+]]</f>
        <v>4.8159999999999981E-2</v>
      </c>
      <c r="BP122" s="5">
        <f>P_A[[#This Row],[26+]]-P_A[[#This Row],[27+]]</f>
        <v>4.2179999999999995E-2</v>
      </c>
      <c r="BQ122" s="5">
        <f>P_A[[#This Row],[27+]]-P_A[[#This Row],[28+]]</f>
        <v>3.6020000000000024E-2</v>
      </c>
      <c r="BR122" s="5">
        <f>P_A[[#This Row],[28+]]-P_A[[#This Row],[29+]]</f>
        <v>2.9969999999999983E-2</v>
      </c>
      <c r="BS122" s="5">
        <f>P_A[[#This Row],[29+]]-P_A[[#This Row],[30+]]</f>
        <v>2.4320000000000008E-2</v>
      </c>
      <c r="BT122" s="5">
        <f>P_A[[#This Row],[30+]]-P_A[[#This Row],[31+]]</f>
        <v>1.9229999999999997E-2</v>
      </c>
      <c r="BU122" s="5">
        <f>P_A[[#This Row],[31+]]-P_A[[#This Row],[32+]]</f>
        <v>1.482E-2</v>
      </c>
      <c r="BV122" s="5">
        <f>P_A[[#This Row],[32+]]-P_A[[#This Row],[33+]]</f>
        <v>1.1139999999999997E-2</v>
      </c>
      <c r="BW122" s="5">
        <f>P_A[[#This Row],[33+]]-P_A[[#This Row],[34+]]</f>
        <v>8.1600000000000006E-3</v>
      </c>
      <c r="BX122" s="5">
        <f>P_A[[#This Row],[34+]]-P_A[[#This Row],[35+]]</f>
        <v>5.8300000000000018E-3</v>
      </c>
      <c r="BY122" s="5">
        <f>P_A[[#This Row],[35+]]-P_A[[#This Row],[36+]]</f>
        <v>4.259999999999999E-3</v>
      </c>
      <c r="BZ122" s="5">
        <f>P_A[[#This Row],[36+]]-P_A[[#This Row],[37+]]</f>
        <v>2.6800000000000001E-3</v>
      </c>
      <c r="CA122" s="5">
        <f>P_A[[#This Row],[37+]]-P_A[[#This Row],[38+]]</f>
        <v>1.7699999999999999E-3</v>
      </c>
      <c r="CB122" s="5">
        <f>P_A[[#This Row],[38+]]-P_A[[#This Row],[39+]]</f>
        <v>1.1400000000000002E-3</v>
      </c>
      <c r="CC122" s="5">
        <f>P_A[[#This Row],[39+]]-P_A[[#This Row],[40+]]</f>
        <v>7.1000000000000013E-4</v>
      </c>
      <c r="CD122" s="5">
        <f>P_A[[#This Row],[40+]]-P_A[[#This Row],[41+]]</f>
        <v>4.3999999999999996E-4</v>
      </c>
      <c r="CE122" s="5">
        <f>P_A[[#This Row],[41+]]-P_A[[#This Row],[42+]]</f>
        <v>2.5999999999999992E-4</v>
      </c>
      <c r="CF122" s="5">
        <f>P_A[[#This Row],[42+]]-P_A[[#This Row],[43+]]</f>
        <v>1.5000000000000001E-4</v>
      </c>
      <c r="CG122" s="5">
        <f>P_A[[#This Row],[43+]]-P_A[[#This Row],[44+]]</f>
        <v>9.0000000000000006E-5</v>
      </c>
      <c r="CH122" s="5">
        <f>P_A[[#This Row],[44+]]-P_A[[#This Row],[45+]]</f>
        <v>5.0000000000000002E-5</v>
      </c>
      <c r="CI122" s="5">
        <f>P_A[[#This Row],[45+]]-P_A[[#This Row],[46+]]</f>
        <v>5.0000000000000002E-5</v>
      </c>
      <c r="CJ122" s="5">
        <f>P_A[[#This Row],[46+]]-P_A[[#This Row],[47+]]</f>
        <v>0</v>
      </c>
      <c r="CK122" s="5">
        <f>P_A[[#This Row],[47+]]-P_A[[#This Row],[48+]]</f>
        <v>0</v>
      </c>
      <c r="CL122" s="5">
        <f>P_A[[#This Row],[48+]]-P_A[[#This Row],[49+]]</f>
        <v>0</v>
      </c>
    </row>
    <row r="123" spans="1:90" x14ac:dyDescent="0.25">
      <c r="A123" s="10">
        <v>22400628</v>
      </c>
      <c r="B123" t="s">
        <v>89</v>
      </c>
      <c r="C123" t="s">
        <v>79</v>
      </c>
      <c r="D123" s="11">
        <v>0.91666666666666663</v>
      </c>
      <c r="E123" s="9" t="str">
        <f>HYPERLINK("https://www.nba.com/stats/player/202696/boxscores-traditional", "Nikola Vucevic")</f>
        <v>Nikola Vucevic</v>
      </c>
      <c r="F123">
        <v>25.4</v>
      </c>
      <c r="G123" s="4">
        <v>9.1999999999999993</v>
      </c>
      <c r="H123" s="3">
        <v>0.97062000000000004</v>
      </c>
      <c r="I123" s="3">
        <v>0.96245999999999998</v>
      </c>
      <c r="J123" s="3">
        <v>0.95254000000000005</v>
      </c>
      <c r="K123" s="3">
        <v>0.94179000000000002</v>
      </c>
      <c r="L123" s="3">
        <v>0.92784999999999995</v>
      </c>
      <c r="M123" s="3">
        <v>0.91149000000000002</v>
      </c>
      <c r="N123" s="3">
        <v>0.89251000000000003</v>
      </c>
      <c r="O123" s="3">
        <v>0.87075999999999998</v>
      </c>
      <c r="P123" s="3">
        <v>0.84614</v>
      </c>
      <c r="Q123" s="3">
        <v>0.81859000000000004</v>
      </c>
      <c r="R123" s="3">
        <v>0.78813999999999995</v>
      </c>
      <c r="S123" s="3">
        <v>0.75804000000000005</v>
      </c>
      <c r="T123" s="3">
        <v>0.72240000000000004</v>
      </c>
      <c r="U123" s="3">
        <v>0.68439000000000005</v>
      </c>
      <c r="V123" s="3">
        <v>0.64431000000000005</v>
      </c>
      <c r="W123" s="3">
        <v>0.60257000000000005</v>
      </c>
      <c r="X123" s="3">
        <v>0.55962000000000001</v>
      </c>
      <c r="Y123" s="3">
        <v>0.51595000000000002</v>
      </c>
      <c r="Z123" s="3">
        <v>0.47210000000000002</v>
      </c>
      <c r="AA123" s="3">
        <v>0.43251000000000001</v>
      </c>
      <c r="AB123" s="3">
        <v>0.38973999999999998</v>
      </c>
      <c r="AC123" s="3">
        <v>0.34827000000000002</v>
      </c>
      <c r="AD123" s="3">
        <v>0.30853999999999998</v>
      </c>
      <c r="AE123" s="3">
        <v>0.27093</v>
      </c>
      <c r="AF123" s="3">
        <v>0.23576</v>
      </c>
      <c r="AG123" s="3">
        <v>0.20327000000000001</v>
      </c>
      <c r="AH123" s="3">
        <v>0.17619000000000001</v>
      </c>
      <c r="AI123" s="3">
        <v>0.14917</v>
      </c>
      <c r="AJ123" s="3">
        <v>0.12506999999999999</v>
      </c>
      <c r="AK123" s="3">
        <v>0.10383000000000001</v>
      </c>
      <c r="AL123" s="3">
        <v>8.5339999999999999E-2</v>
      </c>
      <c r="AM123" s="3">
        <v>6.9440000000000002E-2</v>
      </c>
      <c r="AN123" s="3">
        <v>5.5919999999999997E-2</v>
      </c>
      <c r="AO123" s="3">
        <v>4.4569999999999999E-2</v>
      </c>
      <c r="AP123" s="3">
        <v>3.5929999999999997E-2</v>
      </c>
      <c r="AQ123" s="3">
        <v>2.8070000000000001E-2</v>
      </c>
      <c r="AR123" s="3">
        <v>2.1690000000000001E-2</v>
      </c>
      <c r="AS123" s="3">
        <v>1.6590000000000001E-2</v>
      </c>
      <c r="AT123" s="3">
        <v>1.255E-2</v>
      </c>
      <c r="AU123" s="3">
        <v>9.3900000000000008E-3</v>
      </c>
      <c r="AV123" s="3">
        <v>6.9499999999999996E-3</v>
      </c>
      <c r="AW123" s="3">
        <v>5.0800000000000003E-3</v>
      </c>
      <c r="AX123" s="5">
        <f>P_A[[#This Row],[8+]]-P_A[[#This Row],[9+]]</f>
        <v>8.1600000000000561E-3</v>
      </c>
      <c r="AY123" s="5">
        <f>P_A[[#This Row],[9+]]-P_A[[#This Row],[10+]]</f>
        <v>9.9199999999999289E-3</v>
      </c>
      <c r="AZ123" s="5">
        <f>P_A[[#This Row],[10+]]-P_A[[#This Row],[11+]]</f>
        <v>1.0750000000000037E-2</v>
      </c>
      <c r="BA123" s="5">
        <f>P_A[[#This Row],[11+]]-P_A[[#This Row],[12+]]</f>
        <v>1.3940000000000063E-2</v>
      </c>
      <c r="BB123" s="5">
        <f>P_A[[#This Row],[12+]]-P_A[[#This Row],[13+]]</f>
        <v>1.635999999999993E-2</v>
      </c>
      <c r="BC123" s="5">
        <f>P_A[[#This Row],[13+]]-P_A[[#This Row],[14+]]</f>
        <v>1.8979999999999997E-2</v>
      </c>
      <c r="BD123" s="5">
        <f>P_A[[#This Row],[14+]]-P_A[[#This Row],[15+]]</f>
        <v>2.1750000000000047E-2</v>
      </c>
      <c r="BE123" s="5">
        <f>P_A[[#This Row],[15+]]-P_A[[#This Row],[16+]]</f>
        <v>2.4619999999999975E-2</v>
      </c>
      <c r="BF123" s="5">
        <f>P_A[[#This Row],[16+]]-P_A[[#This Row],[17+]]</f>
        <v>2.7549999999999963E-2</v>
      </c>
      <c r="BG123" s="5">
        <f>P_A[[#This Row],[17+]]-P_A[[#This Row],[18+]]</f>
        <v>3.0450000000000088E-2</v>
      </c>
      <c r="BH123" s="5">
        <f>P_A[[#This Row],[18+]]-P_A[[#This Row],[19+]]</f>
        <v>3.0099999999999905E-2</v>
      </c>
      <c r="BI123" s="5">
        <f>P_A[[#This Row],[19+]]-P_A[[#This Row],[20+]]</f>
        <v>3.5640000000000005E-2</v>
      </c>
      <c r="BJ123" s="5">
        <f>P_A[[#This Row],[20+]]-P_A[[#This Row],[21+]]</f>
        <v>3.8009999999999988E-2</v>
      </c>
      <c r="BK123" s="5">
        <f>P_A[[#This Row],[21+]]-P_A[[#This Row],[22+]]</f>
        <v>4.0080000000000005E-2</v>
      </c>
      <c r="BL123" s="5">
        <f>P_A[[#This Row],[22+]]-P_A[[#This Row],[23+]]</f>
        <v>4.1739999999999999E-2</v>
      </c>
      <c r="BM123" s="5">
        <f>P_A[[#This Row],[23+]]-P_A[[#This Row],[24+]]</f>
        <v>4.2950000000000044E-2</v>
      </c>
      <c r="BN123" s="5">
        <f>P_A[[#This Row],[24+]]-P_A[[#This Row],[25+]]</f>
        <v>4.3669999999999987E-2</v>
      </c>
      <c r="BO123" s="5">
        <f>P_A[[#This Row],[25+]]-P_A[[#This Row],[26+]]</f>
        <v>4.385E-2</v>
      </c>
      <c r="BP123" s="5">
        <f>P_A[[#This Row],[26+]]-P_A[[#This Row],[27+]]</f>
        <v>3.9590000000000014E-2</v>
      </c>
      <c r="BQ123" s="5">
        <f>P_A[[#This Row],[27+]]-P_A[[#This Row],[28+]]</f>
        <v>4.277000000000003E-2</v>
      </c>
      <c r="BR123" s="5">
        <f>P_A[[#This Row],[28+]]-P_A[[#This Row],[29+]]</f>
        <v>4.1469999999999951E-2</v>
      </c>
      <c r="BS123" s="5">
        <f>P_A[[#This Row],[29+]]-P_A[[#This Row],[30+]]</f>
        <v>3.9730000000000043E-2</v>
      </c>
      <c r="BT123" s="5">
        <f>P_A[[#This Row],[30+]]-P_A[[#This Row],[31+]]</f>
        <v>3.7609999999999977E-2</v>
      </c>
      <c r="BU123" s="5">
        <f>P_A[[#This Row],[31+]]-P_A[[#This Row],[32+]]</f>
        <v>3.5170000000000007E-2</v>
      </c>
      <c r="BV123" s="5">
        <f>P_A[[#This Row],[32+]]-P_A[[#This Row],[33+]]</f>
        <v>3.2489999999999991E-2</v>
      </c>
      <c r="BW123" s="5">
        <f>P_A[[#This Row],[33+]]-P_A[[#This Row],[34+]]</f>
        <v>2.7079999999999993E-2</v>
      </c>
      <c r="BX123" s="5">
        <f>P_A[[#This Row],[34+]]-P_A[[#This Row],[35+]]</f>
        <v>2.7020000000000016E-2</v>
      </c>
      <c r="BY123" s="5">
        <f>P_A[[#This Row],[35+]]-P_A[[#This Row],[36+]]</f>
        <v>2.410000000000001E-2</v>
      </c>
      <c r="BZ123" s="5">
        <f>P_A[[#This Row],[36+]]-P_A[[#This Row],[37+]]</f>
        <v>2.1239999999999981E-2</v>
      </c>
      <c r="CA123" s="5">
        <f>P_A[[#This Row],[37+]]-P_A[[#This Row],[38+]]</f>
        <v>1.8490000000000006E-2</v>
      </c>
      <c r="CB123" s="5">
        <f>P_A[[#This Row],[38+]]-P_A[[#This Row],[39+]]</f>
        <v>1.5899999999999997E-2</v>
      </c>
      <c r="CC123" s="5">
        <f>P_A[[#This Row],[39+]]-P_A[[#This Row],[40+]]</f>
        <v>1.3520000000000004E-2</v>
      </c>
      <c r="CD123" s="5">
        <f>P_A[[#This Row],[40+]]-P_A[[#This Row],[41+]]</f>
        <v>1.1349999999999999E-2</v>
      </c>
      <c r="CE123" s="5">
        <f>P_A[[#This Row],[41+]]-P_A[[#This Row],[42+]]</f>
        <v>8.6400000000000018E-3</v>
      </c>
      <c r="CF123" s="5">
        <f>P_A[[#This Row],[42+]]-P_A[[#This Row],[43+]]</f>
        <v>7.8599999999999955E-3</v>
      </c>
      <c r="CG123" s="5">
        <f>P_A[[#This Row],[43+]]-P_A[[#This Row],[44+]]</f>
        <v>6.3800000000000003E-3</v>
      </c>
      <c r="CH123" s="5">
        <f>P_A[[#This Row],[44+]]-P_A[[#This Row],[45+]]</f>
        <v>5.1000000000000004E-3</v>
      </c>
      <c r="CI123" s="5">
        <f>P_A[[#This Row],[45+]]-P_A[[#This Row],[46+]]</f>
        <v>4.0400000000000002E-3</v>
      </c>
      <c r="CJ123" s="5">
        <f>P_A[[#This Row],[46+]]-P_A[[#This Row],[47+]]</f>
        <v>3.1599999999999996E-3</v>
      </c>
      <c r="CK123" s="5">
        <f>P_A[[#This Row],[47+]]-P_A[[#This Row],[48+]]</f>
        <v>2.4400000000000012E-3</v>
      </c>
      <c r="CL123" s="5">
        <f>P_A[[#This Row],[48+]]-P_A[[#This Row],[49+]]</f>
        <v>1.8699999999999993E-3</v>
      </c>
    </row>
    <row r="124" spans="1:90" x14ac:dyDescent="0.25">
      <c r="A124" s="10">
        <v>22400628</v>
      </c>
      <c r="B124" t="s">
        <v>89</v>
      </c>
      <c r="C124" t="s">
        <v>79</v>
      </c>
      <c r="D124" s="11">
        <v>0.91666666666666663</v>
      </c>
      <c r="E124" s="9" t="str">
        <f>HYPERLINK("https://www.nba.com/stats/player/1628366/boxscores-traditional", "Lonzo Ball")</f>
        <v>Lonzo Ball</v>
      </c>
      <c r="F124">
        <v>14</v>
      </c>
      <c r="G124" s="4">
        <v>4.5170000000000003</v>
      </c>
      <c r="H124" s="3">
        <v>0.90824000000000005</v>
      </c>
      <c r="I124" s="3">
        <v>0.86650000000000005</v>
      </c>
      <c r="J124" s="3">
        <v>0.81327000000000005</v>
      </c>
      <c r="K124" s="3">
        <v>0.74536999999999998</v>
      </c>
      <c r="L124" s="3">
        <v>0.67003000000000001</v>
      </c>
      <c r="M124" s="3">
        <v>0.58706000000000003</v>
      </c>
      <c r="N124" s="3">
        <v>0.5</v>
      </c>
      <c r="O124" s="3">
        <v>0.41293999999999997</v>
      </c>
      <c r="P124" s="3">
        <v>0.32996999999999999</v>
      </c>
      <c r="Q124" s="3">
        <v>0.25463000000000002</v>
      </c>
      <c r="R124" s="3">
        <v>0.18673000000000001</v>
      </c>
      <c r="S124" s="3">
        <v>0.13350000000000001</v>
      </c>
      <c r="T124" s="3">
        <v>9.1759999999999994E-2</v>
      </c>
      <c r="U124" s="3">
        <v>6.0569999999999999E-2</v>
      </c>
      <c r="V124" s="3">
        <v>3.8359999999999998E-2</v>
      </c>
      <c r="W124" s="3">
        <v>2.3300000000000001E-2</v>
      </c>
      <c r="X124" s="3">
        <v>1.355E-2</v>
      </c>
      <c r="Y124" s="3">
        <v>7.3400000000000002E-3</v>
      </c>
      <c r="Z124" s="3">
        <v>3.9100000000000003E-3</v>
      </c>
      <c r="AA124" s="3">
        <v>1.99E-3</v>
      </c>
      <c r="AB124" s="3">
        <v>9.7000000000000005E-4</v>
      </c>
      <c r="AC124" s="3">
        <v>4.4999999999999999E-4</v>
      </c>
      <c r="AD124" s="3">
        <v>2.0000000000000001E-4</v>
      </c>
      <c r="AE124" s="3">
        <v>8.0000000000000007E-5</v>
      </c>
      <c r="AF124" s="3">
        <v>3.0000000000000001E-5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5">
        <f>P_A[[#This Row],[8+]]-P_A[[#This Row],[9+]]</f>
        <v>4.1739999999999999E-2</v>
      </c>
      <c r="AY124" s="5">
        <f>P_A[[#This Row],[9+]]-P_A[[#This Row],[10+]]</f>
        <v>5.323E-2</v>
      </c>
      <c r="AZ124" s="5">
        <f>P_A[[#This Row],[10+]]-P_A[[#This Row],[11+]]</f>
        <v>6.7900000000000071E-2</v>
      </c>
      <c r="BA124" s="5">
        <f>P_A[[#This Row],[11+]]-P_A[[#This Row],[12+]]</f>
        <v>7.5339999999999963E-2</v>
      </c>
      <c r="BB124" s="5">
        <f>P_A[[#This Row],[12+]]-P_A[[#This Row],[13+]]</f>
        <v>8.2969999999999988E-2</v>
      </c>
      <c r="BC124" s="5">
        <f>P_A[[#This Row],[13+]]-P_A[[#This Row],[14+]]</f>
        <v>8.7060000000000026E-2</v>
      </c>
      <c r="BD124" s="5">
        <f>P_A[[#This Row],[14+]]-P_A[[#This Row],[15+]]</f>
        <v>8.7060000000000026E-2</v>
      </c>
      <c r="BE124" s="5">
        <f>P_A[[#This Row],[15+]]-P_A[[#This Row],[16+]]</f>
        <v>8.2969999999999988E-2</v>
      </c>
      <c r="BF124" s="5">
        <f>P_A[[#This Row],[16+]]-P_A[[#This Row],[17+]]</f>
        <v>7.5339999999999963E-2</v>
      </c>
      <c r="BG124" s="5">
        <f>P_A[[#This Row],[17+]]-P_A[[#This Row],[18+]]</f>
        <v>6.7900000000000016E-2</v>
      </c>
      <c r="BH124" s="5">
        <f>P_A[[#This Row],[18+]]-P_A[[#This Row],[19+]]</f>
        <v>5.323E-2</v>
      </c>
      <c r="BI124" s="5">
        <f>P_A[[#This Row],[19+]]-P_A[[#This Row],[20+]]</f>
        <v>4.1740000000000013E-2</v>
      </c>
      <c r="BJ124" s="5">
        <f>P_A[[#This Row],[20+]]-P_A[[#This Row],[21+]]</f>
        <v>3.1189999999999996E-2</v>
      </c>
      <c r="BK124" s="5">
        <f>P_A[[#This Row],[21+]]-P_A[[#This Row],[22+]]</f>
        <v>2.2210000000000001E-2</v>
      </c>
      <c r="BL124" s="5">
        <f>P_A[[#This Row],[22+]]-P_A[[#This Row],[23+]]</f>
        <v>1.5059999999999997E-2</v>
      </c>
      <c r="BM124" s="5">
        <f>P_A[[#This Row],[23+]]-P_A[[#This Row],[24+]]</f>
        <v>9.7500000000000017E-3</v>
      </c>
      <c r="BN124" s="5">
        <f>P_A[[#This Row],[24+]]-P_A[[#This Row],[25+]]</f>
        <v>6.2099999999999994E-3</v>
      </c>
      <c r="BO124" s="5">
        <f>P_A[[#This Row],[25+]]-P_A[[#This Row],[26+]]</f>
        <v>3.4299999999999999E-3</v>
      </c>
      <c r="BP124" s="5">
        <f>P_A[[#This Row],[26+]]-P_A[[#This Row],[27+]]</f>
        <v>1.9200000000000003E-3</v>
      </c>
      <c r="BQ124" s="5">
        <f>P_A[[#This Row],[27+]]-P_A[[#This Row],[28+]]</f>
        <v>1.0200000000000001E-3</v>
      </c>
      <c r="BR124" s="5">
        <f>P_A[[#This Row],[28+]]-P_A[[#This Row],[29+]]</f>
        <v>5.2000000000000006E-4</v>
      </c>
      <c r="BS124" s="5">
        <f>P_A[[#This Row],[29+]]-P_A[[#This Row],[30+]]</f>
        <v>2.5000000000000001E-4</v>
      </c>
      <c r="BT124" s="5">
        <f>P_A[[#This Row],[30+]]-P_A[[#This Row],[31+]]</f>
        <v>1.2E-4</v>
      </c>
      <c r="BU124" s="5">
        <f>P_A[[#This Row],[31+]]-P_A[[#This Row],[32+]]</f>
        <v>5.0000000000000009E-5</v>
      </c>
      <c r="BV124" s="5">
        <f>P_A[[#This Row],[32+]]-P_A[[#This Row],[33+]]</f>
        <v>3.0000000000000001E-5</v>
      </c>
      <c r="BW124" s="5">
        <f>P_A[[#This Row],[33+]]-P_A[[#This Row],[34+]]</f>
        <v>0</v>
      </c>
      <c r="BX124" s="5">
        <f>P_A[[#This Row],[34+]]-P_A[[#This Row],[35+]]</f>
        <v>0</v>
      </c>
      <c r="BY124" s="5">
        <f>P_A[[#This Row],[35+]]-P_A[[#This Row],[36+]]</f>
        <v>0</v>
      </c>
      <c r="BZ124" s="5">
        <f>P_A[[#This Row],[36+]]-P_A[[#This Row],[37+]]</f>
        <v>0</v>
      </c>
      <c r="CA124" s="5">
        <f>P_A[[#This Row],[37+]]-P_A[[#This Row],[38+]]</f>
        <v>0</v>
      </c>
      <c r="CB124" s="5">
        <f>P_A[[#This Row],[38+]]-P_A[[#This Row],[39+]]</f>
        <v>0</v>
      </c>
      <c r="CC124" s="5">
        <f>P_A[[#This Row],[39+]]-P_A[[#This Row],[40+]]</f>
        <v>0</v>
      </c>
      <c r="CD124" s="5">
        <f>P_A[[#This Row],[40+]]-P_A[[#This Row],[41+]]</f>
        <v>0</v>
      </c>
      <c r="CE124" s="5">
        <f>P_A[[#This Row],[41+]]-P_A[[#This Row],[42+]]</f>
        <v>0</v>
      </c>
      <c r="CF124" s="5">
        <f>P_A[[#This Row],[42+]]-P_A[[#This Row],[43+]]</f>
        <v>0</v>
      </c>
      <c r="CG124" s="5">
        <f>P_A[[#This Row],[43+]]-P_A[[#This Row],[44+]]</f>
        <v>0</v>
      </c>
      <c r="CH124" s="5">
        <f>P_A[[#This Row],[44+]]-P_A[[#This Row],[45+]]</f>
        <v>0</v>
      </c>
      <c r="CI124" s="5">
        <f>P_A[[#This Row],[45+]]-P_A[[#This Row],[46+]]</f>
        <v>0</v>
      </c>
      <c r="CJ124" s="5">
        <f>P_A[[#This Row],[46+]]-P_A[[#This Row],[47+]]</f>
        <v>0</v>
      </c>
      <c r="CK124" s="5">
        <f>P_A[[#This Row],[47+]]-P_A[[#This Row],[48+]]</f>
        <v>0</v>
      </c>
      <c r="CL124" s="5">
        <f>P_A[[#This Row],[48+]]-P_A[[#This Row],[49+]]</f>
        <v>0</v>
      </c>
    </row>
    <row r="125" spans="1:90" x14ac:dyDescent="0.25">
      <c r="A125" s="10">
        <v>22400628</v>
      </c>
      <c r="B125" t="s">
        <v>89</v>
      </c>
      <c r="C125" t="s">
        <v>79</v>
      </c>
      <c r="D125" s="11">
        <v>0.91666666666666663</v>
      </c>
      <c r="E125" s="9" t="str">
        <f>HYPERLINK("https://www.nba.com/stats/player/1630581/boxscores-traditional", "Josh Giddey")</f>
        <v>Josh Giddey</v>
      </c>
      <c r="F125">
        <v>14.2</v>
      </c>
      <c r="G125" s="4">
        <v>7.9850000000000003</v>
      </c>
      <c r="H125" s="3">
        <v>0.7823</v>
      </c>
      <c r="I125" s="3">
        <v>0.74214999999999998</v>
      </c>
      <c r="J125" s="3">
        <v>0.70194000000000001</v>
      </c>
      <c r="K125" s="3">
        <v>0.65542</v>
      </c>
      <c r="L125" s="3">
        <v>0.61026000000000002</v>
      </c>
      <c r="M125" s="3">
        <v>0.55962000000000001</v>
      </c>
      <c r="N125" s="3">
        <v>0.51197000000000004</v>
      </c>
      <c r="O125" s="3">
        <v>0.46017000000000002</v>
      </c>
      <c r="P125" s="3">
        <v>0.40905000000000002</v>
      </c>
      <c r="Q125" s="3">
        <v>0.36316999999999999</v>
      </c>
      <c r="R125" s="3">
        <v>0.31561</v>
      </c>
      <c r="S125" s="3">
        <v>0.27424999999999999</v>
      </c>
      <c r="T125" s="3">
        <v>0.23269999999999999</v>
      </c>
      <c r="U125" s="3">
        <v>0.19766</v>
      </c>
      <c r="V125" s="3">
        <v>0.16353999999999999</v>
      </c>
      <c r="W125" s="3">
        <v>0.13567000000000001</v>
      </c>
      <c r="X125" s="3">
        <v>0.10935</v>
      </c>
      <c r="Y125" s="3">
        <v>8.8510000000000005E-2</v>
      </c>
      <c r="Z125" s="3">
        <v>6.9440000000000002E-2</v>
      </c>
      <c r="AA125" s="3">
        <v>5.4800000000000001E-2</v>
      </c>
      <c r="AB125" s="3">
        <v>4.1820000000000003E-2</v>
      </c>
      <c r="AC125" s="3">
        <v>3.2160000000000001E-2</v>
      </c>
      <c r="AD125" s="3">
        <v>2.385E-2</v>
      </c>
      <c r="AE125" s="3">
        <v>1.7860000000000001E-2</v>
      </c>
      <c r="AF125" s="3">
        <v>1.2869999999999999E-2</v>
      </c>
      <c r="AG125" s="3">
        <v>9.3900000000000008E-3</v>
      </c>
      <c r="AH125" s="3">
        <v>6.5700000000000003E-3</v>
      </c>
      <c r="AI125" s="3">
        <v>4.6600000000000001E-3</v>
      </c>
      <c r="AJ125" s="3">
        <v>3.1700000000000001E-3</v>
      </c>
      <c r="AK125" s="3">
        <v>2.1199999999999999E-3</v>
      </c>
      <c r="AL125" s="3">
        <v>1.4400000000000001E-3</v>
      </c>
      <c r="AM125" s="3">
        <v>9.3999999999999997E-4</v>
      </c>
      <c r="AN125" s="3">
        <v>6.2E-4</v>
      </c>
      <c r="AO125" s="3">
        <v>3.8999999999999999E-4</v>
      </c>
      <c r="AP125" s="3">
        <v>2.5000000000000001E-4</v>
      </c>
      <c r="AQ125" s="3">
        <v>1.4999999999999999E-4</v>
      </c>
      <c r="AR125" s="3">
        <v>1E-4</v>
      </c>
      <c r="AS125" s="3">
        <v>6.0000000000000002E-5</v>
      </c>
      <c r="AT125" s="3">
        <v>3.0000000000000001E-5</v>
      </c>
      <c r="AU125" s="3">
        <v>0</v>
      </c>
      <c r="AV125" s="3">
        <v>0</v>
      </c>
      <c r="AW125" s="3">
        <v>0</v>
      </c>
      <c r="AX125" s="5">
        <f>P_A[[#This Row],[8+]]-P_A[[#This Row],[9+]]</f>
        <v>4.0150000000000019E-2</v>
      </c>
      <c r="AY125" s="5">
        <f>P_A[[#This Row],[9+]]-P_A[[#This Row],[10+]]</f>
        <v>4.0209999999999968E-2</v>
      </c>
      <c r="AZ125" s="5">
        <f>P_A[[#This Row],[10+]]-P_A[[#This Row],[11+]]</f>
        <v>4.6520000000000006E-2</v>
      </c>
      <c r="BA125" s="5">
        <f>P_A[[#This Row],[11+]]-P_A[[#This Row],[12+]]</f>
        <v>4.5159999999999978E-2</v>
      </c>
      <c r="BB125" s="5">
        <f>P_A[[#This Row],[12+]]-P_A[[#This Row],[13+]]</f>
        <v>5.0640000000000018E-2</v>
      </c>
      <c r="BC125" s="5">
        <f>P_A[[#This Row],[13+]]-P_A[[#This Row],[14+]]</f>
        <v>4.764999999999997E-2</v>
      </c>
      <c r="BD125" s="5">
        <f>P_A[[#This Row],[14+]]-P_A[[#This Row],[15+]]</f>
        <v>5.1800000000000013E-2</v>
      </c>
      <c r="BE125" s="5">
        <f>P_A[[#This Row],[15+]]-P_A[[#This Row],[16+]]</f>
        <v>5.1119999999999999E-2</v>
      </c>
      <c r="BF125" s="5">
        <f>P_A[[#This Row],[16+]]-P_A[[#This Row],[17+]]</f>
        <v>4.5880000000000032E-2</v>
      </c>
      <c r="BG125" s="5">
        <f>P_A[[#This Row],[17+]]-P_A[[#This Row],[18+]]</f>
        <v>4.7559999999999991E-2</v>
      </c>
      <c r="BH125" s="5">
        <f>P_A[[#This Row],[18+]]-P_A[[#This Row],[19+]]</f>
        <v>4.1360000000000008E-2</v>
      </c>
      <c r="BI125" s="5">
        <f>P_A[[#This Row],[19+]]-P_A[[#This Row],[20+]]</f>
        <v>4.1550000000000004E-2</v>
      </c>
      <c r="BJ125" s="5">
        <f>P_A[[#This Row],[20+]]-P_A[[#This Row],[21+]]</f>
        <v>3.5039999999999988E-2</v>
      </c>
      <c r="BK125" s="5">
        <f>P_A[[#This Row],[21+]]-P_A[[#This Row],[22+]]</f>
        <v>3.4120000000000011E-2</v>
      </c>
      <c r="BL125" s="5">
        <f>P_A[[#This Row],[22+]]-P_A[[#This Row],[23+]]</f>
        <v>2.7869999999999978E-2</v>
      </c>
      <c r="BM125" s="5">
        <f>P_A[[#This Row],[23+]]-P_A[[#This Row],[24+]]</f>
        <v>2.632000000000001E-2</v>
      </c>
      <c r="BN125" s="5">
        <f>P_A[[#This Row],[24+]]-P_A[[#This Row],[25+]]</f>
        <v>2.0839999999999997E-2</v>
      </c>
      <c r="BO125" s="5">
        <f>P_A[[#This Row],[25+]]-P_A[[#This Row],[26+]]</f>
        <v>1.9070000000000004E-2</v>
      </c>
      <c r="BP125" s="5">
        <f>P_A[[#This Row],[26+]]-P_A[[#This Row],[27+]]</f>
        <v>1.464E-2</v>
      </c>
      <c r="BQ125" s="5">
        <f>P_A[[#This Row],[27+]]-P_A[[#This Row],[28+]]</f>
        <v>1.2979999999999998E-2</v>
      </c>
      <c r="BR125" s="5">
        <f>P_A[[#This Row],[28+]]-P_A[[#This Row],[29+]]</f>
        <v>9.6600000000000019E-3</v>
      </c>
      <c r="BS125" s="5">
        <f>P_A[[#This Row],[29+]]-P_A[[#This Row],[30+]]</f>
        <v>8.3100000000000014E-3</v>
      </c>
      <c r="BT125" s="5">
        <f>P_A[[#This Row],[30+]]-P_A[[#This Row],[31+]]</f>
        <v>5.9899999999999988E-3</v>
      </c>
      <c r="BU125" s="5">
        <f>P_A[[#This Row],[31+]]-P_A[[#This Row],[32+]]</f>
        <v>4.9900000000000014E-3</v>
      </c>
      <c r="BV125" s="5">
        <f>P_A[[#This Row],[32+]]-P_A[[#This Row],[33+]]</f>
        <v>3.4799999999999987E-3</v>
      </c>
      <c r="BW125" s="5">
        <f>P_A[[#This Row],[33+]]-P_A[[#This Row],[34+]]</f>
        <v>2.8200000000000005E-3</v>
      </c>
      <c r="BX125" s="5">
        <f>P_A[[#This Row],[34+]]-P_A[[#This Row],[35+]]</f>
        <v>1.9100000000000002E-3</v>
      </c>
      <c r="BY125" s="5">
        <f>P_A[[#This Row],[35+]]-P_A[[#This Row],[36+]]</f>
        <v>1.49E-3</v>
      </c>
      <c r="BZ125" s="5">
        <f>P_A[[#This Row],[36+]]-P_A[[#This Row],[37+]]</f>
        <v>1.0500000000000002E-3</v>
      </c>
      <c r="CA125" s="5">
        <f>P_A[[#This Row],[37+]]-P_A[[#This Row],[38+]]</f>
        <v>6.7999999999999983E-4</v>
      </c>
      <c r="CB125" s="5">
        <f>P_A[[#This Row],[38+]]-P_A[[#This Row],[39+]]</f>
        <v>5.0000000000000012E-4</v>
      </c>
      <c r="CC125" s="5">
        <f>P_A[[#This Row],[39+]]-P_A[[#This Row],[40+]]</f>
        <v>3.1999999999999997E-4</v>
      </c>
      <c r="CD125" s="5">
        <f>P_A[[#This Row],[40+]]-P_A[[#This Row],[41+]]</f>
        <v>2.3000000000000001E-4</v>
      </c>
      <c r="CE125" s="5">
        <f>P_A[[#This Row],[41+]]-P_A[[#This Row],[42+]]</f>
        <v>1.3999999999999999E-4</v>
      </c>
      <c r="CF125" s="5">
        <f>P_A[[#This Row],[42+]]-P_A[[#This Row],[43+]]</f>
        <v>1.0000000000000002E-4</v>
      </c>
      <c r="CG125" s="5">
        <f>P_A[[#This Row],[43+]]-P_A[[#This Row],[44+]]</f>
        <v>4.9999999999999982E-5</v>
      </c>
      <c r="CH125" s="5">
        <f>P_A[[#This Row],[44+]]-P_A[[#This Row],[45+]]</f>
        <v>4.0000000000000003E-5</v>
      </c>
      <c r="CI125" s="5">
        <f>P_A[[#This Row],[45+]]-P_A[[#This Row],[46+]]</f>
        <v>3.0000000000000001E-5</v>
      </c>
      <c r="CJ125" s="5">
        <f>P_A[[#This Row],[46+]]-P_A[[#This Row],[47+]]</f>
        <v>3.0000000000000001E-5</v>
      </c>
      <c r="CK125" s="5">
        <f>P_A[[#This Row],[47+]]-P_A[[#This Row],[48+]]</f>
        <v>0</v>
      </c>
      <c r="CL125" s="5">
        <f>P_A[[#This Row],[48+]]-P_A[[#This Row],[49+]]</f>
        <v>0</v>
      </c>
    </row>
    <row r="126" spans="1:90" x14ac:dyDescent="0.25">
      <c r="A126" s="10">
        <v>22400628</v>
      </c>
      <c r="B126" t="s">
        <v>89</v>
      </c>
      <c r="C126" t="s">
        <v>79</v>
      </c>
      <c r="D126" s="11">
        <v>0.91666666666666663</v>
      </c>
      <c r="E126" s="9" t="str">
        <f>HYPERLINK("https://www.nba.com/stats/player/1630172/boxscores-traditional", "Patrick Williams")</f>
        <v>Patrick Williams</v>
      </c>
      <c r="F126">
        <v>10.4</v>
      </c>
      <c r="G126" s="4">
        <v>3.262</v>
      </c>
      <c r="H126" s="3">
        <v>0.77034999999999998</v>
      </c>
      <c r="I126" s="3">
        <v>0.66639999999999999</v>
      </c>
      <c r="J126" s="3">
        <v>0.54776000000000002</v>
      </c>
      <c r="K126" s="3">
        <v>0.42858000000000002</v>
      </c>
      <c r="L126" s="3">
        <v>0.31207000000000001</v>
      </c>
      <c r="M126" s="3">
        <v>0.21185999999999999</v>
      </c>
      <c r="N126" s="3">
        <v>0.13567000000000001</v>
      </c>
      <c r="O126" s="3">
        <v>7.9269999999999993E-2</v>
      </c>
      <c r="P126" s="3">
        <v>4.2720000000000001E-2</v>
      </c>
      <c r="Q126" s="3">
        <v>2.1690000000000001E-2</v>
      </c>
      <c r="R126" s="3">
        <v>9.9000000000000008E-3</v>
      </c>
      <c r="S126" s="3">
        <v>4.15E-3</v>
      </c>
      <c r="T126" s="3">
        <v>1.64E-3</v>
      </c>
      <c r="U126" s="3">
        <v>5.8E-4</v>
      </c>
      <c r="V126" s="3">
        <v>1.9000000000000001E-4</v>
      </c>
      <c r="W126" s="3">
        <v>6.0000000000000002E-5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5">
        <f>P_A[[#This Row],[8+]]-P_A[[#This Row],[9+]]</f>
        <v>0.10394999999999999</v>
      </c>
      <c r="AY126" s="5">
        <f>P_A[[#This Row],[9+]]-P_A[[#This Row],[10+]]</f>
        <v>0.11863999999999997</v>
      </c>
      <c r="AZ126" s="5">
        <f>P_A[[#This Row],[10+]]-P_A[[#This Row],[11+]]</f>
        <v>0.11918000000000001</v>
      </c>
      <c r="BA126" s="5">
        <f>P_A[[#This Row],[11+]]-P_A[[#This Row],[12+]]</f>
        <v>0.11651</v>
      </c>
      <c r="BB126" s="5">
        <f>P_A[[#This Row],[12+]]-P_A[[#This Row],[13+]]</f>
        <v>0.10021000000000002</v>
      </c>
      <c r="BC126" s="5">
        <f>P_A[[#This Row],[13+]]-P_A[[#This Row],[14+]]</f>
        <v>7.618999999999998E-2</v>
      </c>
      <c r="BD126" s="5">
        <f>P_A[[#This Row],[14+]]-P_A[[#This Row],[15+]]</f>
        <v>5.640000000000002E-2</v>
      </c>
      <c r="BE126" s="5">
        <f>P_A[[#This Row],[15+]]-P_A[[#This Row],[16+]]</f>
        <v>3.6549999999999992E-2</v>
      </c>
      <c r="BF126" s="5">
        <f>P_A[[#This Row],[16+]]-P_A[[#This Row],[17+]]</f>
        <v>2.103E-2</v>
      </c>
      <c r="BG126" s="5">
        <f>P_A[[#This Row],[17+]]-P_A[[#This Row],[18+]]</f>
        <v>1.179E-2</v>
      </c>
      <c r="BH126" s="5">
        <f>P_A[[#This Row],[18+]]-P_A[[#This Row],[19+]]</f>
        <v>5.7500000000000008E-3</v>
      </c>
      <c r="BI126" s="5">
        <f>P_A[[#This Row],[19+]]-P_A[[#This Row],[20+]]</f>
        <v>2.5100000000000001E-3</v>
      </c>
      <c r="BJ126" s="5">
        <f>P_A[[#This Row],[20+]]-P_A[[#This Row],[21+]]</f>
        <v>1.06E-3</v>
      </c>
      <c r="BK126" s="5">
        <f>P_A[[#This Row],[21+]]-P_A[[#This Row],[22+]]</f>
        <v>3.8999999999999999E-4</v>
      </c>
      <c r="BL126" s="5">
        <f>P_A[[#This Row],[22+]]-P_A[[#This Row],[23+]]</f>
        <v>1.3000000000000002E-4</v>
      </c>
      <c r="BM126" s="5">
        <f>P_A[[#This Row],[23+]]-P_A[[#This Row],[24+]]</f>
        <v>6.0000000000000002E-5</v>
      </c>
      <c r="BN126" s="5">
        <f>P_A[[#This Row],[24+]]-P_A[[#This Row],[25+]]</f>
        <v>0</v>
      </c>
      <c r="BO126" s="5">
        <f>P_A[[#This Row],[25+]]-P_A[[#This Row],[26+]]</f>
        <v>0</v>
      </c>
      <c r="BP126" s="5">
        <f>P_A[[#This Row],[26+]]-P_A[[#This Row],[27+]]</f>
        <v>0</v>
      </c>
      <c r="BQ126" s="5">
        <f>P_A[[#This Row],[27+]]-P_A[[#This Row],[28+]]</f>
        <v>0</v>
      </c>
      <c r="BR126" s="5">
        <f>P_A[[#This Row],[28+]]-P_A[[#This Row],[29+]]</f>
        <v>0</v>
      </c>
      <c r="BS126" s="5">
        <f>P_A[[#This Row],[29+]]-P_A[[#This Row],[30+]]</f>
        <v>0</v>
      </c>
      <c r="BT126" s="5">
        <f>P_A[[#This Row],[30+]]-P_A[[#This Row],[31+]]</f>
        <v>0</v>
      </c>
      <c r="BU126" s="5">
        <f>P_A[[#This Row],[31+]]-P_A[[#This Row],[32+]]</f>
        <v>0</v>
      </c>
      <c r="BV126" s="5">
        <f>P_A[[#This Row],[32+]]-P_A[[#This Row],[33+]]</f>
        <v>0</v>
      </c>
      <c r="BW126" s="5">
        <f>P_A[[#This Row],[33+]]-P_A[[#This Row],[34+]]</f>
        <v>0</v>
      </c>
      <c r="BX126" s="5">
        <f>P_A[[#This Row],[34+]]-P_A[[#This Row],[35+]]</f>
        <v>0</v>
      </c>
      <c r="BY126" s="5">
        <f>P_A[[#This Row],[35+]]-P_A[[#This Row],[36+]]</f>
        <v>0</v>
      </c>
      <c r="BZ126" s="5">
        <f>P_A[[#This Row],[36+]]-P_A[[#This Row],[37+]]</f>
        <v>0</v>
      </c>
      <c r="CA126" s="5">
        <f>P_A[[#This Row],[37+]]-P_A[[#This Row],[38+]]</f>
        <v>0</v>
      </c>
      <c r="CB126" s="5">
        <f>P_A[[#This Row],[38+]]-P_A[[#This Row],[39+]]</f>
        <v>0</v>
      </c>
      <c r="CC126" s="5">
        <f>P_A[[#This Row],[39+]]-P_A[[#This Row],[40+]]</f>
        <v>0</v>
      </c>
      <c r="CD126" s="5">
        <f>P_A[[#This Row],[40+]]-P_A[[#This Row],[41+]]</f>
        <v>0</v>
      </c>
      <c r="CE126" s="5">
        <f>P_A[[#This Row],[41+]]-P_A[[#This Row],[42+]]</f>
        <v>0</v>
      </c>
      <c r="CF126" s="5">
        <f>P_A[[#This Row],[42+]]-P_A[[#This Row],[43+]]</f>
        <v>0</v>
      </c>
      <c r="CG126" s="5">
        <f>P_A[[#This Row],[43+]]-P_A[[#This Row],[44+]]</f>
        <v>0</v>
      </c>
      <c r="CH126" s="5">
        <f>P_A[[#This Row],[44+]]-P_A[[#This Row],[45+]]</f>
        <v>0</v>
      </c>
      <c r="CI126" s="5">
        <f>P_A[[#This Row],[45+]]-P_A[[#This Row],[46+]]</f>
        <v>0</v>
      </c>
      <c r="CJ126" s="5">
        <f>P_A[[#This Row],[46+]]-P_A[[#This Row],[47+]]</f>
        <v>0</v>
      </c>
      <c r="CK126" s="5">
        <f>P_A[[#This Row],[47+]]-P_A[[#This Row],[48+]]</f>
        <v>0</v>
      </c>
      <c r="CL126" s="5">
        <f>P_A[[#This Row],[48+]]-P_A[[#This Row],[49+]]</f>
        <v>0</v>
      </c>
    </row>
    <row r="127" spans="1:90" x14ac:dyDescent="0.25">
      <c r="A127" s="10">
        <v>22400628</v>
      </c>
      <c r="B127" t="s">
        <v>79</v>
      </c>
      <c r="C127" t="s">
        <v>89</v>
      </c>
      <c r="D127" s="11">
        <v>0.91666666666666663</v>
      </c>
      <c r="E127" s="9" t="str">
        <f>HYPERLINK("https://www.nba.com/stats/player/201939/boxscores-traditional", "Stephen Curry")</f>
        <v>Stephen Curry</v>
      </c>
      <c r="F127">
        <v>30.4</v>
      </c>
      <c r="G127" s="4">
        <v>5.8860000000000001</v>
      </c>
      <c r="H127" s="3">
        <v>0.99992999999999999</v>
      </c>
      <c r="I127" s="3">
        <v>0.99985999999999997</v>
      </c>
      <c r="J127" s="3">
        <v>0.99973999999999996</v>
      </c>
      <c r="K127" s="3">
        <v>0.99951999999999996</v>
      </c>
      <c r="L127" s="3">
        <v>0.99912999999999996</v>
      </c>
      <c r="M127" s="3">
        <v>0.99846000000000001</v>
      </c>
      <c r="N127" s="3">
        <v>0.99736000000000002</v>
      </c>
      <c r="O127" s="3">
        <v>0.99560000000000004</v>
      </c>
      <c r="P127" s="3">
        <v>0.99285999999999996</v>
      </c>
      <c r="Q127" s="3">
        <v>0.98870000000000002</v>
      </c>
      <c r="R127" s="3">
        <v>0.98257000000000005</v>
      </c>
      <c r="S127" s="3">
        <v>0.97380999999999995</v>
      </c>
      <c r="T127" s="3">
        <v>0.96164000000000005</v>
      </c>
      <c r="U127" s="3">
        <v>0.94520000000000004</v>
      </c>
      <c r="V127" s="3">
        <v>0.92364000000000002</v>
      </c>
      <c r="W127" s="3">
        <v>0.89617000000000002</v>
      </c>
      <c r="X127" s="3">
        <v>0.86214000000000002</v>
      </c>
      <c r="Y127" s="3">
        <v>0.82121</v>
      </c>
      <c r="Z127" s="3">
        <v>0.77337</v>
      </c>
      <c r="AA127" s="3">
        <v>0.71904000000000001</v>
      </c>
      <c r="AB127" s="3">
        <v>0.65910000000000002</v>
      </c>
      <c r="AC127" s="3">
        <v>0.59482999999999997</v>
      </c>
      <c r="AD127" s="3">
        <v>0.52790000000000004</v>
      </c>
      <c r="AE127" s="3">
        <v>0.46017000000000002</v>
      </c>
      <c r="AF127" s="3">
        <v>0.39357999999999999</v>
      </c>
      <c r="AG127" s="3">
        <v>0.32996999999999999</v>
      </c>
      <c r="AH127" s="3">
        <v>0.27093</v>
      </c>
      <c r="AI127" s="3">
        <v>0.2177</v>
      </c>
      <c r="AJ127" s="3">
        <v>0.17105999999999999</v>
      </c>
      <c r="AK127" s="3">
        <v>0.13136</v>
      </c>
      <c r="AL127" s="3">
        <v>9.8530000000000006E-2</v>
      </c>
      <c r="AM127" s="3">
        <v>7.2150000000000006E-2</v>
      </c>
      <c r="AN127" s="3">
        <v>5.1549999999999999E-2</v>
      </c>
      <c r="AO127" s="3">
        <v>3.5929999999999997E-2</v>
      </c>
      <c r="AP127" s="3">
        <v>2.4420000000000001E-2</v>
      </c>
      <c r="AQ127" s="3">
        <v>1.618E-2</v>
      </c>
      <c r="AR127" s="3">
        <v>1.044E-2</v>
      </c>
      <c r="AS127" s="3">
        <v>6.5700000000000003E-3</v>
      </c>
      <c r="AT127" s="3">
        <v>4.0200000000000001E-3</v>
      </c>
      <c r="AU127" s="3">
        <v>2.3999999999999998E-3</v>
      </c>
      <c r="AV127" s="3">
        <v>1.39E-3</v>
      </c>
      <c r="AW127" s="3">
        <v>7.9000000000000001E-4</v>
      </c>
      <c r="AX127" s="5">
        <f>P_A[[#This Row],[8+]]-P_A[[#This Row],[9+]]</f>
        <v>7.0000000000014495E-5</v>
      </c>
      <c r="AY127" s="5">
        <f>P_A[[#This Row],[9+]]-P_A[[#This Row],[10+]]</f>
        <v>1.2000000000000899E-4</v>
      </c>
      <c r="AZ127" s="5">
        <f>P_A[[#This Row],[10+]]-P_A[[#This Row],[11+]]</f>
        <v>2.1999999999999797E-4</v>
      </c>
      <c r="BA127" s="5">
        <f>P_A[[#This Row],[11+]]-P_A[[#This Row],[12+]]</f>
        <v>3.9000000000000146E-4</v>
      </c>
      <c r="BB127" s="5">
        <f>P_A[[#This Row],[12+]]-P_A[[#This Row],[13+]]</f>
        <v>6.6999999999994841E-4</v>
      </c>
      <c r="BC127" s="5">
        <f>P_A[[#This Row],[13+]]-P_A[[#This Row],[14+]]</f>
        <v>1.0999999999999899E-3</v>
      </c>
      <c r="BD127" s="5">
        <f>P_A[[#This Row],[14+]]-P_A[[#This Row],[15+]]</f>
        <v>1.7599999999999838E-3</v>
      </c>
      <c r="BE127" s="5">
        <f>P_A[[#This Row],[15+]]-P_A[[#This Row],[16+]]</f>
        <v>2.7400000000000757E-3</v>
      </c>
      <c r="BF127" s="5">
        <f>P_A[[#This Row],[16+]]-P_A[[#This Row],[17+]]</f>
        <v>4.1599999999999415E-3</v>
      </c>
      <c r="BG127" s="5">
        <f>P_A[[#This Row],[17+]]-P_A[[#This Row],[18+]]</f>
        <v>6.1299999999999688E-3</v>
      </c>
      <c r="BH127" s="5">
        <f>P_A[[#This Row],[18+]]-P_A[[#This Row],[19+]]</f>
        <v>8.760000000000101E-3</v>
      </c>
      <c r="BI127" s="5">
        <f>P_A[[#This Row],[19+]]-P_A[[#This Row],[20+]]</f>
        <v>1.2169999999999903E-2</v>
      </c>
      <c r="BJ127" s="5">
        <f>P_A[[#This Row],[20+]]-P_A[[#This Row],[21+]]</f>
        <v>1.644000000000001E-2</v>
      </c>
      <c r="BK127" s="5">
        <f>P_A[[#This Row],[21+]]-P_A[[#This Row],[22+]]</f>
        <v>2.1560000000000024E-2</v>
      </c>
      <c r="BL127" s="5">
        <f>P_A[[#This Row],[22+]]-P_A[[#This Row],[23+]]</f>
        <v>2.7469999999999994E-2</v>
      </c>
      <c r="BM127" s="5">
        <f>P_A[[#This Row],[23+]]-P_A[[#This Row],[24+]]</f>
        <v>3.4030000000000005E-2</v>
      </c>
      <c r="BN127" s="5">
        <f>P_A[[#This Row],[24+]]-P_A[[#This Row],[25+]]</f>
        <v>4.0930000000000022E-2</v>
      </c>
      <c r="BO127" s="5">
        <f>P_A[[#This Row],[25+]]-P_A[[#This Row],[26+]]</f>
        <v>4.7839999999999994E-2</v>
      </c>
      <c r="BP127" s="5">
        <f>P_A[[#This Row],[26+]]-P_A[[#This Row],[27+]]</f>
        <v>5.4329999999999989E-2</v>
      </c>
      <c r="BQ127" s="5">
        <f>P_A[[#This Row],[27+]]-P_A[[#This Row],[28+]]</f>
        <v>5.9939999999999993E-2</v>
      </c>
      <c r="BR127" s="5">
        <f>P_A[[#This Row],[28+]]-P_A[[#This Row],[29+]]</f>
        <v>6.4270000000000049E-2</v>
      </c>
      <c r="BS127" s="5">
        <f>P_A[[#This Row],[29+]]-P_A[[#This Row],[30+]]</f>
        <v>6.6929999999999934E-2</v>
      </c>
      <c r="BT127" s="5">
        <f>P_A[[#This Row],[30+]]-P_A[[#This Row],[31+]]</f>
        <v>6.7730000000000012E-2</v>
      </c>
      <c r="BU127" s="5">
        <f>P_A[[#This Row],[31+]]-P_A[[#This Row],[32+]]</f>
        <v>6.6590000000000038E-2</v>
      </c>
      <c r="BV127" s="5">
        <f>P_A[[#This Row],[32+]]-P_A[[#This Row],[33+]]</f>
        <v>6.361E-2</v>
      </c>
      <c r="BW127" s="5">
        <f>P_A[[#This Row],[33+]]-P_A[[#This Row],[34+]]</f>
        <v>5.9039999999999981E-2</v>
      </c>
      <c r="BX127" s="5">
        <f>P_A[[#This Row],[34+]]-P_A[[#This Row],[35+]]</f>
        <v>5.323E-2</v>
      </c>
      <c r="BY127" s="5">
        <f>P_A[[#This Row],[35+]]-P_A[[#This Row],[36+]]</f>
        <v>4.6640000000000015E-2</v>
      </c>
      <c r="BZ127" s="5">
        <f>P_A[[#This Row],[36+]]-P_A[[#This Row],[37+]]</f>
        <v>3.9699999999999985E-2</v>
      </c>
      <c r="CA127" s="5">
        <f>P_A[[#This Row],[37+]]-P_A[[#This Row],[38+]]</f>
        <v>3.2829999999999998E-2</v>
      </c>
      <c r="CB127" s="5">
        <f>P_A[[#This Row],[38+]]-P_A[[#This Row],[39+]]</f>
        <v>2.6380000000000001E-2</v>
      </c>
      <c r="CC127" s="5">
        <f>P_A[[#This Row],[39+]]-P_A[[#This Row],[40+]]</f>
        <v>2.0600000000000007E-2</v>
      </c>
      <c r="CD127" s="5">
        <f>P_A[[#This Row],[40+]]-P_A[[#This Row],[41+]]</f>
        <v>1.5620000000000002E-2</v>
      </c>
      <c r="CE127" s="5">
        <f>P_A[[#This Row],[41+]]-P_A[[#This Row],[42+]]</f>
        <v>1.1509999999999996E-2</v>
      </c>
      <c r="CF127" s="5">
        <f>P_A[[#This Row],[42+]]-P_A[[#This Row],[43+]]</f>
        <v>8.2400000000000008E-3</v>
      </c>
      <c r="CG127" s="5">
        <f>P_A[[#This Row],[43+]]-P_A[[#This Row],[44+]]</f>
        <v>5.7400000000000003E-3</v>
      </c>
      <c r="CH127" s="5">
        <f>P_A[[#This Row],[44+]]-P_A[[#This Row],[45+]]</f>
        <v>3.8699999999999993E-3</v>
      </c>
      <c r="CI127" s="5">
        <f>P_A[[#This Row],[45+]]-P_A[[#This Row],[46+]]</f>
        <v>2.5500000000000002E-3</v>
      </c>
      <c r="CJ127" s="5">
        <f>P_A[[#This Row],[46+]]-P_A[[#This Row],[47+]]</f>
        <v>1.6200000000000003E-3</v>
      </c>
      <c r="CK127" s="5">
        <f>P_A[[#This Row],[47+]]-P_A[[#This Row],[48+]]</f>
        <v>1.0099999999999998E-3</v>
      </c>
      <c r="CL127" s="5">
        <f>P_A[[#This Row],[48+]]-P_A[[#This Row],[49+]]</f>
        <v>5.9999999999999995E-4</v>
      </c>
    </row>
    <row r="128" spans="1:90" x14ac:dyDescent="0.25">
      <c r="A128" s="10">
        <v>22400628</v>
      </c>
      <c r="B128" t="s">
        <v>79</v>
      </c>
      <c r="C128" t="s">
        <v>89</v>
      </c>
      <c r="D128" s="11">
        <v>0.91666666666666663</v>
      </c>
      <c r="E128" s="9" t="str">
        <f>HYPERLINK("https://www.nba.com/stats/player/1630228/boxscores-traditional", "Jonathan Kuminga")</f>
        <v>Jonathan Kuminga</v>
      </c>
      <c r="F128">
        <v>27.2</v>
      </c>
      <c r="G128" s="4">
        <v>9.3889999999999993</v>
      </c>
      <c r="H128" s="3">
        <v>0.97931999999999997</v>
      </c>
      <c r="I128" s="3">
        <v>0.97380999999999995</v>
      </c>
      <c r="J128" s="3">
        <v>0.96638000000000002</v>
      </c>
      <c r="K128" s="3">
        <v>0.95818000000000003</v>
      </c>
      <c r="L128" s="3">
        <v>0.94738</v>
      </c>
      <c r="M128" s="3">
        <v>0.93447999999999998</v>
      </c>
      <c r="N128" s="3">
        <v>0.92073000000000005</v>
      </c>
      <c r="O128" s="3">
        <v>0.9032</v>
      </c>
      <c r="P128" s="3">
        <v>0.88297999999999999</v>
      </c>
      <c r="Q128" s="3">
        <v>0.86214000000000002</v>
      </c>
      <c r="R128" s="3">
        <v>0.83645999999999998</v>
      </c>
      <c r="S128" s="3">
        <v>0.80784999999999996</v>
      </c>
      <c r="T128" s="3">
        <v>0.77934999999999999</v>
      </c>
      <c r="U128" s="3">
        <v>0.74536999999999998</v>
      </c>
      <c r="V128" s="3">
        <v>0.70884000000000003</v>
      </c>
      <c r="W128" s="3">
        <v>0.67364000000000002</v>
      </c>
      <c r="X128" s="3">
        <v>0.63307000000000002</v>
      </c>
      <c r="Y128" s="3">
        <v>0.59094999999999998</v>
      </c>
      <c r="Z128" s="3">
        <v>0.55171999999999999</v>
      </c>
      <c r="AA128" s="3">
        <v>0.50797999999999999</v>
      </c>
      <c r="AB128" s="3">
        <v>0.46414</v>
      </c>
      <c r="AC128" s="3">
        <v>0.42465000000000003</v>
      </c>
      <c r="AD128" s="3">
        <v>0.38208999999999999</v>
      </c>
      <c r="AE128" s="3">
        <v>0.34458</v>
      </c>
      <c r="AF128" s="3">
        <v>0.30503000000000002</v>
      </c>
      <c r="AG128" s="3">
        <v>0.26762999999999998</v>
      </c>
      <c r="AH128" s="3">
        <v>0.23576</v>
      </c>
      <c r="AI128" s="3">
        <v>0.20327000000000001</v>
      </c>
      <c r="AJ128" s="3">
        <v>0.17360999999999999</v>
      </c>
      <c r="AK128" s="3">
        <v>0.14917</v>
      </c>
      <c r="AL128" s="3">
        <v>0.12506999999999999</v>
      </c>
      <c r="AM128" s="3">
        <v>0.10383000000000001</v>
      </c>
      <c r="AN128" s="3">
        <v>8.6910000000000001E-2</v>
      </c>
      <c r="AO128" s="3">
        <v>7.0779999999999996E-2</v>
      </c>
      <c r="AP128" s="3">
        <v>5.7049999999999997E-2</v>
      </c>
      <c r="AQ128" s="3">
        <v>4.648E-2</v>
      </c>
      <c r="AR128" s="3">
        <v>3.6729999999999999E-2</v>
      </c>
      <c r="AS128" s="3">
        <v>2.8719999999999999E-2</v>
      </c>
      <c r="AT128" s="3">
        <v>2.2749999999999999E-2</v>
      </c>
      <c r="AU128" s="3">
        <v>1.7430000000000001E-2</v>
      </c>
      <c r="AV128" s="3">
        <v>1.321E-2</v>
      </c>
      <c r="AW128" s="3">
        <v>1.017E-2</v>
      </c>
      <c r="AX128" s="5">
        <f>P_A[[#This Row],[8+]]-P_A[[#This Row],[9+]]</f>
        <v>5.5100000000000149E-3</v>
      </c>
      <c r="AY128" s="5">
        <f>P_A[[#This Row],[9+]]-P_A[[#This Row],[10+]]</f>
        <v>7.4299999999999367E-3</v>
      </c>
      <c r="AZ128" s="5">
        <f>P_A[[#This Row],[10+]]-P_A[[#This Row],[11+]]</f>
        <v>8.1999999999999851E-3</v>
      </c>
      <c r="BA128" s="5">
        <f>P_A[[#This Row],[11+]]-P_A[[#This Row],[12+]]</f>
        <v>1.0800000000000032E-2</v>
      </c>
      <c r="BB128" s="5">
        <f>P_A[[#This Row],[12+]]-P_A[[#This Row],[13+]]</f>
        <v>1.2900000000000023E-2</v>
      </c>
      <c r="BC128" s="5">
        <f>P_A[[#This Row],[13+]]-P_A[[#This Row],[14+]]</f>
        <v>1.3749999999999929E-2</v>
      </c>
      <c r="BD128" s="5">
        <f>P_A[[#This Row],[14+]]-P_A[[#This Row],[15+]]</f>
        <v>1.7530000000000046E-2</v>
      </c>
      <c r="BE128" s="5">
        <f>P_A[[#This Row],[15+]]-P_A[[#This Row],[16+]]</f>
        <v>2.0220000000000016E-2</v>
      </c>
      <c r="BF128" s="5">
        <f>P_A[[#This Row],[16+]]-P_A[[#This Row],[17+]]</f>
        <v>2.083999999999997E-2</v>
      </c>
      <c r="BG128" s="5">
        <f>P_A[[#This Row],[17+]]-P_A[[#This Row],[18+]]</f>
        <v>2.5680000000000036E-2</v>
      </c>
      <c r="BH128" s="5">
        <f>P_A[[#This Row],[18+]]-P_A[[#This Row],[19+]]</f>
        <v>2.8610000000000024E-2</v>
      </c>
      <c r="BI128" s="5">
        <f>P_A[[#This Row],[19+]]-P_A[[#This Row],[20+]]</f>
        <v>2.849999999999997E-2</v>
      </c>
      <c r="BJ128" s="5">
        <f>P_A[[#This Row],[20+]]-P_A[[#This Row],[21+]]</f>
        <v>3.398000000000001E-2</v>
      </c>
      <c r="BK128" s="5">
        <f>P_A[[#This Row],[21+]]-P_A[[#This Row],[22+]]</f>
        <v>3.6529999999999951E-2</v>
      </c>
      <c r="BL128" s="5">
        <f>P_A[[#This Row],[22+]]-P_A[[#This Row],[23+]]</f>
        <v>3.5200000000000009E-2</v>
      </c>
      <c r="BM128" s="5">
        <f>P_A[[#This Row],[23+]]-P_A[[#This Row],[24+]]</f>
        <v>4.0569999999999995E-2</v>
      </c>
      <c r="BN128" s="5">
        <f>P_A[[#This Row],[24+]]-P_A[[#This Row],[25+]]</f>
        <v>4.2120000000000046E-2</v>
      </c>
      <c r="BO128" s="5">
        <f>P_A[[#This Row],[25+]]-P_A[[#This Row],[26+]]</f>
        <v>3.9229999999999987E-2</v>
      </c>
      <c r="BP128" s="5">
        <f>P_A[[#This Row],[26+]]-P_A[[#This Row],[27+]]</f>
        <v>4.3740000000000001E-2</v>
      </c>
      <c r="BQ128" s="5">
        <f>P_A[[#This Row],[27+]]-P_A[[#This Row],[28+]]</f>
        <v>4.383999999999999E-2</v>
      </c>
      <c r="BR128" s="5">
        <f>P_A[[#This Row],[28+]]-P_A[[#This Row],[29+]]</f>
        <v>3.948999999999997E-2</v>
      </c>
      <c r="BS128" s="5">
        <f>P_A[[#This Row],[29+]]-P_A[[#This Row],[30+]]</f>
        <v>4.2560000000000042E-2</v>
      </c>
      <c r="BT128" s="5">
        <f>P_A[[#This Row],[30+]]-P_A[[#This Row],[31+]]</f>
        <v>3.7509999999999988E-2</v>
      </c>
      <c r="BU128" s="5">
        <f>P_A[[#This Row],[31+]]-P_A[[#This Row],[32+]]</f>
        <v>3.9549999999999974E-2</v>
      </c>
      <c r="BV128" s="5">
        <f>P_A[[#This Row],[32+]]-P_A[[#This Row],[33+]]</f>
        <v>3.7400000000000044E-2</v>
      </c>
      <c r="BW128" s="5">
        <f>P_A[[#This Row],[33+]]-P_A[[#This Row],[34+]]</f>
        <v>3.1869999999999982E-2</v>
      </c>
      <c r="BX128" s="5">
        <f>P_A[[#This Row],[34+]]-P_A[[#This Row],[35+]]</f>
        <v>3.2489999999999991E-2</v>
      </c>
      <c r="BY128" s="5">
        <f>P_A[[#This Row],[35+]]-P_A[[#This Row],[36+]]</f>
        <v>2.966000000000002E-2</v>
      </c>
      <c r="BZ128" s="5">
        <f>P_A[[#This Row],[36+]]-P_A[[#This Row],[37+]]</f>
        <v>2.443999999999999E-2</v>
      </c>
      <c r="CA128" s="5">
        <f>P_A[[#This Row],[37+]]-P_A[[#This Row],[38+]]</f>
        <v>2.410000000000001E-2</v>
      </c>
      <c r="CB128" s="5">
        <f>P_A[[#This Row],[38+]]-P_A[[#This Row],[39+]]</f>
        <v>2.1239999999999981E-2</v>
      </c>
      <c r="CC128" s="5">
        <f>P_A[[#This Row],[39+]]-P_A[[#This Row],[40+]]</f>
        <v>1.6920000000000004E-2</v>
      </c>
      <c r="CD128" s="5">
        <f>P_A[[#This Row],[40+]]-P_A[[#This Row],[41+]]</f>
        <v>1.6130000000000005E-2</v>
      </c>
      <c r="CE128" s="5">
        <f>P_A[[#This Row],[41+]]-P_A[[#This Row],[42+]]</f>
        <v>1.3729999999999999E-2</v>
      </c>
      <c r="CF128" s="5">
        <f>P_A[[#This Row],[42+]]-P_A[[#This Row],[43+]]</f>
        <v>1.0569999999999996E-2</v>
      </c>
      <c r="CG128" s="5">
        <f>P_A[[#This Row],[43+]]-P_A[[#This Row],[44+]]</f>
        <v>9.7500000000000017E-3</v>
      </c>
      <c r="CH128" s="5">
        <f>P_A[[#This Row],[44+]]-P_A[[#This Row],[45+]]</f>
        <v>8.0099999999999998E-3</v>
      </c>
      <c r="CI128" s="5">
        <f>P_A[[#This Row],[45+]]-P_A[[#This Row],[46+]]</f>
        <v>5.9699999999999996E-3</v>
      </c>
      <c r="CJ128" s="5">
        <f>P_A[[#This Row],[46+]]-P_A[[#This Row],[47+]]</f>
        <v>5.3199999999999983E-3</v>
      </c>
      <c r="CK128" s="5">
        <f>P_A[[#This Row],[47+]]-P_A[[#This Row],[48+]]</f>
        <v>4.2200000000000015E-3</v>
      </c>
      <c r="CL128" s="5">
        <f>P_A[[#This Row],[48+]]-P_A[[#This Row],[49+]]</f>
        <v>3.0399999999999993E-3</v>
      </c>
    </row>
    <row r="129" spans="1:90" x14ac:dyDescent="0.25">
      <c r="A129" s="10">
        <v>22400628</v>
      </c>
      <c r="B129" t="s">
        <v>79</v>
      </c>
      <c r="C129" t="s">
        <v>89</v>
      </c>
      <c r="D129" s="11">
        <v>0.91666666666666663</v>
      </c>
      <c r="E129" s="9" t="str">
        <f>HYPERLINK("https://www.nba.com/stats/player/203110/boxscores-traditional", "Draymond Green")</f>
        <v>Draymond Green</v>
      </c>
      <c r="F129">
        <v>15.2</v>
      </c>
      <c r="G129" s="4">
        <v>3.9699999999999998</v>
      </c>
      <c r="H129" s="3">
        <v>0.96484999999999999</v>
      </c>
      <c r="I129" s="3">
        <v>0.94062000000000001</v>
      </c>
      <c r="J129" s="3">
        <v>0.90490000000000004</v>
      </c>
      <c r="K129" s="3">
        <v>0.85543000000000002</v>
      </c>
      <c r="L129" s="3">
        <v>0.79103000000000001</v>
      </c>
      <c r="M129" s="3">
        <v>0.70884000000000003</v>
      </c>
      <c r="N129" s="3">
        <v>0.61790999999999996</v>
      </c>
      <c r="O129" s="3">
        <v>0.51993999999999996</v>
      </c>
      <c r="P129" s="3">
        <v>0.42074</v>
      </c>
      <c r="Q129" s="3">
        <v>0.32635999999999998</v>
      </c>
      <c r="R129" s="3">
        <v>0.23885000000000001</v>
      </c>
      <c r="S129" s="3">
        <v>0.16853000000000001</v>
      </c>
      <c r="T129" s="3">
        <v>0.11314</v>
      </c>
      <c r="U129" s="3">
        <v>7.2150000000000006E-2</v>
      </c>
      <c r="V129" s="3">
        <v>4.3630000000000002E-2</v>
      </c>
      <c r="W129" s="3">
        <v>2.5000000000000001E-2</v>
      </c>
      <c r="X129" s="3">
        <v>1.321E-2</v>
      </c>
      <c r="Y129" s="3">
        <v>6.7600000000000004E-3</v>
      </c>
      <c r="Z129" s="3">
        <v>3.2599999999999999E-3</v>
      </c>
      <c r="AA129" s="3">
        <v>1.49E-3</v>
      </c>
      <c r="AB129" s="3">
        <v>6.4000000000000005E-4</v>
      </c>
      <c r="AC129" s="3">
        <v>2.5000000000000001E-4</v>
      </c>
      <c r="AD129" s="3">
        <v>1E-4</v>
      </c>
      <c r="AE129" s="3">
        <v>3.0000000000000001E-5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5">
        <f>P_A[[#This Row],[8+]]-P_A[[#This Row],[9+]]</f>
        <v>2.4229999999999974E-2</v>
      </c>
      <c r="AY129" s="5">
        <f>P_A[[#This Row],[9+]]-P_A[[#This Row],[10+]]</f>
        <v>3.5719999999999974E-2</v>
      </c>
      <c r="AZ129" s="5">
        <f>P_A[[#This Row],[10+]]-P_A[[#This Row],[11+]]</f>
        <v>4.9470000000000014E-2</v>
      </c>
      <c r="BA129" s="5">
        <f>P_A[[#This Row],[11+]]-P_A[[#This Row],[12+]]</f>
        <v>6.4400000000000013E-2</v>
      </c>
      <c r="BB129" s="5">
        <f>P_A[[#This Row],[12+]]-P_A[[#This Row],[13+]]</f>
        <v>8.2189999999999985E-2</v>
      </c>
      <c r="BC129" s="5">
        <f>P_A[[#This Row],[13+]]-P_A[[#This Row],[14+]]</f>
        <v>9.0930000000000066E-2</v>
      </c>
      <c r="BD129" s="5">
        <f>P_A[[#This Row],[14+]]-P_A[[#This Row],[15+]]</f>
        <v>9.7970000000000002E-2</v>
      </c>
      <c r="BE129" s="5">
        <f>P_A[[#This Row],[15+]]-P_A[[#This Row],[16+]]</f>
        <v>9.9199999999999955E-2</v>
      </c>
      <c r="BF129" s="5">
        <f>P_A[[#This Row],[16+]]-P_A[[#This Row],[17+]]</f>
        <v>9.4380000000000019E-2</v>
      </c>
      <c r="BG129" s="5">
        <f>P_A[[#This Row],[17+]]-P_A[[#This Row],[18+]]</f>
        <v>8.7509999999999977E-2</v>
      </c>
      <c r="BH129" s="5">
        <f>P_A[[#This Row],[18+]]-P_A[[#This Row],[19+]]</f>
        <v>7.0319999999999994E-2</v>
      </c>
      <c r="BI129" s="5">
        <f>P_A[[#This Row],[19+]]-P_A[[#This Row],[20+]]</f>
        <v>5.5390000000000009E-2</v>
      </c>
      <c r="BJ129" s="5">
        <f>P_A[[#This Row],[20+]]-P_A[[#This Row],[21+]]</f>
        <v>4.0989999999999999E-2</v>
      </c>
      <c r="BK129" s="5">
        <f>P_A[[#This Row],[21+]]-P_A[[#This Row],[22+]]</f>
        <v>2.8520000000000004E-2</v>
      </c>
      <c r="BL129" s="5">
        <f>P_A[[#This Row],[22+]]-P_A[[#This Row],[23+]]</f>
        <v>1.8630000000000001E-2</v>
      </c>
      <c r="BM129" s="5">
        <f>P_A[[#This Row],[23+]]-P_A[[#This Row],[24+]]</f>
        <v>1.1790000000000002E-2</v>
      </c>
      <c r="BN129" s="5">
        <f>P_A[[#This Row],[24+]]-P_A[[#This Row],[25+]]</f>
        <v>6.4499999999999991E-3</v>
      </c>
      <c r="BO129" s="5">
        <f>P_A[[#This Row],[25+]]-P_A[[#This Row],[26+]]</f>
        <v>3.5000000000000005E-3</v>
      </c>
      <c r="BP129" s="5">
        <f>P_A[[#This Row],[26+]]-P_A[[#This Row],[27+]]</f>
        <v>1.7699999999999999E-3</v>
      </c>
      <c r="BQ129" s="5">
        <f>P_A[[#This Row],[27+]]-P_A[[#This Row],[28+]]</f>
        <v>8.4999999999999995E-4</v>
      </c>
      <c r="BR129" s="5">
        <f>P_A[[#This Row],[28+]]-P_A[[#This Row],[29+]]</f>
        <v>3.9000000000000005E-4</v>
      </c>
      <c r="BS129" s="5">
        <f>P_A[[#This Row],[29+]]-P_A[[#This Row],[30+]]</f>
        <v>1.5000000000000001E-4</v>
      </c>
      <c r="BT129" s="5">
        <f>P_A[[#This Row],[30+]]-P_A[[#This Row],[31+]]</f>
        <v>7.0000000000000007E-5</v>
      </c>
      <c r="BU129" s="5">
        <f>P_A[[#This Row],[31+]]-P_A[[#This Row],[32+]]</f>
        <v>3.0000000000000001E-5</v>
      </c>
      <c r="BV129" s="5">
        <f>P_A[[#This Row],[32+]]-P_A[[#This Row],[33+]]</f>
        <v>0</v>
      </c>
      <c r="BW129" s="5">
        <f>P_A[[#This Row],[33+]]-P_A[[#This Row],[34+]]</f>
        <v>0</v>
      </c>
      <c r="BX129" s="5">
        <f>P_A[[#This Row],[34+]]-P_A[[#This Row],[35+]]</f>
        <v>0</v>
      </c>
      <c r="BY129" s="5">
        <f>P_A[[#This Row],[35+]]-P_A[[#This Row],[36+]]</f>
        <v>0</v>
      </c>
      <c r="BZ129" s="5">
        <f>P_A[[#This Row],[36+]]-P_A[[#This Row],[37+]]</f>
        <v>0</v>
      </c>
      <c r="CA129" s="5">
        <f>P_A[[#This Row],[37+]]-P_A[[#This Row],[38+]]</f>
        <v>0</v>
      </c>
      <c r="CB129" s="5">
        <f>P_A[[#This Row],[38+]]-P_A[[#This Row],[39+]]</f>
        <v>0</v>
      </c>
      <c r="CC129" s="5">
        <f>P_A[[#This Row],[39+]]-P_A[[#This Row],[40+]]</f>
        <v>0</v>
      </c>
      <c r="CD129" s="5">
        <f>P_A[[#This Row],[40+]]-P_A[[#This Row],[41+]]</f>
        <v>0</v>
      </c>
      <c r="CE129" s="5">
        <f>P_A[[#This Row],[41+]]-P_A[[#This Row],[42+]]</f>
        <v>0</v>
      </c>
      <c r="CF129" s="5">
        <f>P_A[[#This Row],[42+]]-P_A[[#This Row],[43+]]</f>
        <v>0</v>
      </c>
      <c r="CG129" s="5">
        <f>P_A[[#This Row],[43+]]-P_A[[#This Row],[44+]]</f>
        <v>0</v>
      </c>
      <c r="CH129" s="5">
        <f>P_A[[#This Row],[44+]]-P_A[[#This Row],[45+]]</f>
        <v>0</v>
      </c>
      <c r="CI129" s="5">
        <f>P_A[[#This Row],[45+]]-P_A[[#This Row],[46+]]</f>
        <v>0</v>
      </c>
      <c r="CJ129" s="5">
        <f>P_A[[#This Row],[46+]]-P_A[[#This Row],[47+]]</f>
        <v>0</v>
      </c>
      <c r="CK129" s="5">
        <f>P_A[[#This Row],[47+]]-P_A[[#This Row],[48+]]</f>
        <v>0</v>
      </c>
      <c r="CL129" s="5">
        <f>P_A[[#This Row],[48+]]-P_A[[#This Row],[49+]]</f>
        <v>0</v>
      </c>
    </row>
    <row r="130" spans="1:90" x14ac:dyDescent="0.25">
      <c r="A130" s="10">
        <v>22400628</v>
      </c>
      <c r="B130" t="s">
        <v>79</v>
      </c>
      <c r="C130" t="s">
        <v>89</v>
      </c>
      <c r="D130" s="11">
        <v>0.91666666666666663</v>
      </c>
      <c r="E130" s="9" t="str">
        <f>HYPERLINK("https://www.nba.com/stats/player/203952/boxscores-traditional", "Andrew Wiggins")</f>
        <v>Andrew Wiggins</v>
      </c>
      <c r="F130">
        <v>22.8</v>
      </c>
      <c r="G130" s="4">
        <v>10.419</v>
      </c>
      <c r="H130" s="3">
        <v>0.92220000000000002</v>
      </c>
      <c r="I130" s="3">
        <v>0.90658000000000005</v>
      </c>
      <c r="J130" s="3">
        <v>0.89065000000000005</v>
      </c>
      <c r="K130" s="3">
        <v>0.87075999999999998</v>
      </c>
      <c r="L130" s="3">
        <v>0.85082999999999998</v>
      </c>
      <c r="M130" s="3">
        <v>0.82638999999999996</v>
      </c>
      <c r="N130" s="3">
        <v>0.79954999999999998</v>
      </c>
      <c r="O130" s="3">
        <v>0.77337</v>
      </c>
      <c r="P130" s="3">
        <v>0.74214999999999998</v>
      </c>
      <c r="Q130" s="3">
        <v>0.71226</v>
      </c>
      <c r="R130" s="3">
        <v>0.67723999999999995</v>
      </c>
      <c r="S130" s="3">
        <v>0.64058000000000004</v>
      </c>
      <c r="T130" s="3">
        <v>0.60641999999999996</v>
      </c>
      <c r="U130" s="3">
        <v>0.56749000000000005</v>
      </c>
      <c r="V130" s="3">
        <v>0.53188000000000002</v>
      </c>
      <c r="W130" s="3">
        <v>0.49202000000000001</v>
      </c>
      <c r="X130" s="3">
        <v>0.45223999999999998</v>
      </c>
      <c r="Y130" s="3">
        <v>0.41682999999999998</v>
      </c>
      <c r="Z130" s="3">
        <v>0.37828000000000001</v>
      </c>
      <c r="AA130" s="3">
        <v>0.34458</v>
      </c>
      <c r="AB130" s="3">
        <v>0.30853999999999998</v>
      </c>
      <c r="AC130" s="3">
        <v>0.27424999999999999</v>
      </c>
      <c r="AD130" s="3">
        <v>0.24510000000000001</v>
      </c>
      <c r="AE130" s="3">
        <v>0.21476000000000001</v>
      </c>
      <c r="AF130" s="3">
        <v>0.18942999999999999</v>
      </c>
      <c r="AG130" s="3">
        <v>0.16353999999999999</v>
      </c>
      <c r="AH130" s="3">
        <v>0.14230999999999999</v>
      </c>
      <c r="AI130" s="3">
        <v>0.121</v>
      </c>
      <c r="AJ130" s="3">
        <v>0.10204000000000001</v>
      </c>
      <c r="AK130" s="3">
        <v>8.6910000000000001E-2</v>
      </c>
      <c r="AL130" s="3">
        <v>7.2150000000000006E-2</v>
      </c>
      <c r="AM130" s="3">
        <v>6.0569999999999999E-2</v>
      </c>
      <c r="AN130" s="3">
        <v>4.947E-2</v>
      </c>
      <c r="AO130" s="3">
        <v>4.0059999999999998E-2</v>
      </c>
      <c r="AP130" s="3">
        <v>3.288E-2</v>
      </c>
      <c r="AQ130" s="3">
        <v>2.6190000000000001E-2</v>
      </c>
      <c r="AR130" s="3">
        <v>2.1180000000000001E-2</v>
      </c>
      <c r="AS130" s="3">
        <v>1.6590000000000001E-2</v>
      </c>
      <c r="AT130" s="3">
        <v>1.2869999999999999E-2</v>
      </c>
      <c r="AU130" s="3">
        <v>1.017E-2</v>
      </c>
      <c r="AV130" s="3">
        <v>7.7600000000000004E-3</v>
      </c>
      <c r="AW130" s="3">
        <v>6.0400000000000002E-3</v>
      </c>
      <c r="AX130" s="5">
        <f>P_A[[#This Row],[8+]]-P_A[[#This Row],[9+]]</f>
        <v>1.5619999999999967E-2</v>
      </c>
      <c r="AY130" s="5">
        <f>P_A[[#This Row],[9+]]-P_A[[#This Row],[10+]]</f>
        <v>1.593E-2</v>
      </c>
      <c r="AZ130" s="5">
        <f>P_A[[#This Row],[10+]]-P_A[[#This Row],[11+]]</f>
        <v>1.9890000000000074E-2</v>
      </c>
      <c r="BA130" s="5">
        <f>P_A[[#This Row],[11+]]-P_A[[#This Row],[12+]]</f>
        <v>1.9930000000000003E-2</v>
      </c>
      <c r="BB130" s="5">
        <f>P_A[[#This Row],[12+]]-P_A[[#This Row],[13+]]</f>
        <v>2.4440000000000017E-2</v>
      </c>
      <c r="BC130" s="5">
        <f>P_A[[#This Row],[13+]]-P_A[[#This Row],[14+]]</f>
        <v>2.6839999999999975E-2</v>
      </c>
      <c r="BD130" s="5">
        <f>P_A[[#This Row],[14+]]-P_A[[#This Row],[15+]]</f>
        <v>2.6179999999999981E-2</v>
      </c>
      <c r="BE130" s="5">
        <f>P_A[[#This Row],[15+]]-P_A[[#This Row],[16+]]</f>
        <v>3.1220000000000026E-2</v>
      </c>
      <c r="BF130" s="5">
        <f>P_A[[#This Row],[16+]]-P_A[[#This Row],[17+]]</f>
        <v>2.9889999999999972E-2</v>
      </c>
      <c r="BG130" s="5">
        <f>P_A[[#This Row],[17+]]-P_A[[#This Row],[18+]]</f>
        <v>3.5020000000000051E-2</v>
      </c>
      <c r="BH130" s="5">
        <f>P_A[[#This Row],[18+]]-P_A[[#This Row],[19+]]</f>
        <v>3.6659999999999915E-2</v>
      </c>
      <c r="BI130" s="5">
        <f>P_A[[#This Row],[19+]]-P_A[[#This Row],[20+]]</f>
        <v>3.4160000000000079E-2</v>
      </c>
      <c r="BJ130" s="5">
        <f>P_A[[#This Row],[20+]]-P_A[[#This Row],[21+]]</f>
        <v>3.8929999999999909E-2</v>
      </c>
      <c r="BK130" s="5">
        <f>P_A[[#This Row],[21+]]-P_A[[#This Row],[22+]]</f>
        <v>3.5610000000000031E-2</v>
      </c>
      <c r="BL130" s="5">
        <f>P_A[[#This Row],[22+]]-P_A[[#This Row],[23+]]</f>
        <v>3.9860000000000007E-2</v>
      </c>
      <c r="BM130" s="5">
        <f>P_A[[#This Row],[23+]]-P_A[[#This Row],[24+]]</f>
        <v>3.9780000000000038E-2</v>
      </c>
      <c r="BN130" s="5">
        <f>P_A[[#This Row],[24+]]-P_A[[#This Row],[25+]]</f>
        <v>3.5409999999999997E-2</v>
      </c>
      <c r="BO130" s="5">
        <f>P_A[[#This Row],[25+]]-P_A[[#This Row],[26+]]</f>
        <v>3.8549999999999973E-2</v>
      </c>
      <c r="BP130" s="5">
        <f>P_A[[#This Row],[26+]]-P_A[[#This Row],[27+]]</f>
        <v>3.3700000000000008E-2</v>
      </c>
      <c r="BQ130" s="5">
        <f>P_A[[#This Row],[27+]]-P_A[[#This Row],[28+]]</f>
        <v>3.6040000000000016E-2</v>
      </c>
      <c r="BR130" s="5">
        <f>P_A[[#This Row],[28+]]-P_A[[#This Row],[29+]]</f>
        <v>3.4289999999999987E-2</v>
      </c>
      <c r="BS130" s="5">
        <f>P_A[[#This Row],[29+]]-P_A[[#This Row],[30+]]</f>
        <v>2.9149999999999981E-2</v>
      </c>
      <c r="BT130" s="5">
        <f>P_A[[#This Row],[30+]]-P_A[[#This Row],[31+]]</f>
        <v>3.0340000000000006E-2</v>
      </c>
      <c r="BU130" s="5">
        <f>P_A[[#This Row],[31+]]-P_A[[#This Row],[32+]]</f>
        <v>2.5330000000000019E-2</v>
      </c>
      <c r="BV130" s="5">
        <f>P_A[[#This Row],[32+]]-P_A[[#This Row],[33+]]</f>
        <v>2.5889999999999996E-2</v>
      </c>
      <c r="BW130" s="5">
        <f>P_A[[#This Row],[33+]]-P_A[[#This Row],[34+]]</f>
        <v>2.1229999999999999E-2</v>
      </c>
      <c r="BX130" s="5">
        <f>P_A[[#This Row],[34+]]-P_A[[#This Row],[35+]]</f>
        <v>2.1309999999999996E-2</v>
      </c>
      <c r="BY130" s="5">
        <f>P_A[[#This Row],[35+]]-P_A[[#This Row],[36+]]</f>
        <v>1.8959999999999991E-2</v>
      </c>
      <c r="BZ130" s="5">
        <f>P_A[[#This Row],[36+]]-P_A[[#This Row],[37+]]</f>
        <v>1.5130000000000005E-2</v>
      </c>
      <c r="CA130" s="5">
        <f>P_A[[#This Row],[37+]]-P_A[[#This Row],[38+]]</f>
        <v>1.4759999999999995E-2</v>
      </c>
      <c r="CB130" s="5">
        <f>P_A[[#This Row],[38+]]-P_A[[#This Row],[39+]]</f>
        <v>1.1580000000000007E-2</v>
      </c>
      <c r="CC130" s="5">
        <f>P_A[[#This Row],[39+]]-P_A[[#This Row],[40+]]</f>
        <v>1.1099999999999999E-2</v>
      </c>
      <c r="CD130" s="5">
        <f>P_A[[#This Row],[40+]]-P_A[[#This Row],[41+]]</f>
        <v>9.4100000000000017E-3</v>
      </c>
      <c r="CE130" s="5">
        <f>P_A[[#This Row],[41+]]-P_A[[#This Row],[42+]]</f>
        <v>7.1799999999999989E-3</v>
      </c>
      <c r="CF130" s="5">
        <f>P_A[[#This Row],[42+]]-P_A[[#This Row],[43+]]</f>
        <v>6.689999999999998E-3</v>
      </c>
      <c r="CG130" s="5">
        <f>P_A[[#This Row],[43+]]-P_A[[#This Row],[44+]]</f>
        <v>5.0100000000000006E-3</v>
      </c>
      <c r="CH130" s="5">
        <f>P_A[[#This Row],[44+]]-P_A[[#This Row],[45+]]</f>
        <v>4.5900000000000003E-3</v>
      </c>
      <c r="CI130" s="5">
        <f>P_A[[#This Row],[45+]]-P_A[[#This Row],[46+]]</f>
        <v>3.7200000000000011E-3</v>
      </c>
      <c r="CJ130" s="5">
        <f>P_A[[#This Row],[46+]]-P_A[[#This Row],[47+]]</f>
        <v>2.6999999999999993E-3</v>
      </c>
      <c r="CK130" s="5">
        <f>P_A[[#This Row],[47+]]-P_A[[#This Row],[48+]]</f>
        <v>2.4099999999999998E-3</v>
      </c>
      <c r="CL130" s="5">
        <f>P_A[[#This Row],[48+]]-P_A[[#This Row],[49+]]</f>
        <v>1.7200000000000002E-3</v>
      </c>
    </row>
    <row r="131" spans="1:90" x14ac:dyDescent="0.25">
      <c r="A131" s="10">
        <v>22400628</v>
      </c>
      <c r="B131" t="s">
        <v>79</v>
      </c>
      <c r="C131" t="s">
        <v>89</v>
      </c>
      <c r="D131" s="11">
        <v>0.91666666666666663</v>
      </c>
      <c r="E131" s="9" t="str">
        <f>HYPERLINK("https://www.nba.com/stats/player/203471/boxscores-traditional", "Dennis Schröder")</f>
        <v>Dennis Schröder</v>
      </c>
      <c r="F131">
        <v>15</v>
      </c>
      <c r="G131" s="4">
        <v>5.2919999999999998</v>
      </c>
      <c r="H131" s="3">
        <v>0.90658000000000005</v>
      </c>
      <c r="I131" s="3">
        <v>0.87075999999999998</v>
      </c>
      <c r="J131" s="3">
        <v>0.82638999999999996</v>
      </c>
      <c r="K131" s="3">
        <v>0.77637</v>
      </c>
      <c r="L131" s="3">
        <v>0.71565999999999996</v>
      </c>
      <c r="M131" s="3">
        <v>0.64802999999999999</v>
      </c>
      <c r="N131" s="3">
        <v>0.57535000000000003</v>
      </c>
      <c r="O131" s="3">
        <v>0.5</v>
      </c>
      <c r="P131" s="3">
        <v>0.42465000000000003</v>
      </c>
      <c r="Q131" s="3">
        <v>0.35197000000000001</v>
      </c>
      <c r="R131" s="3">
        <v>0.28433999999999998</v>
      </c>
      <c r="S131" s="3">
        <v>0.22363</v>
      </c>
      <c r="T131" s="3">
        <v>0.17360999999999999</v>
      </c>
      <c r="U131" s="3">
        <v>0.12923999999999999</v>
      </c>
      <c r="V131" s="3">
        <v>9.3420000000000003E-2</v>
      </c>
      <c r="W131" s="3">
        <v>6.5519999999999995E-2</v>
      </c>
      <c r="X131" s="3">
        <v>4.4569999999999999E-2</v>
      </c>
      <c r="Y131" s="3">
        <v>2.938E-2</v>
      </c>
      <c r="Z131" s="3">
        <v>1.8759999999999999E-2</v>
      </c>
      <c r="AA131" s="3">
        <v>1.1599999999999999E-2</v>
      </c>
      <c r="AB131" s="3">
        <v>6.9499999999999996E-3</v>
      </c>
      <c r="AC131" s="3">
        <v>4.0200000000000001E-3</v>
      </c>
      <c r="AD131" s="3">
        <v>2.33E-3</v>
      </c>
      <c r="AE131" s="3">
        <v>1.2600000000000001E-3</v>
      </c>
      <c r="AF131" s="3">
        <v>6.6E-4</v>
      </c>
      <c r="AG131" s="3">
        <v>3.4000000000000002E-4</v>
      </c>
      <c r="AH131" s="3">
        <v>1.7000000000000001E-4</v>
      </c>
      <c r="AI131" s="3">
        <v>8.0000000000000007E-5</v>
      </c>
      <c r="AJ131" s="3">
        <v>4.0000000000000003E-5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5">
        <f>P_A[[#This Row],[8+]]-P_A[[#This Row],[9+]]</f>
        <v>3.5820000000000074E-2</v>
      </c>
      <c r="AY131" s="5">
        <f>P_A[[#This Row],[9+]]-P_A[[#This Row],[10+]]</f>
        <v>4.4370000000000021E-2</v>
      </c>
      <c r="AZ131" s="5">
        <f>P_A[[#This Row],[10+]]-P_A[[#This Row],[11+]]</f>
        <v>5.0019999999999953E-2</v>
      </c>
      <c r="BA131" s="5">
        <f>P_A[[#This Row],[11+]]-P_A[[#This Row],[12+]]</f>
        <v>6.0710000000000042E-2</v>
      </c>
      <c r="BB131" s="5">
        <f>P_A[[#This Row],[12+]]-P_A[[#This Row],[13+]]</f>
        <v>6.7629999999999968E-2</v>
      </c>
      <c r="BC131" s="5">
        <f>P_A[[#This Row],[13+]]-P_A[[#This Row],[14+]]</f>
        <v>7.2679999999999967E-2</v>
      </c>
      <c r="BD131" s="5">
        <f>P_A[[#This Row],[14+]]-P_A[[#This Row],[15+]]</f>
        <v>7.5350000000000028E-2</v>
      </c>
      <c r="BE131" s="5">
        <f>P_A[[#This Row],[15+]]-P_A[[#This Row],[16+]]</f>
        <v>7.5349999999999973E-2</v>
      </c>
      <c r="BF131" s="5">
        <f>P_A[[#This Row],[16+]]-P_A[[#This Row],[17+]]</f>
        <v>7.2680000000000022E-2</v>
      </c>
      <c r="BG131" s="5">
        <f>P_A[[#This Row],[17+]]-P_A[[#This Row],[18+]]</f>
        <v>6.7630000000000023E-2</v>
      </c>
      <c r="BH131" s="5">
        <f>P_A[[#This Row],[18+]]-P_A[[#This Row],[19+]]</f>
        <v>6.0709999999999986E-2</v>
      </c>
      <c r="BI131" s="5">
        <f>P_A[[#This Row],[19+]]-P_A[[#This Row],[20+]]</f>
        <v>5.0020000000000009E-2</v>
      </c>
      <c r="BJ131" s="5">
        <f>P_A[[#This Row],[20+]]-P_A[[#This Row],[21+]]</f>
        <v>4.4369999999999993E-2</v>
      </c>
      <c r="BK131" s="5">
        <f>P_A[[#This Row],[21+]]-P_A[[#This Row],[22+]]</f>
        <v>3.5819999999999991E-2</v>
      </c>
      <c r="BL131" s="5">
        <f>P_A[[#This Row],[22+]]-P_A[[#This Row],[23+]]</f>
        <v>2.7900000000000008E-2</v>
      </c>
      <c r="BM131" s="5">
        <f>P_A[[#This Row],[23+]]-P_A[[#This Row],[24+]]</f>
        <v>2.0949999999999996E-2</v>
      </c>
      <c r="BN131" s="5">
        <f>P_A[[#This Row],[24+]]-P_A[[#This Row],[25+]]</f>
        <v>1.5189999999999999E-2</v>
      </c>
      <c r="BO131" s="5">
        <f>P_A[[#This Row],[25+]]-P_A[[#This Row],[26+]]</f>
        <v>1.0620000000000001E-2</v>
      </c>
      <c r="BP131" s="5">
        <f>P_A[[#This Row],[26+]]-P_A[[#This Row],[27+]]</f>
        <v>7.1599999999999997E-3</v>
      </c>
      <c r="BQ131" s="5">
        <f>P_A[[#This Row],[27+]]-P_A[[#This Row],[28+]]</f>
        <v>4.6499999999999996E-3</v>
      </c>
      <c r="BR131" s="5">
        <f>P_A[[#This Row],[28+]]-P_A[[#This Row],[29+]]</f>
        <v>2.9299999999999994E-3</v>
      </c>
      <c r="BS131" s="5">
        <f>P_A[[#This Row],[29+]]-P_A[[#This Row],[30+]]</f>
        <v>1.6900000000000001E-3</v>
      </c>
      <c r="BT131" s="5">
        <f>P_A[[#This Row],[30+]]-P_A[[#This Row],[31+]]</f>
        <v>1.07E-3</v>
      </c>
      <c r="BU131" s="5">
        <f>P_A[[#This Row],[31+]]-P_A[[#This Row],[32+]]</f>
        <v>6.0000000000000006E-4</v>
      </c>
      <c r="BV131" s="5">
        <f>P_A[[#This Row],[32+]]-P_A[[#This Row],[33+]]</f>
        <v>3.1999999999999997E-4</v>
      </c>
      <c r="BW131" s="5">
        <f>P_A[[#This Row],[33+]]-P_A[[#This Row],[34+]]</f>
        <v>1.7000000000000001E-4</v>
      </c>
      <c r="BX131" s="5">
        <f>P_A[[#This Row],[34+]]-P_A[[#This Row],[35+]]</f>
        <v>9.0000000000000006E-5</v>
      </c>
      <c r="BY131" s="5">
        <f>P_A[[#This Row],[35+]]-P_A[[#This Row],[36+]]</f>
        <v>4.0000000000000003E-5</v>
      </c>
      <c r="BZ131" s="5">
        <f>P_A[[#This Row],[36+]]-P_A[[#This Row],[37+]]</f>
        <v>4.0000000000000003E-5</v>
      </c>
      <c r="CA131" s="5">
        <f>P_A[[#This Row],[37+]]-P_A[[#This Row],[38+]]</f>
        <v>0</v>
      </c>
      <c r="CB131" s="5">
        <f>P_A[[#This Row],[38+]]-P_A[[#This Row],[39+]]</f>
        <v>0</v>
      </c>
      <c r="CC131" s="5">
        <f>P_A[[#This Row],[39+]]-P_A[[#This Row],[40+]]</f>
        <v>0</v>
      </c>
      <c r="CD131" s="5">
        <f>P_A[[#This Row],[40+]]-P_A[[#This Row],[41+]]</f>
        <v>0</v>
      </c>
      <c r="CE131" s="5">
        <f>P_A[[#This Row],[41+]]-P_A[[#This Row],[42+]]</f>
        <v>0</v>
      </c>
      <c r="CF131" s="5">
        <f>P_A[[#This Row],[42+]]-P_A[[#This Row],[43+]]</f>
        <v>0</v>
      </c>
      <c r="CG131" s="5">
        <f>P_A[[#This Row],[43+]]-P_A[[#This Row],[44+]]</f>
        <v>0</v>
      </c>
      <c r="CH131" s="5">
        <f>P_A[[#This Row],[44+]]-P_A[[#This Row],[45+]]</f>
        <v>0</v>
      </c>
      <c r="CI131" s="5">
        <f>P_A[[#This Row],[45+]]-P_A[[#This Row],[46+]]</f>
        <v>0</v>
      </c>
      <c r="CJ131" s="5">
        <f>P_A[[#This Row],[46+]]-P_A[[#This Row],[47+]]</f>
        <v>0</v>
      </c>
      <c r="CK131" s="5">
        <f>P_A[[#This Row],[47+]]-P_A[[#This Row],[48+]]</f>
        <v>0</v>
      </c>
      <c r="CL131" s="5">
        <f>P_A[[#This Row],[48+]]-P_A[[#This Row],[49+]]</f>
        <v>0</v>
      </c>
    </row>
    <row r="132" spans="1:90" x14ac:dyDescent="0.25">
      <c r="A132" s="10">
        <v>22400628</v>
      </c>
      <c r="B132" t="s">
        <v>79</v>
      </c>
      <c r="C132" t="s">
        <v>89</v>
      </c>
      <c r="D132" s="11">
        <v>0.91666666666666663</v>
      </c>
      <c r="E132" s="9" t="str">
        <f>HYPERLINK("https://www.nba.com/stats/player/1627741/boxscores-traditional", "Buddy Hield")</f>
        <v>Buddy Hield</v>
      </c>
      <c r="F132">
        <v>12.6</v>
      </c>
      <c r="G132" s="4">
        <v>4.5430000000000001</v>
      </c>
      <c r="H132" s="3">
        <v>0.84375</v>
      </c>
      <c r="I132" s="3">
        <v>0.78524000000000005</v>
      </c>
      <c r="J132" s="3">
        <v>0.71565999999999996</v>
      </c>
      <c r="K132" s="3">
        <v>0.63683000000000001</v>
      </c>
      <c r="L132" s="3">
        <v>0.55171999999999999</v>
      </c>
      <c r="M132" s="3">
        <v>0.46414</v>
      </c>
      <c r="N132" s="3">
        <v>0.37828000000000001</v>
      </c>
      <c r="O132" s="3">
        <v>0.29805999999999999</v>
      </c>
      <c r="P132" s="3">
        <v>0.22663</v>
      </c>
      <c r="Q132" s="3">
        <v>0.16602</v>
      </c>
      <c r="R132" s="3">
        <v>0.11702</v>
      </c>
      <c r="S132" s="3">
        <v>7.9269999999999993E-2</v>
      </c>
      <c r="T132" s="3">
        <v>5.1549999999999999E-2</v>
      </c>
      <c r="U132" s="3">
        <v>3.2160000000000001E-2</v>
      </c>
      <c r="V132" s="3">
        <v>1.9230000000000001E-2</v>
      </c>
      <c r="W132" s="3">
        <v>1.1010000000000001E-2</v>
      </c>
      <c r="X132" s="3">
        <v>6.0400000000000002E-3</v>
      </c>
      <c r="Y132" s="3">
        <v>3.1700000000000001E-3</v>
      </c>
      <c r="Z132" s="3">
        <v>1.5900000000000001E-3</v>
      </c>
      <c r="AA132" s="3">
        <v>7.6000000000000004E-4</v>
      </c>
      <c r="AB132" s="3">
        <v>3.5E-4</v>
      </c>
      <c r="AC132" s="3">
        <v>1.4999999999999999E-4</v>
      </c>
      <c r="AD132" s="3">
        <v>6.0000000000000002E-5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5">
        <f>P_A[[#This Row],[8+]]-P_A[[#This Row],[9+]]</f>
        <v>5.8509999999999951E-2</v>
      </c>
      <c r="AY132" s="5">
        <f>P_A[[#This Row],[9+]]-P_A[[#This Row],[10+]]</f>
        <v>6.9580000000000086E-2</v>
      </c>
      <c r="AZ132" s="5">
        <f>P_A[[#This Row],[10+]]-P_A[[#This Row],[11+]]</f>
        <v>7.8829999999999956E-2</v>
      </c>
      <c r="BA132" s="5">
        <f>P_A[[#This Row],[11+]]-P_A[[#This Row],[12+]]</f>
        <v>8.5110000000000019E-2</v>
      </c>
      <c r="BB132" s="5">
        <f>P_A[[#This Row],[12+]]-P_A[[#This Row],[13+]]</f>
        <v>8.7579999999999991E-2</v>
      </c>
      <c r="BC132" s="5">
        <f>P_A[[#This Row],[13+]]-P_A[[#This Row],[14+]]</f>
        <v>8.5859999999999992E-2</v>
      </c>
      <c r="BD132" s="5">
        <f>P_A[[#This Row],[14+]]-P_A[[#This Row],[15+]]</f>
        <v>8.0220000000000014E-2</v>
      </c>
      <c r="BE132" s="5">
        <f>P_A[[#This Row],[15+]]-P_A[[#This Row],[16+]]</f>
        <v>7.1429999999999993E-2</v>
      </c>
      <c r="BF132" s="5">
        <f>P_A[[#This Row],[16+]]-P_A[[#This Row],[17+]]</f>
        <v>6.0609999999999997E-2</v>
      </c>
      <c r="BG132" s="5">
        <f>P_A[[#This Row],[17+]]-P_A[[#This Row],[18+]]</f>
        <v>4.9000000000000002E-2</v>
      </c>
      <c r="BH132" s="5">
        <f>P_A[[#This Row],[18+]]-P_A[[#This Row],[19+]]</f>
        <v>3.7750000000000006E-2</v>
      </c>
      <c r="BI132" s="5">
        <f>P_A[[#This Row],[19+]]-P_A[[#This Row],[20+]]</f>
        <v>2.7719999999999995E-2</v>
      </c>
      <c r="BJ132" s="5">
        <f>P_A[[#This Row],[20+]]-P_A[[#This Row],[21+]]</f>
        <v>1.9389999999999998E-2</v>
      </c>
      <c r="BK132" s="5">
        <f>P_A[[#This Row],[21+]]-P_A[[#This Row],[22+]]</f>
        <v>1.2930000000000001E-2</v>
      </c>
      <c r="BL132" s="5">
        <f>P_A[[#This Row],[22+]]-P_A[[#This Row],[23+]]</f>
        <v>8.2199999999999999E-3</v>
      </c>
      <c r="BM132" s="5">
        <f>P_A[[#This Row],[23+]]-P_A[[#This Row],[24+]]</f>
        <v>4.9700000000000005E-3</v>
      </c>
      <c r="BN132" s="5">
        <f>P_A[[#This Row],[24+]]-P_A[[#This Row],[25+]]</f>
        <v>2.8700000000000002E-3</v>
      </c>
      <c r="BO132" s="5">
        <f>P_A[[#This Row],[25+]]-P_A[[#This Row],[26+]]</f>
        <v>1.58E-3</v>
      </c>
      <c r="BP132" s="5">
        <f>P_A[[#This Row],[26+]]-P_A[[#This Row],[27+]]</f>
        <v>8.3000000000000001E-4</v>
      </c>
      <c r="BQ132" s="5">
        <f>P_A[[#This Row],[27+]]-P_A[[#This Row],[28+]]</f>
        <v>4.1000000000000005E-4</v>
      </c>
      <c r="BR132" s="5">
        <f>P_A[[#This Row],[28+]]-P_A[[#This Row],[29+]]</f>
        <v>2.0000000000000001E-4</v>
      </c>
      <c r="BS132" s="5">
        <f>P_A[[#This Row],[29+]]-P_A[[#This Row],[30+]]</f>
        <v>8.9999999999999992E-5</v>
      </c>
      <c r="BT132" s="5">
        <f>P_A[[#This Row],[30+]]-P_A[[#This Row],[31+]]</f>
        <v>6.0000000000000002E-5</v>
      </c>
      <c r="BU132" s="5">
        <f>P_A[[#This Row],[31+]]-P_A[[#This Row],[32+]]</f>
        <v>0</v>
      </c>
      <c r="BV132" s="5">
        <f>P_A[[#This Row],[32+]]-P_A[[#This Row],[33+]]</f>
        <v>0</v>
      </c>
      <c r="BW132" s="5">
        <f>P_A[[#This Row],[33+]]-P_A[[#This Row],[34+]]</f>
        <v>0</v>
      </c>
      <c r="BX132" s="5">
        <f>P_A[[#This Row],[34+]]-P_A[[#This Row],[35+]]</f>
        <v>0</v>
      </c>
      <c r="BY132" s="5">
        <f>P_A[[#This Row],[35+]]-P_A[[#This Row],[36+]]</f>
        <v>0</v>
      </c>
      <c r="BZ132" s="5">
        <f>P_A[[#This Row],[36+]]-P_A[[#This Row],[37+]]</f>
        <v>0</v>
      </c>
      <c r="CA132" s="5">
        <f>P_A[[#This Row],[37+]]-P_A[[#This Row],[38+]]</f>
        <v>0</v>
      </c>
      <c r="CB132" s="5">
        <f>P_A[[#This Row],[38+]]-P_A[[#This Row],[39+]]</f>
        <v>0</v>
      </c>
      <c r="CC132" s="5">
        <f>P_A[[#This Row],[39+]]-P_A[[#This Row],[40+]]</f>
        <v>0</v>
      </c>
      <c r="CD132" s="5">
        <f>P_A[[#This Row],[40+]]-P_A[[#This Row],[41+]]</f>
        <v>0</v>
      </c>
      <c r="CE132" s="5">
        <f>P_A[[#This Row],[41+]]-P_A[[#This Row],[42+]]</f>
        <v>0</v>
      </c>
      <c r="CF132" s="5">
        <f>P_A[[#This Row],[42+]]-P_A[[#This Row],[43+]]</f>
        <v>0</v>
      </c>
      <c r="CG132" s="5">
        <f>P_A[[#This Row],[43+]]-P_A[[#This Row],[44+]]</f>
        <v>0</v>
      </c>
      <c r="CH132" s="5">
        <f>P_A[[#This Row],[44+]]-P_A[[#This Row],[45+]]</f>
        <v>0</v>
      </c>
      <c r="CI132" s="5">
        <f>P_A[[#This Row],[45+]]-P_A[[#This Row],[46+]]</f>
        <v>0</v>
      </c>
      <c r="CJ132" s="5">
        <f>P_A[[#This Row],[46+]]-P_A[[#This Row],[47+]]</f>
        <v>0</v>
      </c>
      <c r="CK132" s="5">
        <f>P_A[[#This Row],[47+]]-P_A[[#This Row],[48+]]</f>
        <v>0</v>
      </c>
      <c r="CL132" s="5">
        <f>P_A[[#This Row],[48+]]-P_A[[#This Row],[49+]]</f>
        <v>0</v>
      </c>
    </row>
    <row r="133" spans="1:90" x14ac:dyDescent="0.25">
      <c r="A133" s="10">
        <v>22400628</v>
      </c>
      <c r="B133" t="s">
        <v>79</v>
      </c>
      <c r="C133" t="s">
        <v>89</v>
      </c>
      <c r="D133" s="11">
        <v>0.91666666666666663</v>
      </c>
      <c r="E133" s="9" t="str">
        <f>HYPERLINK("https://www.nba.com/stats/player/1641764/boxscores-traditional", "Brandin Podziemski")</f>
        <v>Brandin Podziemski</v>
      </c>
      <c r="F133">
        <v>13.8</v>
      </c>
      <c r="G133" s="4">
        <v>7.3319999999999999</v>
      </c>
      <c r="H133" s="3">
        <v>0.78524000000000005</v>
      </c>
      <c r="I133" s="3">
        <v>0.74214999999999998</v>
      </c>
      <c r="J133" s="3">
        <v>0.69847000000000004</v>
      </c>
      <c r="K133" s="3">
        <v>0.64802999999999999</v>
      </c>
      <c r="L133" s="3">
        <v>0.59870999999999996</v>
      </c>
      <c r="M133" s="3">
        <v>0.54379999999999995</v>
      </c>
      <c r="N133" s="3">
        <v>0.48803000000000002</v>
      </c>
      <c r="O133" s="3">
        <v>0.43643999999999999</v>
      </c>
      <c r="P133" s="3">
        <v>0.38208999999999999</v>
      </c>
      <c r="Q133" s="3">
        <v>0.32996999999999999</v>
      </c>
      <c r="R133" s="3">
        <v>0.28433999999999998</v>
      </c>
      <c r="S133" s="3">
        <v>0.23885000000000001</v>
      </c>
      <c r="T133" s="3">
        <v>0.19766</v>
      </c>
      <c r="U133" s="3">
        <v>0.16353999999999999</v>
      </c>
      <c r="V133" s="3">
        <v>0.13136</v>
      </c>
      <c r="W133" s="3">
        <v>0.10564999999999999</v>
      </c>
      <c r="X133" s="3">
        <v>8.226E-2</v>
      </c>
      <c r="Y133" s="3">
        <v>6.3009999999999997E-2</v>
      </c>
      <c r="Z133" s="3">
        <v>4.8460000000000003E-2</v>
      </c>
      <c r="AA133" s="3">
        <v>3.5929999999999997E-2</v>
      </c>
      <c r="AB133" s="3">
        <v>2.6190000000000001E-2</v>
      </c>
      <c r="AC133" s="3">
        <v>1.9230000000000001E-2</v>
      </c>
      <c r="AD133" s="3">
        <v>1.355E-2</v>
      </c>
      <c r="AE133" s="3">
        <v>9.3900000000000008E-3</v>
      </c>
      <c r="AF133" s="3">
        <v>6.5700000000000003E-3</v>
      </c>
      <c r="AG133" s="3">
        <v>4.4000000000000003E-3</v>
      </c>
      <c r="AH133" s="3">
        <v>2.8900000000000002E-3</v>
      </c>
      <c r="AI133" s="3">
        <v>1.9300000000000001E-3</v>
      </c>
      <c r="AJ133" s="3">
        <v>1.2199999999999999E-3</v>
      </c>
      <c r="AK133" s="3">
        <v>7.9000000000000001E-4</v>
      </c>
      <c r="AL133" s="3">
        <v>4.8000000000000001E-4</v>
      </c>
      <c r="AM133" s="3">
        <v>2.9E-4</v>
      </c>
      <c r="AN133" s="3">
        <v>1.8000000000000001E-4</v>
      </c>
      <c r="AO133" s="3">
        <v>1E-4</v>
      </c>
      <c r="AP133" s="3">
        <v>6.0000000000000002E-5</v>
      </c>
      <c r="AQ133" s="3">
        <v>3.0000000000000001E-5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5">
        <f>P_A[[#This Row],[8+]]-P_A[[#This Row],[9+]]</f>
        <v>4.3090000000000073E-2</v>
      </c>
      <c r="AY133" s="5">
        <f>P_A[[#This Row],[9+]]-P_A[[#This Row],[10+]]</f>
        <v>4.3679999999999941E-2</v>
      </c>
      <c r="AZ133" s="5">
        <f>P_A[[#This Row],[10+]]-P_A[[#This Row],[11+]]</f>
        <v>5.044000000000004E-2</v>
      </c>
      <c r="BA133" s="5">
        <f>P_A[[#This Row],[11+]]-P_A[[#This Row],[12+]]</f>
        <v>4.932000000000003E-2</v>
      </c>
      <c r="BB133" s="5">
        <f>P_A[[#This Row],[12+]]-P_A[[#This Row],[13+]]</f>
        <v>5.4910000000000014E-2</v>
      </c>
      <c r="BC133" s="5">
        <f>P_A[[#This Row],[13+]]-P_A[[#This Row],[14+]]</f>
        <v>5.5769999999999931E-2</v>
      </c>
      <c r="BD133" s="5">
        <f>P_A[[#This Row],[14+]]-P_A[[#This Row],[15+]]</f>
        <v>5.1590000000000025E-2</v>
      </c>
      <c r="BE133" s="5">
        <f>P_A[[#This Row],[15+]]-P_A[[#This Row],[16+]]</f>
        <v>5.4350000000000009E-2</v>
      </c>
      <c r="BF133" s="5">
        <f>P_A[[#This Row],[16+]]-P_A[[#This Row],[17+]]</f>
        <v>5.212E-2</v>
      </c>
      <c r="BG133" s="5">
        <f>P_A[[#This Row],[17+]]-P_A[[#This Row],[18+]]</f>
        <v>4.5630000000000004E-2</v>
      </c>
      <c r="BH133" s="5">
        <f>P_A[[#This Row],[18+]]-P_A[[#This Row],[19+]]</f>
        <v>4.5489999999999975E-2</v>
      </c>
      <c r="BI133" s="5">
        <f>P_A[[#This Row],[19+]]-P_A[[#This Row],[20+]]</f>
        <v>4.1190000000000004E-2</v>
      </c>
      <c r="BJ133" s="5">
        <f>P_A[[#This Row],[20+]]-P_A[[#This Row],[21+]]</f>
        <v>3.4120000000000011E-2</v>
      </c>
      <c r="BK133" s="5">
        <f>P_A[[#This Row],[21+]]-P_A[[#This Row],[22+]]</f>
        <v>3.2179999999999986E-2</v>
      </c>
      <c r="BL133" s="5">
        <f>P_A[[#This Row],[22+]]-P_A[[#This Row],[23+]]</f>
        <v>2.5710000000000011E-2</v>
      </c>
      <c r="BM133" s="5">
        <f>P_A[[#This Row],[23+]]-P_A[[#This Row],[24+]]</f>
        <v>2.3389999999999994E-2</v>
      </c>
      <c r="BN133" s="5">
        <f>P_A[[#This Row],[24+]]-P_A[[#This Row],[25+]]</f>
        <v>1.9250000000000003E-2</v>
      </c>
      <c r="BO133" s="5">
        <f>P_A[[#This Row],[25+]]-P_A[[#This Row],[26+]]</f>
        <v>1.4549999999999993E-2</v>
      </c>
      <c r="BP133" s="5">
        <f>P_A[[#This Row],[26+]]-P_A[[#This Row],[27+]]</f>
        <v>1.2530000000000006E-2</v>
      </c>
      <c r="BQ133" s="5">
        <f>P_A[[#This Row],[27+]]-P_A[[#This Row],[28+]]</f>
        <v>9.7399999999999952E-3</v>
      </c>
      <c r="BR133" s="5">
        <f>P_A[[#This Row],[28+]]-P_A[[#This Row],[29+]]</f>
        <v>6.9600000000000009E-3</v>
      </c>
      <c r="BS133" s="5">
        <f>P_A[[#This Row],[29+]]-P_A[[#This Row],[30+]]</f>
        <v>5.680000000000001E-3</v>
      </c>
      <c r="BT133" s="5">
        <f>P_A[[#This Row],[30+]]-P_A[[#This Row],[31+]]</f>
        <v>4.1599999999999988E-3</v>
      </c>
      <c r="BU133" s="5">
        <f>P_A[[#This Row],[31+]]-P_A[[#This Row],[32+]]</f>
        <v>2.8200000000000005E-3</v>
      </c>
      <c r="BV133" s="5">
        <f>P_A[[#This Row],[32+]]-P_A[[#This Row],[33+]]</f>
        <v>2.1700000000000001E-3</v>
      </c>
      <c r="BW133" s="5">
        <f>P_A[[#This Row],[33+]]-P_A[[#This Row],[34+]]</f>
        <v>1.5100000000000001E-3</v>
      </c>
      <c r="BX133" s="5">
        <f>P_A[[#This Row],[34+]]-P_A[[#This Row],[35+]]</f>
        <v>9.6000000000000013E-4</v>
      </c>
      <c r="BY133" s="5">
        <f>P_A[[#This Row],[35+]]-P_A[[#This Row],[36+]]</f>
        <v>7.1000000000000013E-4</v>
      </c>
      <c r="BZ133" s="5">
        <f>P_A[[#This Row],[36+]]-P_A[[#This Row],[37+]]</f>
        <v>4.2999999999999994E-4</v>
      </c>
      <c r="CA133" s="5">
        <f>P_A[[#This Row],[37+]]-P_A[[#This Row],[38+]]</f>
        <v>3.1E-4</v>
      </c>
      <c r="CB133" s="5">
        <f>P_A[[#This Row],[38+]]-P_A[[#This Row],[39+]]</f>
        <v>1.9000000000000001E-4</v>
      </c>
      <c r="CC133" s="5">
        <f>P_A[[#This Row],[39+]]-P_A[[#This Row],[40+]]</f>
        <v>1.0999999999999999E-4</v>
      </c>
      <c r="CD133" s="5">
        <f>P_A[[#This Row],[40+]]-P_A[[#This Row],[41+]]</f>
        <v>8.0000000000000007E-5</v>
      </c>
      <c r="CE133" s="5">
        <f>P_A[[#This Row],[41+]]-P_A[[#This Row],[42+]]</f>
        <v>4.0000000000000003E-5</v>
      </c>
      <c r="CF133" s="5">
        <f>P_A[[#This Row],[42+]]-P_A[[#This Row],[43+]]</f>
        <v>3.0000000000000001E-5</v>
      </c>
      <c r="CG133" s="5">
        <f>P_A[[#This Row],[43+]]-P_A[[#This Row],[44+]]</f>
        <v>3.0000000000000001E-5</v>
      </c>
      <c r="CH133" s="5">
        <f>P_A[[#This Row],[44+]]-P_A[[#This Row],[45+]]</f>
        <v>0</v>
      </c>
      <c r="CI133" s="5">
        <f>P_A[[#This Row],[45+]]-P_A[[#This Row],[46+]]</f>
        <v>0</v>
      </c>
      <c r="CJ133" s="5">
        <f>P_A[[#This Row],[46+]]-P_A[[#This Row],[47+]]</f>
        <v>0</v>
      </c>
      <c r="CK133" s="5">
        <f>P_A[[#This Row],[47+]]-P_A[[#This Row],[48+]]</f>
        <v>0</v>
      </c>
      <c r="CL133" s="5">
        <f>P_A[[#This Row],[48+]]-P_A[[#This Row],[49+]]</f>
        <v>0</v>
      </c>
    </row>
    <row r="134" spans="1:90" x14ac:dyDescent="0.25">
      <c r="A134" s="10">
        <v>22400628</v>
      </c>
      <c r="B134" t="s">
        <v>79</v>
      </c>
      <c r="C134" t="s">
        <v>89</v>
      </c>
      <c r="D134" s="11">
        <v>0.91666666666666663</v>
      </c>
      <c r="E134" s="9" t="str">
        <f>HYPERLINK("https://www.nba.com/stats/player/1629001/boxscores-traditional", "De'Anthony Melton")</f>
        <v>De'Anthony Melton</v>
      </c>
      <c r="F134">
        <v>12.8</v>
      </c>
      <c r="G134" s="4">
        <v>6.242</v>
      </c>
      <c r="H134" s="3">
        <v>0.77934999999999999</v>
      </c>
      <c r="I134" s="3">
        <v>0.72907</v>
      </c>
      <c r="J134" s="3">
        <v>0.67364000000000002</v>
      </c>
      <c r="K134" s="3">
        <v>0.61409000000000002</v>
      </c>
      <c r="L134" s="3">
        <v>0.55171999999999999</v>
      </c>
      <c r="M134" s="3">
        <v>0.48803000000000002</v>
      </c>
      <c r="N134" s="3">
        <v>0.42465000000000003</v>
      </c>
      <c r="O134" s="3">
        <v>0.36316999999999999</v>
      </c>
      <c r="P134" s="3">
        <v>0.30503000000000002</v>
      </c>
      <c r="Q134" s="3">
        <v>0.25142999999999999</v>
      </c>
      <c r="R134" s="3">
        <v>0.20327000000000001</v>
      </c>
      <c r="S134" s="3">
        <v>0.16109000000000001</v>
      </c>
      <c r="T134" s="3">
        <v>0.12506999999999999</v>
      </c>
      <c r="U134" s="3">
        <v>9.5100000000000004E-2</v>
      </c>
      <c r="V134" s="3">
        <v>7.0779999999999996E-2</v>
      </c>
      <c r="W134" s="3">
        <v>5.1549999999999999E-2</v>
      </c>
      <c r="X134" s="3">
        <v>3.6729999999999999E-2</v>
      </c>
      <c r="Y134" s="3">
        <v>2.5590000000000002E-2</v>
      </c>
      <c r="Z134" s="3">
        <v>1.7430000000000001E-2</v>
      </c>
      <c r="AA134" s="3">
        <v>1.1599999999999999E-2</v>
      </c>
      <c r="AB134" s="3">
        <v>7.3400000000000002E-3</v>
      </c>
      <c r="AC134" s="3">
        <v>4.6600000000000001E-3</v>
      </c>
      <c r="AD134" s="3">
        <v>2.8900000000000002E-3</v>
      </c>
      <c r="AE134" s="3">
        <v>1.75E-3</v>
      </c>
      <c r="AF134" s="3">
        <v>1.0399999999999999E-3</v>
      </c>
      <c r="AG134" s="3">
        <v>5.9999999999999995E-4</v>
      </c>
      <c r="AH134" s="3">
        <v>3.4000000000000002E-4</v>
      </c>
      <c r="AI134" s="3">
        <v>1.9000000000000001E-4</v>
      </c>
      <c r="AJ134" s="3">
        <v>1E-4</v>
      </c>
      <c r="AK134" s="3">
        <v>5.0000000000000002E-5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5">
        <f>P_A[[#This Row],[8+]]-P_A[[#This Row],[9+]]</f>
        <v>5.0279999999999991E-2</v>
      </c>
      <c r="AY134" s="5">
        <f>P_A[[#This Row],[9+]]-P_A[[#This Row],[10+]]</f>
        <v>5.5429999999999979E-2</v>
      </c>
      <c r="AZ134" s="5">
        <f>P_A[[#This Row],[10+]]-P_A[[#This Row],[11+]]</f>
        <v>5.9549999999999992E-2</v>
      </c>
      <c r="BA134" s="5">
        <f>P_A[[#This Row],[11+]]-P_A[[#This Row],[12+]]</f>
        <v>6.2370000000000037E-2</v>
      </c>
      <c r="BB134" s="5">
        <f>P_A[[#This Row],[12+]]-P_A[[#This Row],[13+]]</f>
        <v>6.3689999999999969E-2</v>
      </c>
      <c r="BC134" s="5">
        <f>P_A[[#This Row],[13+]]-P_A[[#This Row],[14+]]</f>
        <v>6.3379999999999992E-2</v>
      </c>
      <c r="BD134" s="5">
        <f>P_A[[#This Row],[14+]]-P_A[[#This Row],[15+]]</f>
        <v>6.1480000000000035E-2</v>
      </c>
      <c r="BE134" s="5">
        <f>P_A[[#This Row],[15+]]-P_A[[#This Row],[16+]]</f>
        <v>5.8139999999999969E-2</v>
      </c>
      <c r="BF134" s="5">
        <f>P_A[[#This Row],[16+]]-P_A[[#This Row],[17+]]</f>
        <v>5.3600000000000037E-2</v>
      </c>
      <c r="BG134" s="5">
        <f>P_A[[#This Row],[17+]]-P_A[[#This Row],[18+]]</f>
        <v>4.8159999999999981E-2</v>
      </c>
      <c r="BH134" s="5">
        <f>P_A[[#This Row],[18+]]-P_A[[#This Row],[19+]]</f>
        <v>4.2179999999999995E-2</v>
      </c>
      <c r="BI134" s="5">
        <f>P_A[[#This Row],[19+]]-P_A[[#This Row],[20+]]</f>
        <v>3.6020000000000024E-2</v>
      </c>
      <c r="BJ134" s="5">
        <f>P_A[[#This Row],[20+]]-P_A[[#This Row],[21+]]</f>
        <v>2.9969999999999983E-2</v>
      </c>
      <c r="BK134" s="5">
        <f>P_A[[#This Row],[21+]]-P_A[[#This Row],[22+]]</f>
        <v>2.4320000000000008E-2</v>
      </c>
      <c r="BL134" s="5">
        <f>P_A[[#This Row],[22+]]-P_A[[#This Row],[23+]]</f>
        <v>1.9229999999999997E-2</v>
      </c>
      <c r="BM134" s="5">
        <f>P_A[[#This Row],[23+]]-P_A[[#This Row],[24+]]</f>
        <v>1.482E-2</v>
      </c>
      <c r="BN134" s="5">
        <f>P_A[[#This Row],[24+]]-P_A[[#This Row],[25+]]</f>
        <v>1.1139999999999997E-2</v>
      </c>
      <c r="BO134" s="5">
        <f>P_A[[#This Row],[25+]]-P_A[[#This Row],[26+]]</f>
        <v>8.1600000000000006E-3</v>
      </c>
      <c r="BP134" s="5">
        <f>P_A[[#This Row],[26+]]-P_A[[#This Row],[27+]]</f>
        <v>5.8300000000000018E-3</v>
      </c>
      <c r="BQ134" s="5">
        <f>P_A[[#This Row],[27+]]-P_A[[#This Row],[28+]]</f>
        <v>4.259999999999999E-3</v>
      </c>
      <c r="BR134" s="5">
        <f>P_A[[#This Row],[28+]]-P_A[[#This Row],[29+]]</f>
        <v>2.6800000000000001E-3</v>
      </c>
      <c r="BS134" s="5">
        <f>P_A[[#This Row],[29+]]-P_A[[#This Row],[30+]]</f>
        <v>1.7699999999999999E-3</v>
      </c>
      <c r="BT134" s="5">
        <f>P_A[[#This Row],[30+]]-P_A[[#This Row],[31+]]</f>
        <v>1.1400000000000002E-3</v>
      </c>
      <c r="BU134" s="5">
        <f>P_A[[#This Row],[31+]]-P_A[[#This Row],[32+]]</f>
        <v>7.1000000000000013E-4</v>
      </c>
      <c r="BV134" s="5">
        <f>P_A[[#This Row],[32+]]-P_A[[#This Row],[33+]]</f>
        <v>4.3999999999999996E-4</v>
      </c>
      <c r="BW134" s="5">
        <f>P_A[[#This Row],[33+]]-P_A[[#This Row],[34+]]</f>
        <v>2.5999999999999992E-4</v>
      </c>
      <c r="BX134" s="5">
        <f>P_A[[#This Row],[34+]]-P_A[[#This Row],[35+]]</f>
        <v>1.5000000000000001E-4</v>
      </c>
      <c r="BY134" s="5">
        <f>P_A[[#This Row],[35+]]-P_A[[#This Row],[36+]]</f>
        <v>9.0000000000000006E-5</v>
      </c>
      <c r="BZ134" s="5">
        <f>P_A[[#This Row],[36+]]-P_A[[#This Row],[37+]]</f>
        <v>5.0000000000000002E-5</v>
      </c>
      <c r="CA134" s="5">
        <f>P_A[[#This Row],[37+]]-P_A[[#This Row],[38+]]</f>
        <v>5.0000000000000002E-5</v>
      </c>
      <c r="CB134" s="5">
        <f>P_A[[#This Row],[38+]]-P_A[[#This Row],[39+]]</f>
        <v>0</v>
      </c>
      <c r="CC134" s="5">
        <f>P_A[[#This Row],[39+]]-P_A[[#This Row],[40+]]</f>
        <v>0</v>
      </c>
      <c r="CD134" s="5">
        <f>P_A[[#This Row],[40+]]-P_A[[#This Row],[41+]]</f>
        <v>0</v>
      </c>
      <c r="CE134" s="5">
        <f>P_A[[#This Row],[41+]]-P_A[[#This Row],[42+]]</f>
        <v>0</v>
      </c>
      <c r="CF134" s="5">
        <f>P_A[[#This Row],[42+]]-P_A[[#This Row],[43+]]</f>
        <v>0</v>
      </c>
      <c r="CG134" s="5">
        <f>P_A[[#This Row],[43+]]-P_A[[#This Row],[44+]]</f>
        <v>0</v>
      </c>
      <c r="CH134" s="5">
        <f>P_A[[#This Row],[44+]]-P_A[[#This Row],[45+]]</f>
        <v>0</v>
      </c>
      <c r="CI134" s="5">
        <f>P_A[[#This Row],[45+]]-P_A[[#This Row],[46+]]</f>
        <v>0</v>
      </c>
      <c r="CJ134" s="5">
        <f>P_A[[#This Row],[46+]]-P_A[[#This Row],[47+]]</f>
        <v>0</v>
      </c>
      <c r="CK134" s="5">
        <f>P_A[[#This Row],[47+]]-P_A[[#This Row],[48+]]</f>
        <v>0</v>
      </c>
      <c r="CL134" s="5">
        <f>P_A[[#This Row],[48+]]-P_A[[#This Row],[49+]]</f>
        <v>0</v>
      </c>
    </row>
    <row r="135" spans="1:90" x14ac:dyDescent="0.25">
      <c r="A135" s="10">
        <v>22400628</v>
      </c>
      <c r="B135" t="s">
        <v>79</v>
      </c>
      <c r="C135" t="s">
        <v>89</v>
      </c>
      <c r="D135" s="11">
        <v>0.91666666666666663</v>
      </c>
      <c r="E135" s="9" t="str">
        <f>HYPERLINK("https://www.nba.com/stats/player/1630541/boxscores-traditional", "Moses Moody")</f>
        <v>Moses Moody</v>
      </c>
      <c r="F135">
        <v>11.6</v>
      </c>
      <c r="G135" s="4">
        <v>5.6779999999999999</v>
      </c>
      <c r="H135" s="3">
        <v>0.73565000000000003</v>
      </c>
      <c r="I135" s="3">
        <v>0.67723999999999995</v>
      </c>
      <c r="J135" s="3">
        <v>0.61026000000000002</v>
      </c>
      <c r="K135" s="3">
        <v>0.54379999999999995</v>
      </c>
      <c r="L135" s="3">
        <v>0.47210000000000002</v>
      </c>
      <c r="M135" s="3">
        <v>0.40128999999999998</v>
      </c>
      <c r="N135" s="3">
        <v>0.33723999999999998</v>
      </c>
      <c r="O135" s="3">
        <v>0.27424999999999999</v>
      </c>
      <c r="P135" s="3">
        <v>0.22065000000000001</v>
      </c>
      <c r="Q135" s="3">
        <v>0.17105999999999999</v>
      </c>
      <c r="R135" s="3">
        <v>0.12923999999999999</v>
      </c>
      <c r="S135" s="3">
        <v>9.6799999999999997E-2</v>
      </c>
      <c r="T135" s="3">
        <v>6.9440000000000002E-2</v>
      </c>
      <c r="U135" s="3">
        <v>4.8460000000000003E-2</v>
      </c>
      <c r="V135" s="3">
        <v>3.3619999999999997E-2</v>
      </c>
      <c r="W135" s="3">
        <v>2.222E-2</v>
      </c>
      <c r="X135" s="3">
        <v>1.4630000000000001E-2</v>
      </c>
      <c r="Y135" s="3">
        <v>9.1400000000000006E-3</v>
      </c>
      <c r="Z135" s="3">
        <v>5.5399999999999998E-3</v>
      </c>
      <c r="AA135" s="3">
        <v>3.3600000000000001E-3</v>
      </c>
      <c r="AB135" s="3">
        <v>1.9300000000000001E-3</v>
      </c>
      <c r="AC135" s="3">
        <v>1.1100000000000001E-3</v>
      </c>
      <c r="AD135" s="3">
        <v>5.9999999999999995E-4</v>
      </c>
      <c r="AE135" s="3">
        <v>3.1E-4</v>
      </c>
      <c r="AF135" s="3">
        <v>1.7000000000000001E-4</v>
      </c>
      <c r="AG135" s="3">
        <v>8.0000000000000007E-5</v>
      </c>
      <c r="AH135" s="3">
        <v>4.0000000000000003E-5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5">
        <f>P_A[[#This Row],[8+]]-P_A[[#This Row],[9+]]</f>
        <v>5.8410000000000073E-2</v>
      </c>
      <c r="AY135" s="5">
        <f>P_A[[#This Row],[9+]]-P_A[[#This Row],[10+]]</f>
        <v>6.6979999999999928E-2</v>
      </c>
      <c r="AZ135" s="5">
        <f>P_A[[#This Row],[10+]]-P_A[[#This Row],[11+]]</f>
        <v>6.6460000000000075E-2</v>
      </c>
      <c r="BA135" s="5">
        <f>P_A[[#This Row],[11+]]-P_A[[#This Row],[12+]]</f>
        <v>7.169999999999993E-2</v>
      </c>
      <c r="BB135" s="5">
        <f>P_A[[#This Row],[12+]]-P_A[[#This Row],[13+]]</f>
        <v>7.081000000000004E-2</v>
      </c>
      <c r="BC135" s="5">
        <f>P_A[[#This Row],[13+]]-P_A[[#This Row],[14+]]</f>
        <v>6.4049999999999996E-2</v>
      </c>
      <c r="BD135" s="5">
        <f>P_A[[#This Row],[14+]]-P_A[[#This Row],[15+]]</f>
        <v>6.298999999999999E-2</v>
      </c>
      <c r="BE135" s="5">
        <f>P_A[[#This Row],[15+]]-P_A[[#This Row],[16+]]</f>
        <v>5.3599999999999981E-2</v>
      </c>
      <c r="BF135" s="5">
        <f>P_A[[#This Row],[16+]]-P_A[[#This Row],[17+]]</f>
        <v>4.9590000000000023E-2</v>
      </c>
      <c r="BG135" s="5">
        <f>P_A[[#This Row],[17+]]-P_A[[#This Row],[18+]]</f>
        <v>4.1819999999999996E-2</v>
      </c>
      <c r="BH135" s="5">
        <f>P_A[[#This Row],[18+]]-P_A[[#This Row],[19+]]</f>
        <v>3.2439999999999997E-2</v>
      </c>
      <c r="BI135" s="5">
        <f>P_A[[#This Row],[19+]]-P_A[[#This Row],[20+]]</f>
        <v>2.7359999999999995E-2</v>
      </c>
      <c r="BJ135" s="5">
        <f>P_A[[#This Row],[20+]]-P_A[[#This Row],[21+]]</f>
        <v>2.0979999999999999E-2</v>
      </c>
      <c r="BK135" s="5">
        <f>P_A[[#This Row],[21+]]-P_A[[#This Row],[22+]]</f>
        <v>1.4840000000000006E-2</v>
      </c>
      <c r="BL135" s="5">
        <f>P_A[[#This Row],[22+]]-P_A[[#This Row],[23+]]</f>
        <v>1.1399999999999997E-2</v>
      </c>
      <c r="BM135" s="5">
        <f>P_A[[#This Row],[23+]]-P_A[[#This Row],[24+]]</f>
        <v>7.5899999999999995E-3</v>
      </c>
      <c r="BN135" s="5">
        <f>P_A[[#This Row],[24+]]-P_A[[#This Row],[25+]]</f>
        <v>5.4900000000000001E-3</v>
      </c>
      <c r="BO135" s="5">
        <f>P_A[[#This Row],[25+]]-P_A[[#This Row],[26+]]</f>
        <v>3.6000000000000008E-3</v>
      </c>
      <c r="BP135" s="5">
        <f>P_A[[#This Row],[26+]]-P_A[[#This Row],[27+]]</f>
        <v>2.1799999999999996E-3</v>
      </c>
      <c r="BQ135" s="5">
        <f>P_A[[#This Row],[27+]]-P_A[[#This Row],[28+]]</f>
        <v>1.4300000000000001E-3</v>
      </c>
      <c r="BR135" s="5">
        <f>P_A[[#This Row],[28+]]-P_A[[#This Row],[29+]]</f>
        <v>8.1999999999999998E-4</v>
      </c>
      <c r="BS135" s="5">
        <f>P_A[[#This Row],[29+]]-P_A[[#This Row],[30+]]</f>
        <v>5.1000000000000015E-4</v>
      </c>
      <c r="BT135" s="5">
        <f>P_A[[#This Row],[30+]]-P_A[[#This Row],[31+]]</f>
        <v>2.8999999999999995E-4</v>
      </c>
      <c r="BU135" s="5">
        <f>P_A[[#This Row],[31+]]-P_A[[#This Row],[32+]]</f>
        <v>1.3999999999999999E-4</v>
      </c>
      <c r="BV135" s="5">
        <f>P_A[[#This Row],[32+]]-P_A[[#This Row],[33+]]</f>
        <v>9.0000000000000006E-5</v>
      </c>
      <c r="BW135" s="5">
        <f>P_A[[#This Row],[33+]]-P_A[[#This Row],[34+]]</f>
        <v>4.0000000000000003E-5</v>
      </c>
      <c r="BX135" s="5">
        <f>P_A[[#This Row],[34+]]-P_A[[#This Row],[35+]]</f>
        <v>4.0000000000000003E-5</v>
      </c>
      <c r="BY135" s="5">
        <f>P_A[[#This Row],[35+]]-P_A[[#This Row],[36+]]</f>
        <v>0</v>
      </c>
      <c r="BZ135" s="5">
        <f>P_A[[#This Row],[36+]]-P_A[[#This Row],[37+]]</f>
        <v>0</v>
      </c>
      <c r="CA135" s="5">
        <f>P_A[[#This Row],[37+]]-P_A[[#This Row],[38+]]</f>
        <v>0</v>
      </c>
      <c r="CB135" s="5">
        <f>P_A[[#This Row],[38+]]-P_A[[#This Row],[39+]]</f>
        <v>0</v>
      </c>
      <c r="CC135" s="5">
        <f>P_A[[#This Row],[39+]]-P_A[[#This Row],[40+]]</f>
        <v>0</v>
      </c>
      <c r="CD135" s="5">
        <f>P_A[[#This Row],[40+]]-P_A[[#This Row],[41+]]</f>
        <v>0</v>
      </c>
      <c r="CE135" s="5">
        <f>P_A[[#This Row],[41+]]-P_A[[#This Row],[42+]]</f>
        <v>0</v>
      </c>
      <c r="CF135" s="5">
        <f>P_A[[#This Row],[42+]]-P_A[[#This Row],[43+]]</f>
        <v>0</v>
      </c>
      <c r="CG135" s="5">
        <f>P_A[[#This Row],[43+]]-P_A[[#This Row],[44+]]</f>
        <v>0</v>
      </c>
      <c r="CH135" s="5">
        <f>P_A[[#This Row],[44+]]-P_A[[#This Row],[45+]]</f>
        <v>0</v>
      </c>
      <c r="CI135" s="5">
        <f>P_A[[#This Row],[45+]]-P_A[[#This Row],[46+]]</f>
        <v>0</v>
      </c>
      <c r="CJ135" s="5">
        <f>P_A[[#This Row],[46+]]-P_A[[#This Row],[47+]]</f>
        <v>0</v>
      </c>
      <c r="CK135" s="5">
        <f>P_A[[#This Row],[47+]]-P_A[[#This Row],[48+]]</f>
        <v>0</v>
      </c>
      <c r="CL135" s="5">
        <f>P_A[[#This Row],[48+]]-P_A[[#This Row],[49+]]</f>
        <v>0</v>
      </c>
    </row>
    <row r="136" spans="1:90" x14ac:dyDescent="0.25">
      <c r="A136" s="10">
        <v>22400628</v>
      </c>
      <c r="B136" t="s">
        <v>79</v>
      </c>
      <c r="C136" t="s">
        <v>89</v>
      </c>
      <c r="D136" s="11">
        <v>0.91666666666666663</v>
      </c>
      <c r="E136" s="9" t="str">
        <f>HYPERLINK("https://www.nba.com/stats/player/203937/boxscores-traditional", "Kyle Anderson")</f>
        <v>Kyle Anderson</v>
      </c>
      <c r="F136">
        <v>9.6</v>
      </c>
      <c r="G136" s="4">
        <v>3.98</v>
      </c>
      <c r="H136" s="3">
        <v>0.65542</v>
      </c>
      <c r="I136" s="3">
        <v>0.55962000000000001</v>
      </c>
      <c r="J136" s="3">
        <v>0.46017000000000002</v>
      </c>
      <c r="K136" s="3">
        <v>0.36316999999999999</v>
      </c>
      <c r="L136" s="3">
        <v>0.27424999999999999</v>
      </c>
      <c r="M136" s="3">
        <v>0.19766</v>
      </c>
      <c r="N136" s="3">
        <v>0.13350000000000001</v>
      </c>
      <c r="O136" s="3">
        <v>8.6910000000000001E-2</v>
      </c>
      <c r="P136" s="3">
        <v>5.3699999999999998E-2</v>
      </c>
      <c r="Q136" s="3">
        <v>3.1440000000000003E-2</v>
      </c>
      <c r="R136" s="3">
        <v>1.7430000000000001E-2</v>
      </c>
      <c r="S136" s="3">
        <v>9.1400000000000006E-3</v>
      </c>
      <c r="T136" s="3">
        <v>4.5300000000000002E-3</v>
      </c>
      <c r="U136" s="3">
        <v>2.1199999999999999E-3</v>
      </c>
      <c r="V136" s="3">
        <v>8.9999999999999998E-4</v>
      </c>
      <c r="W136" s="3">
        <v>3.8000000000000002E-4</v>
      </c>
      <c r="X136" s="3">
        <v>1.4999999999999999E-4</v>
      </c>
      <c r="Y136" s="3">
        <v>5.0000000000000002E-5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0</v>
      </c>
      <c r="AW136" s="3">
        <v>0</v>
      </c>
      <c r="AX136" s="5">
        <f>P_A[[#This Row],[8+]]-P_A[[#This Row],[9+]]</f>
        <v>9.5799999999999996E-2</v>
      </c>
      <c r="AY136" s="5">
        <f>P_A[[#This Row],[9+]]-P_A[[#This Row],[10+]]</f>
        <v>9.9449999999999983E-2</v>
      </c>
      <c r="AZ136" s="5">
        <f>P_A[[#This Row],[10+]]-P_A[[#This Row],[11+]]</f>
        <v>9.7000000000000031E-2</v>
      </c>
      <c r="BA136" s="5">
        <f>P_A[[#This Row],[11+]]-P_A[[#This Row],[12+]]</f>
        <v>8.8919999999999999E-2</v>
      </c>
      <c r="BB136" s="5">
        <f>P_A[[#This Row],[12+]]-P_A[[#This Row],[13+]]</f>
        <v>7.6589999999999991E-2</v>
      </c>
      <c r="BC136" s="5">
        <f>P_A[[#This Row],[13+]]-P_A[[#This Row],[14+]]</f>
        <v>6.4159999999999995E-2</v>
      </c>
      <c r="BD136" s="5">
        <f>P_A[[#This Row],[14+]]-P_A[[#This Row],[15+]]</f>
        <v>4.6590000000000006E-2</v>
      </c>
      <c r="BE136" s="5">
        <f>P_A[[#This Row],[15+]]-P_A[[#This Row],[16+]]</f>
        <v>3.3210000000000003E-2</v>
      </c>
      <c r="BF136" s="5">
        <f>P_A[[#This Row],[16+]]-P_A[[#This Row],[17+]]</f>
        <v>2.2259999999999995E-2</v>
      </c>
      <c r="BG136" s="5">
        <f>P_A[[#This Row],[17+]]-P_A[[#This Row],[18+]]</f>
        <v>1.4010000000000002E-2</v>
      </c>
      <c r="BH136" s="5">
        <f>P_A[[#This Row],[18+]]-P_A[[#This Row],[19+]]</f>
        <v>8.2900000000000005E-3</v>
      </c>
      <c r="BI136" s="5">
        <f>P_A[[#This Row],[19+]]-P_A[[#This Row],[20+]]</f>
        <v>4.6100000000000004E-3</v>
      </c>
      <c r="BJ136" s="5">
        <f>P_A[[#This Row],[20+]]-P_A[[#This Row],[21+]]</f>
        <v>2.4100000000000002E-3</v>
      </c>
      <c r="BK136" s="5">
        <f>P_A[[#This Row],[21+]]-P_A[[#This Row],[22+]]</f>
        <v>1.2199999999999999E-3</v>
      </c>
      <c r="BL136" s="5">
        <f>P_A[[#This Row],[22+]]-P_A[[#This Row],[23+]]</f>
        <v>5.1999999999999995E-4</v>
      </c>
      <c r="BM136" s="5">
        <f>P_A[[#This Row],[23+]]-P_A[[#This Row],[24+]]</f>
        <v>2.3000000000000003E-4</v>
      </c>
      <c r="BN136" s="5">
        <f>P_A[[#This Row],[24+]]-P_A[[#This Row],[25+]]</f>
        <v>9.9999999999999991E-5</v>
      </c>
      <c r="BO136" s="5">
        <f>P_A[[#This Row],[25+]]-P_A[[#This Row],[26+]]</f>
        <v>5.0000000000000002E-5</v>
      </c>
      <c r="BP136" s="5">
        <f>P_A[[#This Row],[26+]]-P_A[[#This Row],[27+]]</f>
        <v>0</v>
      </c>
      <c r="BQ136" s="5">
        <f>P_A[[#This Row],[27+]]-P_A[[#This Row],[28+]]</f>
        <v>0</v>
      </c>
      <c r="BR136" s="5">
        <f>P_A[[#This Row],[28+]]-P_A[[#This Row],[29+]]</f>
        <v>0</v>
      </c>
      <c r="BS136" s="5">
        <f>P_A[[#This Row],[29+]]-P_A[[#This Row],[30+]]</f>
        <v>0</v>
      </c>
      <c r="BT136" s="5">
        <f>P_A[[#This Row],[30+]]-P_A[[#This Row],[31+]]</f>
        <v>0</v>
      </c>
      <c r="BU136" s="5">
        <f>P_A[[#This Row],[31+]]-P_A[[#This Row],[32+]]</f>
        <v>0</v>
      </c>
      <c r="BV136" s="5">
        <f>P_A[[#This Row],[32+]]-P_A[[#This Row],[33+]]</f>
        <v>0</v>
      </c>
      <c r="BW136" s="5">
        <f>P_A[[#This Row],[33+]]-P_A[[#This Row],[34+]]</f>
        <v>0</v>
      </c>
      <c r="BX136" s="5">
        <f>P_A[[#This Row],[34+]]-P_A[[#This Row],[35+]]</f>
        <v>0</v>
      </c>
      <c r="BY136" s="5">
        <f>P_A[[#This Row],[35+]]-P_A[[#This Row],[36+]]</f>
        <v>0</v>
      </c>
      <c r="BZ136" s="5">
        <f>P_A[[#This Row],[36+]]-P_A[[#This Row],[37+]]</f>
        <v>0</v>
      </c>
      <c r="CA136" s="5">
        <f>P_A[[#This Row],[37+]]-P_A[[#This Row],[38+]]</f>
        <v>0</v>
      </c>
      <c r="CB136" s="5">
        <f>P_A[[#This Row],[38+]]-P_A[[#This Row],[39+]]</f>
        <v>0</v>
      </c>
      <c r="CC136" s="5">
        <f>P_A[[#This Row],[39+]]-P_A[[#This Row],[40+]]</f>
        <v>0</v>
      </c>
      <c r="CD136" s="5">
        <f>P_A[[#This Row],[40+]]-P_A[[#This Row],[41+]]</f>
        <v>0</v>
      </c>
      <c r="CE136" s="5">
        <f>P_A[[#This Row],[41+]]-P_A[[#This Row],[42+]]</f>
        <v>0</v>
      </c>
      <c r="CF136" s="5">
        <f>P_A[[#This Row],[42+]]-P_A[[#This Row],[43+]]</f>
        <v>0</v>
      </c>
      <c r="CG136" s="5">
        <f>P_A[[#This Row],[43+]]-P_A[[#This Row],[44+]]</f>
        <v>0</v>
      </c>
      <c r="CH136" s="5">
        <f>P_A[[#This Row],[44+]]-P_A[[#This Row],[45+]]</f>
        <v>0</v>
      </c>
      <c r="CI136" s="5">
        <f>P_A[[#This Row],[45+]]-P_A[[#This Row],[46+]]</f>
        <v>0</v>
      </c>
      <c r="CJ136" s="5">
        <f>P_A[[#This Row],[46+]]-P_A[[#This Row],[47+]]</f>
        <v>0</v>
      </c>
      <c r="CK136" s="5">
        <f>P_A[[#This Row],[47+]]-P_A[[#This Row],[48+]]</f>
        <v>0</v>
      </c>
      <c r="CL136" s="5">
        <f>P_A[[#This Row],[48+]]-P_A[[#This Row],[49+]]</f>
        <v>0</v>
      </c>
    </row>
    <row r="137" spans="1:90" x14ac:dyDescent="0.25">
      <c r="A137" s="10">
        <v>22400628</v>
      </c>
      <c r="B137" t="s">
        <v>79</v>
      </c>
      <c r="C137" t="s">
        <v>89</v>
      </c>
      <c r="D137" s="11">
        <v>0.91666666666666663</v>
      </c>
      <c r="E137" s="9" t="str">
        <f>HYPERLINK("https://www.nba.com/stats/player/1631218/boxscores-traditional", "Trayce Jackson-Davis")</f>
        <v>Trayce Jackson-Davis</v>
      </c>
      <c r="F137">
        <v>8.1999999999999993</v>
      </c>
      <c r="G137" s="4">
        <v>2.6379999999999999</v>
      </c>
      <c r="H137" s="3">
        <v>0.53188000000000002</v>
      </c>
      <c r="I137" s="3">
        <v>0.38208999999999999</v>
      </c>
      <c r="J137" s="3">
        <v>0.24825</v>
      </c>
      <c r="K137" s="3">
        <v>0.14457</v>
      </c>
      <c r="L137" s="3">
        <v>7.4929999999999997E-2</v>
      </c>
      <c r="M137" s="3">
        <v>3.4380000000000001E-2</v>
      </c>
      <c r="N137" s="3">
        <v>1.3899999999999999E-2</v>
      </c>
      <c r="O137" s="3">
        <v>4.9399999999999999E-3</v>
      </c>
      <c r="P137" s="3">
        <v>1.5399999999999999E-3</v>
      </c>
      <c r="Q137" s="3">
        <v>4.2000000000000002E-4</v>
      </c>
      <c r="R137" s="3">
        <v>1E-4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0</v>
      </c>
      <c r="AW137" s="3">
        <v>0</v>
      </c>
      <c r="AX137" s="5">
        <f>P_A[[#This Row],[8+]]-P_A[[#This Row],[9+]]</f>
        <v>0.14979000000000003</v>
      </c>
      <c r="AY137" s="5">
        <f>P_A[[#This Row],[9+]]-P_A[[#This Row],[10+]]</f>
        <v>0.13383999999999999</v>
      </c>
      <c r="AZ137" s="5">
        <f>P_A[[#This Row],[10+]]-P_A[[#This Row],[11+]]</f>
        <v>0.10367999999999999</v>
      </c>
      <c r="BA137" s="5">
        <f>P_A[[#This Row],[11+]]-P_A[[#This Row],[12+]]</f>
        <v>6.9640000000000007E-2</v>
      </c>
      <c r="BB137" s="5">
        <f>P_A[[#This Row],[12+]]-P_A[[#This Row],[13+]]</f>
        <v>4.0549999999999996E-2</v>
      </c>
      <c r="BC137" s="5">
        <f>P_A[[#This Row],[13+]]-P_A[[#This Row],[14+]]</f>
        <v>2.0480000000000002E-2</v>
      </c>
      <c r="BD137" s="5">
        <f>P_A[[#This Row],[14+]]-P_A[[#This Row],[15+]]</f>
        <v>8.9599999999999992E-3</v>
      </c>
      <c r="BE137" s="5">
        <f>P_A[[#This Row],[15+]]-P_A[[#This Row],[16+]]</f>
        <v>3.4000000000000002E-3</v>
      </c>
      <c r="BF137" s="5">
        <f>P_A[[#This Row],[16+]]-P_A[[#This Row],[17+]]</f>
        <v>1.1199999999999999E-3</v>
      </c>
      <c r="BG137" s="5">
        <f>P_A[[#This Row],[17+]]-P_A[[#This Row],[18+]]</f>
        <v>3.2000000000000003E-4</v>
      </c>
      <c r="BH137" s="5">
        <f>P_A[[#This Row],[18+]]-P_A[[#This Row],[19+]]</f>
        <v>1E-4</v>
      </c>
      <c r="BI137" s="5">
        <f>P_A[[#This Row],[19+]]-P_A[[#This Row],[20+]]</f>
        <v>0</v>
      </c>
      <c r="BJ137" s="5">
        <f>P_A[[#This Row],[20+]]-P_A[[#This Row],[21+]]</f>
        <v>0</v>
      </c>
      <c r="BK137" s="5">
        <f>P_A[[#This Row],[21+]]-P_A[[#This Row],[22+]]</f>
        <v>0</v>
      </c>
      <c r="BL137" s="5">
        <f>P_A[[#This Row],[22+]]-P_A[[#This Row],[23+]]</f>
        <v>0</v>
      </c>
      <c r="BM137" s="5">
        <f>P_A[[#This Row],[23+]]-P_A[[#This Row],[24+]]</f>
        <v>0</v>
      </c>
      <c r="BN137" s="5">
        <f>P_A[[#This Row],[24+]]-P_A[[#This Row],[25+]]</f>
        <v>0</v>
      </c>
      <c r="BO137" s="5">
        <f>P_A[[#This Row],[25+]]-P_A[[#This Row],[26+]]</f>
        <v>0</v>
      </c>
      <c r="BP137" s="5">
        <f>P_A[[#This Row],[26+]]-P_A[[#This Row],[27+]]</f>
        <v>0</v>
      </c>
      <c r="BQ137" s="5">
        <f>P_A[[#This Row],[27+]]-P_A[[#This Row],[28+]]</f>
        <v>0</v>
      </c>
      <c r="BR137" s="5">
        <f>P_A[[#This Row],[28+]]-P_A[[#This Row],[29+]]</f>
        <v>0</v>
      </c>
      <c r="BS137" s="5">
        <f>P_A[[#This Row],[29+]]-P_A[[#This Row],[30+]]</f>
        <v>0</v>
      </c>
      <c r="BT137" s="5">
        <f>P_A[[#This Row],[30+]]-P_A[[#This Row],[31+]]</f>
        <v>0</v>
      </c>
      <c r="BU137" s="5">
        <f>P_A[[#This Row],[31+]]-P_A[[#This Row],[32+]]</f>
        <v>0</v>
      </c>
      <c r="BV137" s="5">
        <f>P_A[[#This Row],[32+]]-P_A[[#This Row],[33+]]</f>
        <v>0</v>
      </c>
      <c r="BW137" s="5">
        <f>P_A[[#This Row],[33+]]-P_A[[#This Row],[34+]]</f>
        <v>0</v>
      </c>
      <c r="BX137" s="5">
        <f>P_A[[#This Row],[34+]]-P_A[[#This Row],[35+]]</f>
        <v>0</v>
      </c>
      <c r="BY137" s="5">
        <f>P_A[[#This Row],[35+]]-P_A[[#This Row],[36+]]</f>
        <v>0</v>
      </c>
      <c r="BZ137" s="5">
        <f>P_A[[#This Row],[36+]]-P_A[[#This Row],[37+]]</f>
        <v>0</v>
      </c>
      <c r="CA137" s="5">
        <f>P_A[[#This Row],[37+]]-P_A[[#This Row],[38+]]</f>
        <v>0</v>
      </c>
      <c r="CB137" s="5">
        <f>P_A[[#This Row],[38+]]-P_A[[#This Row],[39+]]</f>
        <v>0</v>
      </c>
      <c r="CC137" s="5">
        <f>P_A[[#This Row],[39+]]-P_A[[#This Row],[40+]]</f>
        <v>0</v>
      </c>
      <c r="CD137" s="5">
        <f>P_A[[#This Row],[40+]]-P_A[[#This Row],[41+]]</f>
        <v>0</v>
      </c>
      <c r="CE137" s="5">
        <f>P_A[[#This Row],[41+]]-P_A[[#This Row],[42+]]</f>
        <v>0</v>
      </c>
      <c r="CF137" s="5">
        <f>P_A[[#This Row],[42+]]-P_A[[#This Row],[43+]]</f>
        <v>0</v>
      </c>
      <c r="CG137" s="5">
        <f>P_A[[#This Row],[43+]]-P_A[[#This Row],[44+]]</f>
        <v>0</v>
      </c>
      <c r="CH137" s="5">
        <f>P_A[[#This Row],[44+]]-P_A[[#This Row],[45+]]</f>
        <v>0</v>
      </c>
      <c r="CI137" s="5">
        <f>P_A[[#This Row],[45+]]-P_A[[#This Row],[46+]]</f>
        <v>0</v>
      </c>
      <c r="CJ137" s="5">
        <f>P_A[[#This Row],[46+]]-P_A[[#This Row],[47+]]</f>
        <v>0</v>
      </c>
      <c r="CK137" s="5">
        <f>P_A[[#This Row],[47+]]-P_A[[#This Row],[48+]]</f>
        <v>0</v>
      </c>
      <c r="CL137" s="5">
        <f>P_A[[#This Row],[48+]]-P_A[[#This Row],[49+]]</f>
        <v>0</v>
      </c>
    </row>
    <row r="138" spans="1:90" x14ac:dyDescent="0.25">
      <c r="A138" s="10">
        <v>22400629</v>
      </c>
      <c r="B138" t="s">
        <v>80</v>
      </c>
      <c r="C138" t="s">
        <v>90</v>
      </c>
      <c r="D138" s="11">
        <v>0.91666666666666663</v>
      </c>
      <c r="E138" s="9" t="str">
        <f>HYPERLINK("https://www.nba.com/stats/player/1628369/boxscores-traditional", "Jayson Tatum")</f>
        <v>Jayson Tatum</v>
      </c>
      <c r="F138">
        <v>29.6</v>
      </c>
      <c r="G138" s="4">
        <v>3.7199999999999998</v>
      </c>
      <c r="H138" s="3">
        <v>1</v>
      </c>
      <c r="I138" s="3">
        <v>1</v>
      </c>
      <c r="J138" s="3">
        <v>1</v>
      </c>
      <c r="K138" s="3">
        <v>1</v>
      </c>
      <c r="L138" s="3">
        <v>1</v>
      </c>
      <c r="M138" s="3">
        <v>1</v>
      </c>
      <c r="N138" s="3">
        <v>1</v>
      </c>
      <c r="O138" s="3">
        <v>0.99995999999999996</v>
      </c>
      <c r="P138" s="3">
        <v>0.99987000000000004</v>
      </c>
      <c r="Q138" s="3">
        <v>0.99965000000000004</v>
      </c>
      <c r="R138" s="3">
        <v>0.99909999999999999</v>
      </c>
      <c r="S138" s="3">
        <v>0.99780999999999997</v>
      </c>
      <c r="T138" s="3">
        <v>0.99505999999999994</v>
      </c>
      <c r="U138" s="3">
        <v>0.98956</v>
      </c>
      <c r="V138" s="3">
        <v>0.97931999999999997</v>
      </c>
      <c r="W138" s="3">
        <v>0.96164000000000005</v>
      </c>
      <c r="X138" s="3">
        <v>0.93447999999999998</v>
      </c>
      <c r="Y138" s="3">
        <v>0.89251000000000003</v>
      </c>
      <c r="Z138" s="3">
        <v>0.83398000000000005</v>
      </c>
      <c r="AA138" s="3">
        <v>0.75804000000000005</v>
      </c>
      <c r="AB138" s="3">
        <v>0.66639999999999999</v>
      </c>
      <c r="AC138" s="3">
        <v>0.56355999999999995</v>
      </c>
      <c r="AD138" s="3">
        <v>0.45619999999999999</v>
      </c>
      <c r="AE138" s="3">
        <v>0.35197000000000001</v>
      </c>
      <c r="AF138" s="3">
        <v>0.25785000000000002</v>
      </c>
      <c r="AG138" s="3">
        <v>0.18140999999999999</v>
      </c>
      <c r="AH138" s="3">
        <v>0.11899999999999999</v>
      </c>
      <c r="AI138" s="3">
        <v>7.3529999999999998E-2</v>
      </c>
      <c r="AJ138" s="3">
        <v>4.2720000000000001E-2</v>
      </c>
      <c r="AK138" s="3">
        <v>2.3300000000000001E-2</v>
      </c>
      <c r="AL138" s="3">
        <v>1.191E-2</v>
      </c>
      <c r="AM138" s="3">
        <v>5.7000000000000002E-3</v>
      </c>
      <c r="AN138" s="3">
        <v>2.5600000000000002E-3</v>
      </c>
      <c r="AO138" s="3">
        <v>1.1100000000000001E-3</v>
      </c>
      <c r="AP138" s="3">
        <v>4.2999999999999999E-4</v>
      </c>
      <c r="AQ138" s="3">
        <v>1.6000000000000001E-4</v>
      </c>
      <c r="AR138" s="3">
        <v>5.0000000000000002E-5</v>
      </c>
      <c r="AS138" s="3">
        <v>0</v>
      </c>
      <c r="AT138" s="3">
        <v>0</v>
      </c>
      <c r="AU138" s="3">
        <v>0</v>
      </c>
      <c r="AV138" s="3">
        <v>0</v>
      </c>
      <c r="AW138" s="3">
        <v>0</v>
      </c>
      <c r="AX138" s="5">
        <f>P_A[[#This Row],[8+]]-P_A[[#This Row],[9+]]</f>
        <v>0</v>
      </c>
      <c r="AY138" s="5">
        <f>P_A[[#This Row],[9+]]-P_A[[#This Row],[10+]]</f>
        <v>0</v>
      </c>
      <c r="AZ138" s="5">
        <f>P_A[[#This Row],[10+]]-P_A[[#This Row],[11+]]</f>
        <v>0</v>
      </c>
      <c r="BA138" s="5">
        <f>P_A[[#This Row],[11+]]-P_A[[#This Row],[12+]]</f>
        <v>0</v>
      </c>
      <c r="BB138" s="5">
        <f>P_A[[#This Row],[12+]]-P_A[[#This Row],[13+]]</f>
        <v>0</v>
      </c>
      <c r="BC138" s="5">
        <f>P_A[[#This Row],[13+]]-P_A[[#This Row],[14+]]</f>
        <v>0</v>
      </c>
      <c r="BD138" s="5">
        <f>P_A[[#This Row],[14+]]-P_A[[#This Row],[15+]]</f>
        <v>4.0000000000040004E-5</v>
      </c>
      <c r="BE138" s="5">
        <f>P_A[[#This Row],[15+]]-P_A[[#This Row],[16+]]</f>
        <v>8.9999999999923475E-5</v>
      </c>
      <c r="BF138" s="5">
        <f>P_A[[#This Row],[16+]]-P_A[[#This Row],[17+]]</f>
        <v>2.1999999999999797E-4</v>
      </c>
      <c r="BG138" s="5">
        <f>P_A[[#This Row],[17+]]-P_A[[#This Row],[18+]]</f>
        <v>5.5000000000005045E-4</v>
      </c>
      <c r="BH138" s="5">
        <f>P_A[[#This Row],[18+]]-P_A[[#This Row],[19+]]</f>
        <v>1.2900000000000134E-3</v>
      </c>
      <c r="BI138" s="5">
        <f>P_A[[#This Row],[19+]]-P_A[[#This Row],[20+]]</f>
        <v>2.7500000000000302E-3</v>
      </c>
      <c r="BJ138" s="5">
        <f>P_A[[#This Row],[20+]]-P_A[[#This Row],[21+]]</f>
        <v>5.4999999999999494E-3</v>
      </c>
      <c r="BK138" s="5">
        <f>P_A[[#This Row],[21+]]-P_A[[#This Row],[22+]]</f>
        <v>1.0240000000000027E-2</v>
      </c>
      <c r="BL138" s="5">
        <f>P_A[[#This Row],[22+]]-P_A[[#This Row],[23+]]</f>
        <v>1.7679999999999918E-2</v>
      </c>
      <c r="BM138" s="5">
        <f>P_A[[#This Row],[23+]]-P_A[[#This Row],[24+]]</f>
        <v>2.7160000000000073E-2</v>
      </c>
      <c r="BN138" s="5">
        <f>P_A[[#This Row],[24+]]-P_A[[#This Row],[25+]]</f>
        <v>4.1969999999999952E-2</v>
      </c>
      <c r="BO138" s="5">
        <f>P_A[[#This Row],[25+]]-P_A[[#This Row],[26+]]</f>
        <v>5.8529999999999971E-2</v>
      </c>
      <c r="BP138" s="5">
        <f>P_A[[#This Row],[26+]]-P_A[[#This Row],[27+]]</f>
        <v>7.5940000000000007E-2</v>
      </c>
      <c r="BQ138" s="5">
        <f>P_A[[#This Row],[27+]]-P_A[[#This Row],[28+]]</f>
        <v>9.1640000000000055E-2</v>
      </c>
      <c r="BR138" s="5">
        <f>P_A[[#This Row],[28+]]-P_A[[#This Row],[29+]]</f>
        <v>0.10284000000000004</v>
      </c>
      <c r="BS138" s="5">
        <f>P_A[[#This Row],[29+]]-P_A[[#This Row],[30+]]</f>
        <v>0.10735999999999996</v>
      </c>
      <c r="BT138" s="5">
        <f>P_A[[#This Row],[30+]]-P_A[[#This Row],[31+]]</f>
        <v>0.10422999999999999</v>
      </c>
      <c r="BU138" s="5">
        <f>P_A[[#This Row],[31+]]-P_A[[#This Row],[32+]]</f>
        <v>9.4119999999999981E-2</v>
      </c>
      <c r="BV138" s="5">
        <f>P_A[[#This Row],[32+]]-P_A[[#This Row],[33+]]</f>
        <v>7.6440000000000036E-2</v>
      </c>
      <c r="BW138" s="5">
        <f>P_A[[#This Row],[33+]]-P_A[[#This Row],[34+]]</f>
        <v>6.2409999999999993E-2</v>
      </c>
      <c r="BX138" s="5">
        <f>P_A[[#This Row],[34+]]-P_A[[#This Row],[35+]]</f>
        <v>4.5469999999999997E-2</v>
      </c>
      <c r="BY138" s="5">
        <f>P_A[[#This Row],[35+]]-P_A[[#This Row],[36+]]</f>
        <v>3.0809999999999997E-2</v>
      </c>
      <c r="BZ138" s="5">
        <f>P_A[[#This Row],[36+]]-P_A[[#This Row],[37+]]</f>
        <v>1.942E-2</v>
      </c>
      <c r="CA138" s="5">
        <f>P_A[[#This Row],[37+]]-P_A[[#This Row],[38+]]</f>
        <v>1.1390000000000001E-2</v>
      </c>
      <c r="CB138" s="5">
        <f>P_A[[#This Row],[38+]]-P_A[[#This Row],[39+]]</f>
        <v>6.2100000000000002E-3</v>
      </c>
      <c r="CC138" s="5">
        <f>P_A[[#This Row],[39+]]-P_A[[#This Row],[40+]]</f>
        <v>3.14E-3</v>
      </c>
      <c r="CD138" s="5">
        <f>P_A[[#This Row],[40+]]-P_A[[#This Row],[41+]]</f>
        <v>1.4500000000000001E-3</v>
      </c>
      <c r="CE138" s="5">
        <f>P_A[[#This Row],[41+]]-P_A[[#This Row],[42+]]</f>
        <v>6.8000000000000005E-4</v>
      </c>
      <c r="CF138" s="5">
        <f>P_A[[#This Row],[42+]]-P_A[[#This Row],[43+]]</f>
        <v>2.6999999999999995E-4</v>
      </c>
      <c r="CG138" s="5">
        <f>P_A[[#This Row],[43+]]-P_A[[#This Row],[44+]]</f>
        <v>1.1000000000000002E-4</v>
      </c>
      <c r="CH138" s="5">
        <f>P_A[[#This Row],[44+]]-P_A[[#This Row],[45+]]</f>
        <v>5.0000000000000002E-5</v>
      </c>
      <c r="CI138" s="5">
        <f>P_A[[#This Row],[45+]]-P_A[[#This Row],[46+]]</f>
        <v>0</v>
      </c>
      <c r="CJ138" s="5">
        <f>P_A[[#This Row],[46+]]-P_A[[#This Row],[47+]]</f>
        <v>0</v>
      </c>
      <c r="CK138" s="5">
        <f>P_A[[#This Row],[47+]]-P_A[[#This Row],[48+]]</f>
        <v>0</v>
      </c>
      <c r="CL138" s="5">
        <f>P_A[[#This Row],[48+]]-P_A[[#This Row],[49+]]</f>
        <v>0</v>
      </c>
    </row>
    <row r="139" spans="1:90" x14ac:dyDescent="0.25">
      <c r="A139" s="10">
        <v>22400629</v>
      </c>
      <c r="B139" t="s">
        <v>80</v>
      </c>
      <c r="C139" t="s">
        <v>90</v>
      </c>
      <c r="D139" s="11">
        <v>0.91666666666666663</v>
      </c>
      <c r="E139" s="9" t="str">
        <f>HYPERLINK("https://www.nba.com/stats/player/204001/boxscores-traditional", "Kristaps Porzingis")</f>
        <v>Kristaps Porzingis</v>
      </c>
      <c r="F139">
        <v>21.4</v>
      </c>
      <c r="G139" s="4">
        <v>1.4969999999999999</v>
      </c>
      <c r="H139" s="3">
        <v>1</v>
      </c>
      <c r="I139" s="3">
        <v>1</v>
      </c>
      <c r="J139" s="3">
        <v>1</v>
      </c>
      <c r="K139" s="3">
        <v>1</v>
      </c>
      <c r="L139" s="3">
        <v>1</v>
      </c>
      <c r="M139" s="3">
        <v>1</v>
      </c>
      <c r="N139" s="3">
        <v>1</v>
      </c>
      <c r="O139" s="3">
        <v>1</v>
      </c>
      <c r="P139" s="3">
        <v>0.99985000000000002</v>
      </c>
      <c r="Q139" s="3">
        <v>0.99836000000000003</v>
      </c>
      <c r="R139" s="3">
        <v>0.98839999999999995</v>
      </c>
      <c r="S139" s="3">
        <v>0.94520000000000004</v>
      </c>
      <c r="T139" s="3">
        <v>0.82638999999999996</v>
      </c>
      <c r="U139" s="3">
        <v>0.60641999999999996</v>
      </c>
      <c r="V139" s="3">
        <v>0.34458</v>
      </c>
      <c r="W139" s="3">
        <v>0.14230999999999999</v>
      </c>
      <c r="X139" s="3">
        <v>4.0930000000000001E-2</v>
      </c>
      <c r="Y139" s="3">
        <v>8.2000000000000007E-3</v>
      </c>
      <c r="Z139" s="3">
        <v>1.07E-3</v>
      </c>
      <c r="AA139" s="3">
        <v>9.0000000000000006E-5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0</v>
      </c>
      <c r="AW139" s="3">
        <v>0</v>
      </c>
      <c r="AX139" s="5">
        <f>P_A[[#This Row],[8+]]-P_A[[#This Row],[9+]]</f>
        <v>0</v>
      </c>
      <c r="AY139" s="5">
        <f>P_A[[#This Row],[9+]]-P_A[[#This Row],[10+]]</f>
        <v>0</v>
      </c>
      <c r="AZ139" s="5">
        <f>P_A[[#This Row],[10+]]-P_A[[#This Row],[11+]]</f>
        <v>0</v>
      </c>
      <c r="BA139" s="5">
        <f>P_A[[#This Row],[11+]]-P_A[[#This Row],[12+]]</f>
        <v>0</v>
      </c>
      <c r="BB139" s="5">
        <f>P_A[[#This Row],[12+]]-P_A[[#This Row],[13+]]</f>
        <v>0</v>
      </c>
      <c r="BC139" s="5">
        <f>P_A[[#This Row],[13+]]-P_A[[#This Row],[14+]]</f>
        <v>0</v>
      </c>
      <c r="BD139" s="5">
        <f>P_A[[#This Row],[14+]]-P_A[[#This Row],[15+]]</f>
        <v>0</v>
      </c>
      <c r="BE139" s="5">
        <f>P_A[[#This Row],[15+]]-P_A[[#This Row],[16+]]</f>
        <v>1.4999999999998348E-4</v>
      </c>
      <c r="BF139" s="5">
        <f>P_A[[#This Row],[16+]]-P_A[[#This Row],[17+]]</f>
        <v>1.4899999999999913E-3</v>
      </c>
      <c r="BG139" s="5">
        <f>P_A[[#This Row],[17+]]-P_A[[#This Row],[18+]]</f>
        <v>9.9600000000000799E-3</v>
      </c>
      <c r="BH139" s="5">
        <f>P_A[[#This Row],[18+]]-P_A[[#This Row],[19+]]</f>
        <v>4.3199999999999905E-2</v>
      </c>
      <c r="BI139" s="5">
        <f>P_A[[#This Row],[19+]]-P_A[[#This Row],[20+]]</f>
        <v>0.11881000000000008</v>
      </c>
      <c r="BJ139" s="5">
        <f>P_A[[#This Row],[20+]]-P_A[[#This Row],[21+]]</f>
        <v>0.21997</v>
      </c>
      <c r="BK139" s="5">
        <f>P_A[[#This Row],[21+]]-P_A[[#This Row],[22+]]</f>
        <v>0.26183999999999996</v>
      </c>
      <c r="BL139" s="5">
        <f>P_A[[#This Row],[22+]]-P_A[[#This Row],[23+]]</f>
        <v>0.20227000000000001</v>
      </c>
      <c r="BM139" s="5">
        <f>P_A[[#This Row],[23+]]-P_A[[#This Row],[24+]]</f>
        <v>0.10138</v>
      </c>
      <c r="BN139" s="5">
        <f>P_A[[#This Row],[24+]]-P_A[[#This Row],[25+]]</f>
        <v>3.2730000000000002E-2</v>
      </c>
      <c r="BO139" s="5">
        <f>P_A[[#This Row],[25+]]-P_A[[#This Row],[26+]]</f>
        <v>7.1300000000000009E-3</v>
      </c>
      <c r="BP139" s="5">
        <f>P_A[[#This Row],[26+]]-P_A[[#This Row],[27+]]</f>
        <v>9.7999999999999997E-4</v>
      </c>
      <c r="BQ139" s="5">
        <f>P_A[[#This Row],[27+]]-P_A[[#This Row],[28+]]</f>
        <v>9.0000000000000006E-5</v>
      </c>
      <c r="BR139" s="5">
        <f>P_A[[#This Row],[28+]]-P_A[[#This Row],[29+]]</f>
        <v>0</v>
      </c>
      <c r="BS139" s="5">
        <f>P_A[[#This Row],[29+]]-P_A[[#This Row],[30+]]</f>
        <v>0</v>
      </c>
      <c r="BT139" s="5">
        <f>P_A[[#This Row],[30+]]-P_A[[#This Row],[31+]]</f>
        <v>0</v>
      </c>
      <c r="BU139" s="5">
        <f>P_A[[#This Row],[31+]]-P_A[[#This Row],[32+]]</f>
        <v>0</v>
      </c>
      <c r="BV139" s="5">
        <f>P_A[[#This Row],[32+]]-P_A[[#This Row],[33+]]</f>
        <v>0</v>
      </c>
      <c r="BW139" s="5">
        <f>P_A[[#This Row],[33+]]-P_A[[#This Row],[34+]]</f>
        <v>0</v>
      </c>
      <c r="BX139" s="5">
        <f>P_A[[#This Row],[34+]]-P_A[[#This Row],[35+]]</f>
        <v>0</v>
      </c>
      <c r="BY139" s="5">
        <f>P_A[[#This Row],[35+]]-P_A[[#This Row],[36+]]</f>
        <v>0</v>
      </c>
      <c r="BZ139" s="5">
        <f>P_A[[#This Row],[36+]]-P_A[[#This Row],[37+]]</f>
        <v>0</v>
      </c>
      <c r="CA139" s="5">
        <f>P_A[[#This Row],[37+]]-P_A[[#This Row],[38+]]</f>
        <v>0</v>
      </c>
      <c r="CB139" s="5">
        <f>P_A[[#This Row],[38+]]-P_A[[#This Row],[39+]]</f>
        <v>0</v>
      </c>
      <c r="CC139" s="5">
        <f>P_A[[#This Row],[39+]]-P_A[[#This Row],[40+]]</f>
        <v>0</v>
      </c>
      <c r="CD139" s="5">
        <f>P_A[[#This Row],[40+]]-P_A[[#This Row],[41+]]</f>
        <v>0</v>
      </c>
      <c r="CE139" s="5">
        <f>P_A[[#This Row],[41+]]-P_A[[#This Row],[42+]]</f>
        <v>0</v>
      </c>
      <c r="CF139" s="5">
        <f>P_A[[#This Row],[42+]]-P_A[[#This Row],[43+]]</f>
        <v>0</v>
      </c>
      <c r="CG139" s="5">
        <f>P_A[[#This Row],[43+]]-P_A[[#This Row],[44+]]</f>
        <v>0</v>
      </c>
      <c r="CH139" s="5">
        <f>P_A[[#This Row],[44+]]-P_A[[#This Row],[45+]]</f>
        <v>0</v>
      </c>
      <c r="CI139" s="5">
        <f>P_A[[#This Row],[45+]]-P_A[[#This Row],[46+]]</f>
        <v>0</v>
      </c>
      <c r="CJ139" s="5">
        <f>P_A[[#This Row],[46+]]-P_A[[#This Row],[47+]]</f>
        <v>0</v>
      </c>
      <c r="CK139" s="5">
        <f>P_A[[#This Row],[47+]]-P_A[[#This Row],[48+]]</f>
        <v>0</v>
      </c>
      <c r="CL139" s="5">
        <f>P_A[[#This Row],[48+]]-P_A[[#This Row],[49+]]</f>
        <v>0</v>
      </c>
    </row>
    <row r="140" spans="1:90" x14ac:dyDescent="0.25">
      <c r="A140" s="10">
        <v>22400629</v>
      </c>
      <c r="B140" t="s">
        <v>80</v>
      </c>
      <c r="C140" t="s">
        <v>90</v>
      </c>
      <c r="D140" s="11">
        <v>0.91666666666666663</v>
      </c>
      <c r="E140" s="9" t="str">
        <f>HYPERLINK("https://www.nba.com/stats/player/1627759/boxscores-traditional", "Jaylen Brown")</f>
        <v>Jaylen Brown</v>
      </c>
      <c r="F140">
        <v>24.4</v>
      </c>
      <c r="G140" s="4">
        <v>6.9459999999999997</v>
      </c>
      <c r="H140" s="3">
        <v>0.99085999999999996</v>
      </c>
      <c r="I140" s="3">
        <v>0.98678999999999994</v>
      </c>
      <c r="J140" s="3">
        <v>0.98077000000000003</v>
      </c>
      <c r="K140" s="3">
        <v>0.97319999999999995</v>
      </c>
      <c r="L140" s="3">
        <v>0.96326999999999996</v>
      </c>
      <c r="M140" s="3">
        <v>0.94950000000000001</v>
      </c>
      <c r="N140" s="3">
        <v>0.93318999999999996</v>
      </c>
      <c r="O140" s="3">
        <v>0.91149000000000002</v>
      </c>
      <c r="P140" s="3">
        <v>0.88685999999999998</v>
      </c>
      <c r="Q140" s="3">
        <v>0.85768999999999995</v>
      </c>
      <c r="R140" s="3">
        <v>0.82121</v>
      </c>
      <c r="S140" s="3">
        <v>0.7823</v>
      </c>
      <c r="T140" s="3">
        <v>0.73565000000000003</v>
      </c>
      <c r="U140" s="3">
        <v>0.68793000000000004</v>
      </c>
      <c r="V140" s="3">
        <v>0.63683000000000001</v>
      </c>
      <c r="W140" s="3">
        <v>0.57926</v>
      </c>
      <c r="X140" s="3">
        <v>0.52392000000000005</v>
      </c>
      <c r="Y140" s="3">
        <v>0.46414</v>
      </c>
      <c r="Z140" s="3">
        <v>0.40905000000000002</v>
      </c>
      <c r="AA140" s="3">
        <v>0.35569000000000001</v>
      </c>
      <c r="AB140" s="3">
        <v>0.30153000000000002</v>
      </c>
      <c r="AC140" s="3">
        <v>0.25463000000000002</v>
      </c>
      <c r="AD140" s="3">
        <v>0.20896999999999999</v>
      </c>
      <c r="AE140" s="3">
        <v>0.17105999999999999</v>
      </c>
      <c r="AF140" s="3">
        <v>0.13786000000000001</v>
      </c>
      <c r="AG140" s="3">
        <v>0.10749</v>
      </c>
      <c r="AH140" s="3">
        <v>8.3790000000000003E-2</v>
      </c>
      <c r="AI140" s="3">
        <v>6.3009999999999997E-2</v>
      </c>
      <c r="AJ140" s="3">
        <v>4.7460000000000002E-2</v>
      </c>
      <c r="AK140" s="3">
        <v>3.5150000000000001E-2</v>
      </c>
      <c r="AL140" s="3">
        <v>2.5000000000000001E-2</v>
      </c>
      <c r="AM140" s="3">
        <v>1.7860000000000001E-2</v>
      </c>
      <c r="AN140" s="3">
        <v>1.222E-2</v>
      </c>
      <c r="AO140" s="3">
        <v>8.4200000000000004E-3</v>
      </c>
      <c r="AP140" s="3">
        <v>5.7000000000000002E-3</v>
      </c>
      <c r="AQ140" s="3">
        <v>3.6800000000000001E-3</v>
      </c>
      <c r="AR140" s="3">
        <v>2.3999999999999998E-3</v>
      </c>
      <c r="AS140" s="3">
        <v>1.49E-3</v>
      </c>
      <c r="AT140" s="3">
        <v>9.3999999999999997E-4</v>
      </c>
      <c r="AU140" s="3">
        <v>5.8E-4</v>
      </c>
      <c r="AV140" s="3">
        <v>3.4000000000000002E-4</v>
      </c>
      <c r="AW140" s="3">
        <v>2.0000000000000001E-4</v>
      </c>
      <c r="AX140" s="5">
        <f>P_A[[#This Row],[8+]]-P_A[[#This Row],[9+]]</f>
        <v>4.070000000000018E-3</v>
      </c>
      <c r="AY140" s="5">
        <f>P_A[[#This Row],[9+]]-P_A[[#This Row],[10+]]</f>
        <v>6.0199999999999143E-3</v>
      </c>
      <c r="AZ140" s="5">
        <f>P_A[[#This Row],[10+]]-P_A[[#This Row],[11+]]</f>
        <v>7.5700000000000767E-3</v>
      </c>
      <c r="BA140" s="5">
        <f>P_A[[#This Row],[11+]]-P_A[[#This Row],[12+]]</f>
        <v>9.9299999999999944E-3</v>
      </c>
      <c r="BB140" s="5">
        <f>P_A[[#This Row],[12+]]-P_A[[#This Row],[13+]]</f>
        <v>1.3769999999999949E-2</v>
      </c>
      <c r="BC140" s="5">
        <f>P_A[[#This Row],[13+]]-P_A[[#This Row],[14+]]</f>
        <v>1.6310000000000047E-2</v>
      </c>
      <c r="BD140" s="5">
        <f>P_A[[#This Row],[14+]]-P_A[[#This Row],[15+]]</f>
        <v>2.1699999999999942E-2</v>
      </c>
      <c r="BE140" s="5">
        <f>P_A[[#This Row],[15+]]-P_A[[#This Row],[16+]]</f>
        <v>2.4630000000000041E-2</v>
      </c>
      <c r="BF140" s="5">
        <f>P_A[[#This Row],[16+]]-P_A[[#This Row],[17+]]</f>
        <v>2.9170000000000029E-2</v>
      </c>
      <c r="BG140" s="5">
        <f>P_A[[#This Row],[17+]]-P_A[[#This Row],[18+]]</f>
        <v>3.6479999999999957E-2</v>
      </c>
      <c r="BH140" s="5">
        <f>P_A[[#This Row],[18+]]-P_A[[#This Row],[19+]]</f>
        <v>3.891E-2</v>
      </c>
      <c r="BI140" s="5">
        <f>P_A[[#This Row],[19+]]-P_A[[#This Row],[20+]]</f>
        <v>4.6649999999999969E-2</v>
      </c>
      <c r="BJ140" s="5">
        <f>P_A[[#This Row],[20+]]-P_A[[#This Row],[21+]]</f>
        <v>4.7719999999999985E-2</v>
      </c>
      <c r="BK140" s="5">
        <f>P_A[[#This Row],[21+]]-P_A[[#This Row],[22+]]</f>
        <v>5.1100000000000034E-2</v>
      </c>
      <c r="BL140" s="5">
        <f>P_A[[#This Row],[22+]]-P_A[[#This Row],[23+]]</f>
        <v>5.757000000000001E-2</v>
      </c>
      <c r="BM140" s="5">
        <f>P_A[[#This Row],[23+]]-P_A[[#This Row],[24+]]</f>
        <v>5.5339999999999945E-2</v>
      </c>
      <c r="BN140" s="5">
        <f>P_A[[#This Row],[24+]]-P_A[[#This Row],[25+]]</f>
        <v>5.9780000000000055E-2</v>
      </c>
      <c r="BO140" s="5">
        <f>P_A[[#This Row],[25+]]-P_A[[#This Row],[26+]]</f>
        <v>5.5089999999999972E-2</v>
      </c>
      <c r="BP140" s="5">
        <f>P_A[[#This Row],[26+]]-P_A[[#This Row],[27+]]</f>
        <v>5.3360000000000019E-2</v>
      </c>
      <c r="BQ140" s="5">
        <f>P_A[[#This Row],[27+]]-P_A[[#This Row],[28+]]</f>
        <v>5.4159999999999986E-2</v>
      </c>
      <c r="BR140" s="5">
        <f>P_A[[#This Row],[28+]]-P_A[[#This Row],[29+]]</f>
        <v>4.6899999999999997E-2</v>
      </c>
      <c r="BS140" s="5">
        <f>P_A[[#This Row],[29+]]-P_A[[#This Row],[30+]]</f>
        <v>4.5660000000000034E-2</v>
      </c>
      <c r="BT140" s="5">
        <f>P_A[[#This Row],[30+]]-P_A[[#This Row],[31+]]</f>
        <v>3.7909999999999999E-2</v>
      </c>
      <c r="BU140" s="5">
        <f>P_A[[#This Row],[31+]]-P_A[[#This Row],[32+]]</f>
        <v>3.319999999999998E-2</v>
      </c>
      <c r="BV140" s="5">
        <f>P_A[[#This Row],[32+]]-P_A[[#This Row],[33+]]</f>
        <v>3.0370000000000008E-2</v>
      </c>
      <c r="BW140" s="5">
        <f>P_A[[#This Row],[33+]]-P_A[[#This Row],[34+]]</f>
        <v>2.3699999999999999E-2</v>
      </c>
      <c r="BX140" s="5">
        <f>P_A[[#This Row],[34+]]-P_A[[#This Row],[35+]]</f>
        <v>2.0780000000000007E-2</v>
      </c>
      <c r="BY140" s="5">
        <f>P_A[[#This Row],[35+]]-P_A[[#This Row],[36+]]</f>
        <v>1.5549999999999994E-2</v>
      </c>
      <c r="BZ140" s="5">
        <f>P_A[[#This Row],[36+]]-P_A[[#This Row],[37+]]</f>
        <v>1.2310000000000001E-2</v>
      </c>
      <c r="CA140" s="5">
        <f>P_A[[#This Row],[37+]]-P_A[[#This Row],[38+]]</f>
        <v>1.0149999999999999E-2</v>
      </c>
      <c r="CB140" s="5">
        <f>P_A[[#This Row],[38+]]-P_A[[#This Row],[39+]]</f>
        <v>7.1400000000000005E-3</v>
      </c>
      <c r="CC140" s="5">
        <f>P_A[[#This Row],[39+]]-P_A[[#This Row],[40+]]</f>
        <v>5.6400000000000009E-3</v>
      </c>
      <c r="CD140" s="5">
        <f>P_A[[#This Row],[40+]]-P_A[[#This Row],[41+]]</f>
        <v>3.7999999999999996E-3</v>
      </c>
      <c r="CE140" s="5">
        <f>P_A[[#This Row],[41+]]-P_A[[#This Row],[42+]]</f>
        <v>2.7200000000000002E-3</v>
      </c>
      <c r="CF140" s="5">
        <f>P_A[[#This Row],[42+]]-P_A[[#This Row],[43+]]</f>
        <v>2.0200000000000001E-3</v>
      </c>
      <c r="CG140" s="5">
        <f>P_A[[#This Row],[43+]]-P_A[[#This Row],[44+]]</f>
        <v>1.2800000000000003E-3</v>
      </c>
      <c r="CH140" s="5">
        <f>P_A[[#This Row],[44+]]-P_A[[#This Row],[45+]]</f>
        <v>9.0999999999999978E-4</v>
      </c>
      <c r="CI140" s="5">
        <f>P_A[[#This Row],[45+]]-P_A[[#This Row],[46+]]</f>
        <v>5.5000000000000003E-4</v>
      </c>
      <c r="CJ140" s="5">
        <f>P_A[[#This Row],[46+]]-P_A[[#This Row],[47+]]</f>
        <v>3.5999999999999997E-4</v>
      </c>
      <c r="CK140" s="5">
        <f>P_A[[#This Row],[47+]]-P_A[[#This Row],[48+]]</f>
        <v>2.3999999999999998E-4</v>
      </c>
      <c r="CL140" s="5">
        <f>P_A[[#This Row],[48+]]-P_A[[#This Row],[49+]]</f>
        <v>1.4000000000000001E-4</v>
      </c>
    </row>
    <row r="141" spans="1:90" x14ac:dyDescent="0.25">
      <c r="A141" s="10">
        <v>22400629</v>
      </c>
      <c r="B141" t="s">
        <v>80</v>
      </c>
      <c r="C141" t="s">
        <v>90</v>
      </c>
      <c r="D141" s="11">
        <v>0.91666666666666663</v>
      </c>
      <c r="E141" s="9" t="str">
        <f>HYPERLINK("https://www.nba.com/stats/player/201950/boxscores-traditional", "Jrue Holiday")</f>
        <v>Jrue Holiday</v>
      </c>
      <c r="F141">
        <v>12.2</v>
      </c>
      <c r="G141" s="4">
        <v>1.9390000000000001</v>
      </c>
      <c r="H141" s="3">
        <v>0.98499999999999999</v>
      </c>
      <c r="I141" s="3">
        <v>0.95052999999999999</v>
      </c>
      <c r="J141" s="3">
        <v>0.87075999999999998</v>
      </c>
      <c r="K141" s="3">
        <v>0.73236999999999997</v>
      </c>
      <c r="L141" s="3">
        <v>0.53983000000000003</v>
      </c>
      <c r="M141" s="3">
        <v>0.34089999999999998</v>
      </c>
      <c r="N141" s="3">
        <v>0.17619000000000001</v>
      </c>
      <c r="O141" s="3">
        <v>7.4929999999999997E-2</v>
      </c>
      <c r="P141" s="3">
        <v>2.5000000000000001E-2</v>
      </c>
      <c r="Q141" s="3">
        <v>6.5700000000000003E-3</v>
      </c>
      <c r="R141" s="3">
        <v>1.39E-3</v>
      </c>
      <c r="S141" s="3">
        <v>2.2000000000000001E-4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0</v>
      </c>
      <c r="AW141" s="3">
        <v>0</v>
      </c>
      <c r="AX141" s="5">
        <f>P_A[[#This Row],[8+]]-P_A[[#This Row],[9+]]</f>
        <v>3.4470000000000001E-2</v>
      </c>
      <c r="AY141" s="5">
        <f>P_A[[#This Row],[9+]]-P_A[[#This Row],[10+]]</f>
        <v>7.9770000000000008E-2</v>
      </c>
      <c r="AZ141" s="5">
        <f>P_A[[#This Row],[10+]]-P_A[[#This Row],[11+]]</f>
        <v>0.13839000000000001</v>
      </c>
      <c r="BA141" s="5">
        <f>P_A[[#This Row],[11+]]-P_A[[#This Row],[12+]]</f>
        <v>0.19253999999999993</v>
      </c>
      <c r="BB141" s="5">
        <f>P_A[[#This Row],[12+]]-P_A[[#This Row],[13+]]</f>
        <v>0.19893000000000005</v>
      </c>
      <c r="BC141" s="5">
        <f>P_A[[#This Row],[13+]]-P_A[[#This Row],[14+]]</f>
        <v>0.16470999999999997</v>
      </c>
      <c r="BD141" s="5">
        <f>P_A[[#This Row],[14+]]-P_A[[#This Row],[15+]]</f>
        <v>0.10126000000000002</v>
      </c>
      <c r="BE141" s="5">
        <f>P_A[[#This Row],[15+]]-P_A[[#This Row],[16+]]</f>
        <v>4.9929999999999995E-2</v>
      </c>
      <c r="BF141" s="5">
        <f>P_A[[#This Row],[16+]]-P_A[[#This Row],[17+]]</f>
        <v>1.8430000000000002E-2</v>
      </c>
      <c r="BG141" s="5">
        <f>P_A[[#This Row],[17+]]-P_A[[#This Row],[18+]]</f>
        <v>5.1800000000000006E-3</v>
      </c>
      <c r="BH141" s="5">
        <f>P_A[[#This Row],[18+]]-P_A[[#This Row],[19+]]</f>
        <v>1.17E-3</v>
      </c>
      <c r="BI141" s="5">
        <f>P_A[[#This Row],[19+]]-P_A[[#This Row],[20+]]</f>
        <v>2.2000000000000001E-4</v>
      </c>
      <c r="BJ141" s="5">
        <f>P_A[[#This Row],[20+]]-P_A[[#This Row],[21+]]</f>
        <v>0</v>
      </c>
      <c r="BK141" s="5">
        <f>P_A[[#This Row],[21+]]-P_A[[#This Row],[22+]]</f>
        <v>0</v>
      </c>
      <c r="BL141" s="5">
        <f>P_A[[#This Row],[22+]]-P_A[[#This Row],[23+]]</f>
        <v>0</v>
      </c>
      <c r="BM141" s="5">
        <f>P_A[[#This Row],[23+]]-P_A[[#This Row],[24+]]</f>
        <v>0</v>
      </c>
      <c r="BN141" s="5">
        <f>P_A[[#This Row],[24+]]-P_A[[#This Row],[25+]]</f>
        <v>0</v>
      </c>
      <c r="BO141" s="5">
        <f>P_A[[#This Row],[25+]]-P_A[[#This Row],[26+]]</f>
        <v>0</v>
      </c>
      <c r="BP141" s="5">
        <f>P_A[[#This Row],[26+]]-P_A[[#This Row],[27+]]</f>
        <v>0</v>
      </c>
      <c r="BQ141" s="5">
        <f>P_A[[#This Row],[27+]]-P_A[[#This Row],[28+]]</f>
        <v>0</v>
      </c>
      <c r="BR141" s="5">
        <f>P_A[[#This Row],[28+]]-P_A[[#This Row],[29+]]</f>
        <v>0</v>
      </c>
      <c r="BS141" s="5">
        <f>P_A[[#This Row],[29+]]-P_A[[#This Row],[30+]]</f>
        <v>0</v>
      </c>
      <c r="BT141" s="5">
        <f>P_A[[#This Row],[30+]]-P_A[[#This Row],[31+]]</f>
        <v>0</v>
      </c>
      <c r="BU141" s="5">
        <f>P_A[[#This Row],[31+]]-P_A[[#This Row],[32+]]</f>
        <v>0</v>
      </c>
      <c r="BV141" s="5">
        <f>P_A[[#This Row],[32+]]-P_A[[#This Row],[33+]]</f>
        <v>0</v>
      </c>
      <c r="BW141" s="5">
        <f>P_A[[#This Row],[33+]]-P_A[[#This Row],[34+]]</f>
        <v>0</v>
      </c>
      <c r="BX141" s="5">
        <f>P_A[[#This Row],[34+]]-P_A[[#This Row],[35+]]</f>
        <v>0</v>
      </c>
      <c r="BY141" s="5">
        <f>P_A[[#This Row],[35+]]-P_A[[#This Row],[36+]]</f>
        <v>0</v>
      </c>
      <c r="BZ141" s="5">
        <f>P_A[[#This Row],[36+]]-P_A[[#This Row],[37+]]</f>
        <v>0</v>
      </c>
      <c r="CA141" s="5">
        <f>P_A[[#This Row],[37+]]-P_A[[#This Row],[38+]]</f>
        <v>0</v>
      </c>
      <c r="CB141" s="5">
        <f>P_A[[#This Row],[38+]]-P_A[[#This Row],[39+]]</f>
        <v>0</v>
      </c>
      <c r="CC141" s="5">
        <f>P_A[[#This Row],[39+]]-P_A[[#This Row],[40+]]</f>
        <v>0</v>
      </c>
      <c r="CD141" s="5">
        <f>P_A[[#This Row],[40+]]-P_A[[#This Row],[41+]]</f>
        <v>0</v>
      </c>
      <c r="CE141" s="5">
        <f>P_A[[#This Row],[41+]]-P_A[[#This Row],[42+]]</f>
        <v>0</v>
      </c>
      <c r="CF141" s="5">
        <f>P_A[[#This Row],[42+]]-P_A[[#This Row],[43+]]</f>
        <v>0</v>
      </c>
      <c r="CG141" s="5">
        <f>P_A[[#This Row],[43+]]-P_A[[#This Row],[44+]]</f>
        <v>0</v>
      </c>
      <c r="CH141" s="5">
        <f>P_A[[#This Row],[44+]]-P_A[[#This Row],[45+]]</f>
        <v>0</v>
      </c>
      <c r="CI141" s="5">
        <f>P_A[[#This Row],[45+]]-P_A[[#This Row],[46+]]</f>
        <v>0</v>
      </c>
      <c r="CJ141" s="5">
        <f>P_A[[#This Row],[46+]]-P_A[[#This Row],[47+]]</f>
        <v>0</v>
      </c>
      <c r="CK141" s="5">
        <f>P_A[[#This Row],[47+]]-P_A[[#This Row],[48+]]</f>
        <v>0</v>
      </c>
      <c r="CL141" s="5">
        <f>P_A[[#This Row],[48+]]-P_A[[#This Row],[49+]]</f>
        <v>0</v>
      </c>
    </row>
    <row r="142" spans="1:90" x14ac:dyDescent="0.25">
      <c r="A142" s="10">
        <v>22400629</v>
      </c>
      <c r="B142" t="s">
        <v>80</v>
      </c>
      <c r="C142" t="s">
        <v>90</v>
      </c>
      <c r="D142" s="11">
        <v>0.91666666666666663</v>
      </c>
      <c r="E142" s="9" t="str">
        <f>HYPERLINK("https://www.nba.com/stats/player/1630202/boxscores-traditional", "Payton Pritchard")</f>
        <v>Payton Pritchard</v>
      </c>
      <c r="F142">
        <v>17.399999999999999</v>
      </c>
      <c r="G142" s="4">
        <v>6.7110000000000003</v>
      </c>
      <c r="H142" s="3">
        <v>0.91923999999999995</v>
      </c>
      <c r="I142" s="3">
        <v>0.89434999999999998</v>
      </c>
      <c r="J142" s="3">
        <v>0.86433000000000004</v>
      </c>
      <c r="K142" s="3">
        <v>0.82894000000000001</v>
      </c>
      <c r="L142" s="3">
        <v>0.78813999999999995</v>
      </c>
      <c r="M142" s="3">
        <v>0.74536999999999998</v>
      </c>
      <c r="N142" s="3">
        <v>0.69496999999999998</v>
      </c>
      <c r="O142" s="3">
        <v>0.64058000000000004</v>
      </c>
      <c r="P142" s="3">
        <v>0.58316999999999997</v>
      </c>
      <c r="Q142" s="3">
        <v>0.52392000000000005</v>
      </c>
      <c r="R142" s="3">
        <v>0.46414</v>
      </c>
      <c r="S142" s="3">
        <v>0.40516999999999997</v>
      </c>
      <c r="T142" s="3">
        <v>0.34827000000000002</v>
      </c>
      <c r="U142" s="3">
        <v>0.29459999999999997</v>
      </c>
      <c r="V142" s="3">
        <v>0.24510000000000001</v>
      </c>
      <c r="W142" s="3">
        <v>0.20327000000000001</v>
      </c>
      <c r="X142" s="3">
        <v>0.16353999999999999</v>
      </c>
      <c r="Y142" s="3">
        <v>0.12923999999999999</v>
      </c>
      <c r="Z142" s="3">
        <v>0.10027</v>
      </c>
      <c r="AA142" s="3">
        <v>7.6359999999999997E-2</v>
      </c>
      <c r="AB142" s="3">
        <v>5.7049999999999997E-2</v>
      </c>
      <c r="AC142" s="3">
        <v>4.1820000000000003E-2</v>
      </c>
      <c r="AD142" s="3">
        <v>3.005E-2</v>
      </c>
      <c r="AE142" s="3">
        <v>2.1180000000000001E-2</v>
      </c>
      <c r="AF142" s="3">
        <v>1.4630000000000001E-2</v>
      </c>
      <c r="AG142" s="3">
        <v>1.017E-2</v>
      </c>
      <c r="AH142" s="3">
        <v>6.7600000000000004E-3</v>
      </c>
      <c r="AI142" s="3">
        <v>4.4000000000000003E-3</v>
      </c>
      <c r="AJ142" s="3">
        <v>2.8E-3</v>
      </c>
      <c r="AK142" s="3">
        <v>1.75E-3</v>
      </c>
      <c r="AL142" s="3">
        <v>1.07E-3</v>
      </c>
      <c r="AM142" s="3">
        <v>6.4000000000000005E-4</v>
      </c>
      <c r="AN142" s="3">
        <v>3.8000000000000002E-4</v>
      </c>
      <c r="AO142" s="3">
        <v>2.2000000000000001E-4</v>
      </c>
      <c r="AP142" s="3">
        <v>1.2E-4</v>
      </c>
      <c r="AQ142" s="3">
        <v>6.9999999999999994E-5</v>
      </c>
      <c r="AR142" s="3">
        <v>4.0000000000000003E-5</v>
      </c>
      <c r="AS142" s="3">
        <v>0</v>
      </c>
      <c r="AT142" s="3">
        <v>0</v>
      </c>
      <c r="AU142" s="3">
        <v>0</v>
      </c>
      <c r="AV142" s="3">
        <v>0</v>
      </c>
      <c r="AW142" s="3">
        <v>0</v>
      </c>
      <c r="AX142" s="5">
        <f>P_A[[#This Row],[8+]]-P_A[[#This Row],[9+]]</f>
        <v>2.4889999999999968E-2</v>
      </c>
      <c r="AY142" s="5">
        <f>P_A[[#This Row],[9+]]-P_A[[#This Row],[10+]]</f>
        <v>3.0019999999999936E-2</v>
      </c>
      <c r="AZ142" s="5">
        <f>P_A[[#This Row],[10+]]-P_A[[#This Row],[11+]]</f>
        <v>3.5390000000000033E-2</v>
      </c>
      <c r="BA142" s="5">
        <f>P_A[[#This Row],[11+]]-P_A[[#This Row],[12+]]</f>
        <v>4.0800000000000058E-2</v>
      </c>
      <c r="BB142" s="5">
        <f>P_A[[#This Row],[12+]]-P_A[[#This Row],[13+]]</f>
        <v>4.2769999999999975E-2</v>
      </c>
      <c r="BC142" s="5">
        <f>P_A[[#This Row],[13+]]-P_A[[#This Row],[14+]]</f>
        <v>5.04E-2</v>
      </c>
      <c r="BD142" s="5">
        <f>P_A[[#This Row],[14+]]-P_A[[#This Row],[15+]]</f>
        <v>5.4389999999999938E-2</v>
      </c>
      <c r="BE142" s="5">
        <f>P_A[[#This Row],[15+]]-P_A[[#This Row],[16+]]</f>
        <v>5.7410000000000072E-2</v>
      </c>
      <c r="BF142" s="5">
        <f>P_A[[#This Row],[16+]]-P_A[[#This Row],[17+]]</f>
        <v>5.9249999999999914E-2</v>
      </c>
      <c r="BG142" s="5">
        <f>P_A[[#This Row],[17+]]-P_A[[#This Row],[18+]]</f>
        <v>5.9780000000000055E-2</v>
      </c>
      <c r="BH142" s="5">
        <f>P_A[[#This Row],[18+]]-P_A[[#This Row],[19+]]</f>
        <v>5.8970000000000022E-2</v>
      </c>
      <c r="BI142" s="5">
        <f>P_A[[#This Row],[19+]]-P_A[[#This Row],[20+]]</f>
        <v>5.6899999999999951E-2</v>
      </c>
      <c r="BJ142" s="5">
        <f>P_A[[#This Row],[20+]]-P_A[[#This Row],[21+]]</f>
        <v>5.3670000000000051E-2</v>
      </c>
      <c r="BK142" s="5">
        <f>P_A[[#This Row],[21+]]-P_A[[#This Row],[22+]]</f>
        <v>4.9499999999999961E-2</v>
      </c>
      <c r="BL142" s="5">
        <f>P_A[[#This Row],[22+]]-P_A[[#This Row],[23+]]</f>
        <v>4.1830000000000006E-2</v>
      </c>
      <c r="BM142" s="5">
        <f>P_A[[#This Row],[23+]]-P_A[[#This Row],[24+]]</f>
        <v>3.9730000000000015E-2</v>
      </c>
      <c r="BN142" s="5">
        <f>P_A[[#This Row],[24+]]-P_A[[#This Row],[25+]]</f>
        <v>3.4299999999999997E-2</v>
      </c>
      <c r="BO142" s="5">
        <f>P_A[[#This Row],[25+]]-P_A[[#This Row],[26+]]</f>
        <v>2.8969999999999996E-2</v>
      </c>
      <c r="BP142" s="5">
        <f>P_A[[#This Row],[26+]]-P_A[[#This Row],[27+]]</f>
        <v>2.3910000000000001E-2</v>
      </c>
      <c r="BQ142" s="5">
        <f>P_A[[#This Row],[27+]]-P_A[[#This Row],[28+]]</f>
        <v>1.9310000000000001E-2</v>
      </c>
      <c r="BR142" s="5">
        <f>P_A[[#This Row],[28+]]-P_A[[#This Row],[29+]]</f>
        <v>1.5229999999999994E-2</v>
      </c>
      <c r="BS142" s="5">
        <f>P_A[[#This Row],[29+]]-P_A[[#This Row],[30+]]</f>
        <v>1.1770000000000003E-2</v>
      </c>
      <c r="BT142" s="5">
        <f>P_A[[#This Row],[30+]]-P_A[[#This Row],[31+]]</f>
        <v>8.8699999999999994E-3</v>
      </c>
      <c r="BU142" s="5">
        <f>P_A[[#This Row],[31+]]-P_A[[#This Row],[32+]]</f>
        <v>6.5500000000000003E-3</v>
      </c>
      <c r="BV142" s="5">
        <f>P_A[[#This Row],[32+]]-P_A[[#This Row],[33+]]</f>
        <v>4.4600000000000004E-3</v>
      </c>
      <c r="BW142" s="5">
        <f>P_A[[#This Row],[33+]]-P_A[[#This Row],[34+]]</f>
        <v>3.4099999999999998E-3</v>
      </c>
      <c r="BX142" s="5">
        <f>P_A[[#This Row],[34+]]-P_A[[#This Row],[35+]]</f>
        <v>2.3600000000000001E-3</v>
      </c>
      <c r="BY142" s="5">
        <f>P_A[[#This Row],[35+]]-P_A[[#This Row],[36+]]</f>
        <v>1.6000000000000003E-3</v>
      </c>
      <c r="BZ142" s="5">
        <f>P_A[[#This Row],[36+]]-P_A[[#This Row],[37+]]</f>
        <v>1.0499999999999999E-3</v>
      </c>
      <c r="CA142" s="5">
        <f>P_A[[#This Row],[37+]]-P_A[[#This Row],[38+]]</f>
        <v>6.8000000000000005E-4</v>
      </c>
      <c r="CB142" s="5">
        <f>P_A[[#This Row],[38+]]-P_A[[#This Row],[39+]]</f>
        <v>4.2999999999999994E-4</v>
      </c>
      <c r="CC142" s="5">
        <f>P_A[[#This Row],[39+]]-P_A[[#This Row],[40+]]</f>
        <v>2.6000000000000003E-4</v>
      </c>
      <c r="CD142" s="5">
        <f>P_A[[#This Row],[40+]]-P_A[[#This Row],[41+]]</f>
        <v>1.6000000000000001E-4</v>
      </c>
      <c r="CE142" s="5">
        <f>P_A[[#This Row],[41+]]-P_A[[#This Row],[42+]]</f>
        <v>1E-4</v>
      </c>
      <c r="CF142" s="5">
        <f>P_A[[#This Row],[42+]]-P_A[[#This Row],[43+]]</f>
        <v>5.0000000000000009E-5</v>
      </c>
      <c r="CG142" s="5">
        <f>P_A[[#This Row],[43+]]-P_A[[#This Row],[44+]]</f>
        <v>2.9999999999999991E-5</v>
      </c>
      <c r="CH142" s="5">
        <f>P_A[[#This Row],[44+]]-P_A[[#This Row],[45+]]</f>
        <v>4.0000000000000003E-5</v>
      </c>
      <c r="CI142" s="5">
        <f>P_A[[#This Row],[45+]]-P_A[[#This Row],[46+]]</f>
        <v>0</v>
      </c>
      <c r="CJ142" s="5">
        <f>P_A[[#This Row],[46+]]-P_A[[#This Row],[47+]]</f>
        <v>0</v>
      </c>
      <c r="CK142" s="5">
        <f>P_A[[#This Row],[47+]]-P_A[[#This Row],[48+]]</f>
        <v>0</v>
      </c>
      <c r="CL142" s="5">
        <f>P_A[[#This Row],[48+]]-P_A[[#This Row],[49+]]</f>
        <v>0</v>
      </c>
    </row>
    <row r="143" spans="1:90" x14ac:dyDescent="0.25">
      <c r="A143" s="10">
        <v>22400629</v>
      </c>
      <c r="B143" t="s">
        <v>80</v>
      </c>
      <c r="C143" t="s">
        <v>90</v>
      </c>
      <c r="D143" s="11">
        <v>0.91666666666666663</v>
      </c>
      <c r="E143" s="9" t="str">
        <f>HYPERLINK("https://www.nba.com/stats/player/1628401/boxscores-traditional", "Derrick White")</f>
        <v>Derrick White</v>
      </c>
      <c r="F143">
        <v>16.2</v>
      </c>
      <c r="G143" s="4">
        <v>6.431</v>
      </c>
      <c r="H143" s="3">
        <v>0.89973000000000003</v>
      </c>
      <c r="I143" s="3">
        <v>0.86863999999999997</v>
      </c>
      <c r="J143" s="3">
        <v>0.83147000000000004</v>
      </c>
      <c r="K143" s="3">
        <v>0.79103000000000001</v>
      </c>
      <c r="L143" s="3">
        <v>0.74214999999999998</v>
      </c>
      <c r="M143" s="3">
        <v>0.69145999999999996</v>
      </c>
      <c r="N143" s="3">
        <v>0.63307000000000002</v>
      </c>
      <c r="O143" s="3">
        <v>0.57535000000000003</v>
      </c>
      <c r="P143" s="3">
        <v>0.51197000000000004</v>
      </c>
      <c r="Q143" s="3">
        <v>0.45223999999999998</v>
      </c>
      <c r="R143" s="3">
        <v>0.38973999999999998</v>
      </c>
      <c r="S143" s="3">
        <v>0.32996999999999999</v>
      </c>
      <c r="T143" s="3">
        <v>0.27760000000000001</v>
      </c>
      <c r="U143" s="3">
        <v>0.22663</v>
      </c>
      <c r="V143" s="3">
        <v>0.18406</v>
      </c>
      <c r="W143" s="3">
        <v>0.14457</v>
      </c>
      <c r="X143" s="3">
        <v>0.11314</v>
      </c>
      <c r="Y143" s="3">
        <v>8.5339999999999999E-2</v>
      </c>
      <c r="Z143" s="3">
        <v>6.4259999999999998E-2</v>
      </c>
      <c r="AA143" s="3">
        <v>4.648E-2</v>
      </c>
      <c r="AB143" s="3">
        <v>3.3619999999999997E-2</v>
      </c>
      <c r="AC143" s="3">
        <v>2.3300000000000001E-2</v>
      </c>
      <c r="AD143" s="3">
        <v>1.5779999999999999E-2</v>
      </c>
      <c r="AE143" s="3">
        <v>1.072E-2</v>
      </c>
      <c r="AF143" s="3">
        <v>6.9499999999999996E-3</v>
      </c>
      <c r="AG143" s="3">
        <v>4.5300000000000002E-3</v>
      </c>
      <c r="AH143" s="3">
        <v>2.8E-3</v>
      </c>
      <c r="AI143" s="3">
        <v>1.75E-3</v>
      </c>
      <c r="AJ143" s="3">
        <v>1.0399999999999999E-3</v>
      </c>
      <c r="AK143" s="3">
        <v>6.2E-4</v>
      </c>
      <c r="AL143" s="3">
        <v>3.5E-4</v>
      </c>
      <c r="AM143" s="3">
        <v>1.9000000000000001E-4</v>
      </c>
      <c r="AN143" s="3">
        <v>1.1E-4</v>
      </c>
      <c r="AO143" s="3">
        <v>6.0000000000000002E-5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0</v>
      </c>
      <c r="AW143" s="3">
        <v>0</v>
      </c>
      <c r="AX143" s="5">
        <f>P_A[[#This Row],[8+]]-P_A[[#This Row],[9+]]</f>
        <v>3.1090000000000062E-2</v>
      </c>
      <c r="AY143" s="5">
        <f>P_A[[#This Row],[9+]]-P_A[[#This Row],[10+]]</f>
        <v>3.7169999999999925E-2</v>
      </c>
      <c r="AZ143" s="5">
        <f>P_A[[#This Row],[10+]]-P_A[[#This Row],[11+]]</f>
        <v>4.0440000000000031E-2</v>
      </c>
      <c r="BA143" s="5">
        <f>P_A[[#This Row],[11+]]-P_A[[#This Row],[12+]]</f>
        <v>4.8880000000000035E-2</v>
      </c>
      <c r="BB143" s="5">
        <f>P_A[[#This Row],[12+]]-P_A[[#This Row],[13+]]</f>
        <v>5.0690000000000013E-2</v>
      </c>
      <c r="BC143" s="5">
        <f>P_A[[#This Row],[13+]]-P_A[[#This Row],[14+]]</f>
        <v>5.8389999999999942E-2</v>
      </c>
      <c r="BD143" s="5">
        <f>P_A[[#This Row],[14+]]-P_A[[#This Row],[15+]]</f>
        <v>5.7719999999999994E-2</v>
      </c>
      <c r="BE143" s="5">
        <f>P_A[[#This Row],[15+]]-P_A[[#This Row],[16+]]</f>
        <v>6.3379999999999992E-2</v>
      </c>
      <c r="BF143" s="5">
        <f>P_A[[#This Row],[16+]]-P_A[[#This Row],[17+]]</f>
        <v>5.9730000000000061E-2</v>
      </c>
      <c r="BG143" s="5">
        <f>P_A[[#This Row],[17+]]-P_A[[#This Row],[18+]]</f>
        <v>6.25E-2</v>
      </c>
      <c r="BH143" s="5">
        <f>P_A[[#This Row],[18+]]-P_A[[#This Row],[19+]]</f>
        <v>5.976999999999999E-2</v>
      </c>
      <c r="BI143" s="5">
        <f>P_A[[#This Row],[19+]]-P_A[[#This Row],[20+]]</f>
        <v>5.2369999999999972E-2</v>
      </c>
      <c r="BJ143" s="5">
        <f>P_A[[#This Row],[20+]]-P_A[[#This Row],[21+]]</f>
        <v>5.0970000000000015E-2</v>
      </c>
      <c r="BK143" s="5">
        <f>P_A[[#This Row],[21+]]-P_A[[#This Row],[22+]]</f>
        <v>4.2569999999999997E-2</v>
      </c>
      <c r="BL143" s="5">
        <f>P_A[[#This Row],[22+]]-P_A[[#This Row],[23+]]</f>
        <v>3.9489999999999997E-2</v>
      </c>
      <c r="BM143" s="5">
        <f>P_A[[#This Row],[23+]]-P_A[[#This Row],[24+]]</f>
        <v>3.143E-2</v>
      </c>
      <c r="BN143" s="5">
        <f>P_A[[#This Row],[24+]]-P_A[[#This Row],[25+]]</f>
        <v>2.7800000000000005E-2</v>
      </c>
      <c r="BO143" s="5">
        <f>P_A[[#This Row],[25+]]-P_A[[#This Row],[26+]]</f>
        <v>2.1080000000000002E-2</v>
      </c>
      <c r="BP143" s="5">
        <f>P_A[[#This Row],[26+]]-P_A[[#This Row],[27+]]</f>
        <v>1.7779999999999997E-2</v>
      </c>
      <c r="BQ143" s="5">
        <f>P_A[[#This Row],[27+]]-P_A[[#This Row],[28+]]</f>
        <v>1.2860000000000003E-2</v>
      </c>
      <c r="BR143" s="5">
        <f>P_A[[#This Row],[28+]]-P_A[[#This Row],[29+]]</f>
        <v>1.0319999999999996E-2</v>
      </c>
      <c r="BS143" s="5">
        <f>P_A[[#This Row],[29+]]-P_A[[#This Row],[30+]]</f>
        <v>7.5200000000000024E-3</v>
      </c>
      <c r="BT143" s="5">
        <f>P_A[[#This Row],[30+]]-P_A[[#This Row],[31+]]</f>
        <v>5.0599999999999985E-3</v>
      </c>
      <c r="BU143" s="5">
        <f>P_A[[#This Row],[31+]]-P_A[[#This Row],[32+]]</f>
        <v>3.7700000000000008E-3</v>
      </c>
      <c r="BV143" s="5">
        <f>P_A[[#This Row],[32+]]-P_A[[#This Row],[33+]]</f>
        <v>2.4199999999999994E-3</v>
      </c>
      <c r="BW143" s="5">
        <f>P_A[[#This Row],[33+]]-P_A[[#This Row],[34+]]</f>
        <v>1.7300000000000002E-3</v>
      </c>
      <c r="BX143" s="5">
        <f>P_A[[#This Row],[34+]]-P_A[[#This Row],[35+]]</f>
        <v>1.0499999999999999E-3</v>
      </c>
      <c r="BY143" s="5">
        <f>P_A[[#This Row],[35+]]-P_A[[#This Row],[36+]]</f>
        <v>7.1000000000000013E-4</v>
      </c>
      <c r="BZ143" s="5">
        <f>P_A[[#This Row],[36+]]-P_A[[#This Row],[37+]]</f>
        <v>4.1999999999999991E-4</v>
      </c>
      <c r="CA143" s="5">
        <f>P_A[[#This Row],[37+]]-P_A[[#This Row],[38+]]</f>
        <v>2.7E-4</v>
      </c>
      <c r="CB143" s="5">
        <f>P_A[[#This Row],[38+]]-P_A[[#This Row],[39+]]</f>
        <v>1.5999999999999999E-4</v>
      </c>
      <c r="CC143" s="5">
        <f>P_A[[#This Row],[39+]]-P_A[[#This Row],[40+]]</f>
        <v>8.0000000000000007E-5</v>
      </c>
      <c r="CD143" s="5">
        <f>P_A[[#This Row],[40+]]-P_A[[#This Row],[41+]]</f>
        <v>5.0000000000000002E-5</v>
      </c>
      <c r="CE143" s="5">
        <f>P_A[[#This Row],[41+]]-P_A[[#This Row],[42+]]</f>
        <v>6.0000000000000002E-5</v>
      </c>
      <c r="CF143" s="5">
        <f>P_A[[#This Row],[42+]]-P_A[[#This Row],[43+]]</f>
        <v>0</v>
      </c>
      <c r="CG143" s="5">
        <f>P_A[[#This Row],[43+]]-P_A[[#This Row],[44+]]</f>
        <v>0</v>
      </c>
      <c r="CH143" s="5">
        <f>P_A[[#This Row],[44+]]-P_A[[#This Row],[45+]]</f>
        <v>0</v>
      </c>
      <c r="CI143" s="5">
        <f>P_A[[#This Row],[45+]]-P_A[[#This Row],[46+]]</f>
        <v>0</v>
      </c>
      <c r="CJ143" s="5">
        <f>P_A[[#This Row],[46+]]-P_A[[#This Row],[47+]]</f>
        <v>0</v>
      </c>
      <c r="CK143" s="5">
        <f>P_A[[#This Row],[47+]]-P_A[[#This Row],[48+]]</f>
        <v>0</v>
      </c>
      <c r="CL143" s="5">
        <f>P_A[[#This Row],[48+]]-P_A[[#This Row],[49+]]</f>
        <v>0</v>
      </c>
    </row>
    <row r="144" spans="1:90" x14ac:dyDescent="0.25">
      <c r="A144" s="10">
        <v>22400629</v>
      </c>
      <c r="B144" t="s">
        <v>80</v>
      </c>
      <c r="C144" t="s">
        <v>90</v>
      </c>
      <c r="D144" s="11">
        <v>0.91666666666666663</v>
      </c>
      <c r="E144" s="9" t="str">
        <f>HYPERLINK("https://www.nba.com/stats/player/1628436/boxscores-traditional", "Luke Kornet")</f>
        <v>Luke Kornet</v>
      </c>
      <c r="F144">
        <v>8.8000000000000007</v>
      </c>
      <c r="G144" s="4">
        <v>5.8789999999999996</v>
      </c>
      <c r="H144" s="3">
        <v>0.55567</v>
      </c>
      <c r="I144" s="3">
        <v>0.48803000000000002</v>
      </c>
      <c r="J144" s="3">
        <v>0.42074</v>
      </c>
      <c r="K144" s="3">
        <v>0.35569000000000001</v>
      </c>
      <c r="L144" s="3">
        <v>0.29459999999999997</v>
      </c>
      <c r="M144" s="3">
        <v>0.23885000000000001</v>
      </c>
      <c r="N144" s="3">
        <v>0.18942999999999999</v>
      </c>
      <c r="O144" s="3">
        <v>0.14685999999999999</v>
      </c>
      <c r="P144" s="3">
        <v>0.11123</v>
      </c>
      <c r="Q144" s="3">
        <v>8.226E-2</v>
      </c>
      <c r="R144" s="3">
        <v>5.9380000000000002E-2</v>
      </c>
      <c r="S144" s="3">
        <v>4.1820000000000003E-2</v>
      </c>
      <c r="T144" s="3">
        <v>2.8070000000000001E-2</v>
      </c>
      <c r="U144" s="3">
        <v>1.8759999999999999E-2</v>
      </c>
      <c r="V144" s="3">
        <v>1.222E-2</v>
      </c>
      <c r="W144" s="3">
        <v>7.7600000000000004E-3</v>
      </c>
      <c r="X144" s="3">
        <v>4.7999999999999996E-3</v>
      </c>
      <c r="Y144" s="3">
        <v>2.8900000000000002E-3</v>
      </c>
      <c r="Z144" s="3">
        <v>1.6900000000000001E-3</v>
      </c>
      <c r="AA144" s="3">
        <v>9.7000000000000005E-4</v>
      </c>
      <c r="AB144" s="3">
        <v>5.4000000000000001E-4</v>
      </c>
      <c r="AC144" s="3">
        <v>2.9E-4</v>
      </c>
      <c r="AD144" s="3">
        <v>1.4999999999999999E-4</v>
      </c>
      <c r="AE144" s="3">
        <v>8.0000000000000007E-5</v>
      </c>
      <c r="AF144" s="3">
        <v>4.0000000000000003E-5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0</v>
      </c>
      <c r="AW144" s="3">
        <v>0</v>
      </c>
      <c r="AX144" s="5">
        <f>P_A[[#This Row],[8+]]-P_A[[#This Row],[9+]]</f>
        <v>6.7639999999999978E-2</v>
      </c>
      <c r="AY144" s="5">
        <f>P_A[[#This Row],[9+]]-P_A[[#This Row],[10+]]</f>
        <v>6.7290000000000016E-2</v>
      </c>
      <c r="AZ144" s="5">
        <f>P_A[[#This Row],[10+]]-P_A[[#This Row],[11+]]</f>
        <v>6.5049999999999997E-2</v>
      </c>
      <c r="BA144" s="5">
        <f>P_A[[#This Row],[11+]]-P_A[[#This Row],[12+]]</f>
        <v>6.1090000000000033E-2</v>
      </c>
      <c r="BB144" s="5">
        <f>P_A[[#This Row],[12+]]-P_A[[#This Row],[13+]]</f>
        <v>5.5749999999999966E-2</v>
      </c>
      <c r="BC144" s="5">
        <f>P_A[[#This Row],[13+]]-P_A[[#This Row],[14+]]</f>
        <v>4.9420000000000019E-2</v>
      </c>
      <c r="BD144" s="5">
        <f>P_A[[#This Row],[14+]]-P_A[[#This Row],[15+]]</f>
        <v>4.2569999999999997E-2</v>
      </c>
      <c r="BE144" s="5">
        <f>P_A[[#This Row],[15+]]-P_A[[#This Row],[16+]]</f>
        <v>3.5629999999999995E-2</v>
      </c>
      <c r="BF144" s="5">
        <f>P_A[[#This Row],[16+]]-P_A[[#This Row],[17+]]</f>
        <v>2.8969999999999996E-2</v>
      </c>
      <c r="BG144" s="5">
        <f>P_A[[#This Row],[17+]]-P_A[[#This Row],[18+]]</f>
        <v>2.2879999999999998E-2</v>
      </c>
      <c r="BH144" s="5">
        <f>P_A[[#This Row],[18+]]-P_A[[#This Row],[19+]]</f>
        <v>1.7559999999999999E-2</v>
      </c>
      <c r="BI144" s="5">
        <f>P_A[[#This Row],[19+]]-P_A[[#This Row],[20+]]</f>
        <v>1.3750000000000002E-2</v>
      </c>
      <c r="BJ144" s="5">
        <f>P_A[[#This Row],[20+]]-P_A[[#This Row],[21+]]</f>
        <v>9.3100000000000023E-3</v>
      </c>
      <c r="BK144" s="5">
        <f>P_A[[#This Row],[21+]]-P_A[[#This Row],[22+]]</f>
        <v>6.5399999999999989E-3</v>
      </c>
      <c r="BL144" s="5">
        <f>P_A[[#This Row],[22+]]-P_A[[#This Row],[23+]]</f>
        <v>4.4599999999999996E-3</v>
      </c>
      <c r="BM144" s="5">
        <f>P_A[[#This Row],[23+]]-P_A[[#This Row],[24+]]</f>
        <v>2.9600000000000008E-3</v>
      </c>
      <c r="BN144" s="5">
        <f>P_A[[#This Row],[24+]]-P_A[[#This Row],[25+]]</f>
        <v>1.9099999999999994E-3</v>
      </c>
      <c r="BO144" s="5">
        <f>P_A[[#This Row],[25+]]-P_A[[#This Row],[26+]]</f>
        <v>1.2000000000000001E-3</v>
      </c>
      <c r="BP144" s="5">
        <f>P_A[[#This Row],[26+]]-P_A[[#This Row],[27+]]</f>
        <v>7.2000000000000005E-4</v>
      </c>
      <c r="BQ144" s="5">
        <f>P_A[[#This Row],[27+]]-P_A[[#This Row],[28+]]</f>
        <v>4.3000000000000004E-4</v>
      </c>
      <c r="BR144" s="5">
        <f>P_A[[#This Row],[28+]]-P_A[[#This Row],[29+]]</f>
        <v>2.5000000000000001E-4</v>
      </c>
      <c r="BS144" s="5">
        <f>P_A[[#This Row],[29+]]-P_A[[#This Row],[30+]]</f>
        <v>1.4000000000000001E-4</v>
      </c>
      <c r="BT144" s="5">
        <f>P_A[[#This Row],[30+]]-P_A[[#This Row],[31+]]</f>
        <v>6.999999999999998E-5</v>
      </c>
      <c r="BU144" s="5">
        <f>P_A[[#This Row],[31+]]-P_A[[#This Row],[32+]]</f>
        <v>4.0000000000000003E-5</v>
      </c>
      <c r="BV144" s="5">
        <f>P_A[[#This Row],[32+]]-P_A[[#This Row],[33+]]</f>
        <v>4.0000000000000003E-5</v>
      </c>
      <c r="BW144" s="5">
        <f>P_A[[#This Row],[33+]]-P_A[[#This Row],[34+]]</f>
        <v>0</v>
      </c>
      <c r="BX144" s="5">
        <f>P_A[[#This Row],[34+]]-P_A[[#This Row],[35+]]</f>
        <v>0</v>
      </c>
      <c r="BY144" s="5">
        <f>P_A[[#This Row],[35+]]-P_A[[#This Row],[36+]]</f>
        <v>0</v>
      </c>
      <c r="BZ144" s="5">
        <f>P_A[[#This Row],[36+]]-P_A[[#This Row],[37+]]</f>
        <v>0</v>
      </c>
      <c r="CA144" s="5">
        <f>P_A[[#This Row],[37+]]-P_A[[#This Row],[38+]]</f>
        <v>0</v>
      </c>
      <c r="CB144" s="5">
        <f>P_A[[#This Row],[38+]]-P_A[[#This Row],[39+]]</f>
        <v>0</v>
      </c>
      <c r="CC144" s="5">
        <f>P_A[[#This Row],[39+]]-P_A[[#This Row],[40+]]</f>
        <v>0</v>
      </c>
      <c r="CD144" s="5">
        <f>P_A[[#This Row],[40+]]-P_A[[#This Row],[41+]]</f>
        <v>0</v>
      </c>
      <c r="CE144" s="5">
        <f>P_A[[#This Row],[41+]]-P_A[[#This Row],[42+]]</f>
        <v>0</v>
      </c>
      <c r="CF144" s="5">
        <f>P_A[[#This Row],[42+]]-P_A[[#This Row],[43+]]</f>
        <v>0</v>
      </c>
      <c r="CG144" s="5">
        <f>P_A[[#This Row],[43+]]-P_A[[#This Row],[44+]]</f>
        <v>0</v>
      </c>
      <c r="CH144" s="5">
        <f>P_A[[#This Row],[44+]]-P_A[[#This Row],[45+]]</f>
        <v>0</v>
      </c>
      <c r="CI144" s="5">
        <f>P_A[[#This Row],[45+]]-P_A[[#This Row],[46+]]</f>
        <v>0</v>
      </c>
      <c r="CJ144" s="5">
        <f>P_A[[#This Row],[46+]]-P_A[[#This Row],[47+]]</f>
        <v>0</v>
      </c>
      <c r="CK144" s="5">
        <f>P_A[[#This Row],[47+]]-P_A[[#This Row],[48+]]</f>
        <v>0</v>
      </c>
      <c r="CL144" s="5">
        <f>P_A[[#This Row],[48+]]-P_A[[#This Row],[49+]]</f>
        <v>0</v>
      </c>
    </row>
    <row r="145" spans="1:90" x14ac:dyDescent="0.25">
      <c r="A145" s="10">
        <v>22400629</v>
      </c>
      <c r="B145" t="s">
        <v>80</v>
      </c>
      <c r="C145" t="s">
        <v>90</v>
      </c>
      <c r="D145" s="11">
        <v>0.91666666666666663</v>
      </c>
      <c r="E145" s="9" t="str">
        <f>HYPERLINK("https://www.nba.com/stats/player/1630573/boxscores-traditional", "Sam Hauser")</f>
        <v>Sam Hauser</v>
      </c>
      <c r="F145">
        <v>8.1999999999999993</v>
      </c>
      <c r="G145" s="4">
        <v>5.0359999999999996</v>
      </c>
      <c r="H145" s="3">
        <v>0.51595000000000002</v>
      </c>
      <c r="I145" s="3">
        <v>0.43643999999999999</v>
      </c>
      <c r="J145" s="3">
        <v>0.35942000000000002</v>
      </c>
      <c r="K145" s="3">
        <v>0.28774</v>
      </c>
      <c r="L145" s="3">
        <v>0.22663</v>
      </c>
      <c r="M145" s="3">
        <v>0.17105999999999999</v>
      </c>
      <c r="N145" s="3">
        <v>0.12506999999999999</v>
      </c>
      <c r="O145" s="3">
        <v>8.8510000000000005E-2</v>
      </c>
      <c r="P145" s="3">
        <v>6.0569999999999999E-2</v>
      </c>
      <c r="Q145" s="3">
        <v>4.0059999999999998E-2</v>
      </c>
      <c r="R145" s="3">
        <v>2.5590000000000002E-2</v>
      </c>
      <c r="S145" s="3">
        <v>1.618E-2</v>
      </c>
      <c r="T145" s="3">
        <v>9.6399999999999993E-3</v>
      </c>
      <c r="U145" s="3">
        <v>5.5399999999999998E-3</v>
      </c>
      <c r="V145" s="3">
        <v>3.0699999999999998E-3</v>
      </c>
      <c r="W145" s="3">
        <v>1.64E-3</v>
      </c>
      <c r="X145" s="3">
        <v>8.4000000000000003E-4</v>
      </c>
      <c r="Y145" s="3">
        <v>4.2000000000000002E-4</v>
      </c>
      <c r="Z145" s="3">
        <v>2.1000000000000001E-4</v>
      </c>
      <c r="AA145" s="3">
        <v>1E-4</v>
      </c>
      <c r="AB145" s="3">
        <v>4.0000000000000003E-5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0</v>
      </c>
      <c r="AW145" s="3">
        <v>0</v>
      </c>
      <c r="AX145" s="5">
        <f>P_A[[#This Row],[8+]]-P_A[[#This Row],[9+]]</f>
        <v>7.9510000000000025E-2</v>
      </c>
      <c r="AY145" s="5">
        <f>P_A[[#This Row],[9+]]-P_A[[#This Row],[10+]]</f>
        <v>7.7019999999999977E-2</v>
      </c>
      <c r="AZ145" s="5">
        <f>P_A[[#This Row],[10+]]-P_A[[#This Row],[11+]]</f>
        <v>7.1680000000000021E-2</v>
      </c>
      <c r="BA145" s="5">
        <f>P_A[[#This Row],[11+]]-P_A[[#This Row],[12+]]</f>
        <v>6.1109999999999998E-2</v>
      </c>
      <c r="BB145" s="5">
        <f>P_A[[#This Row],[12+]]-P_A[[#This Row],[13+]]</f>
        <v>5.5570000000000008E-2</v>
      </c>
      <c r="BC145" s="5">
        <f>P_A[[#This Row],[13+]]-P_A[[#This Row],[14+]]</f>
        <v>4.5990000000000003E-2</v>
      </c>
      <c r="BD145" s="5">
        <f>P_A[[#This Row],[14+]]-P_A[[#This Row],[15+]]</f>
        <v>3.6559999999999981E-2</v>
      </c>
      <c r="BE145" s="5">
        <f>P_A[[#This Row],[15+]]-P_A[[#This Row],[16+]]</f>
        <v>2.7940000000000006E-2</v>
      </c>
      <c r="BF145" s="5">
        <f>P_A[[#This Row],[16+]]-P_A[[#This Row],[17+]]</f>
        <v>2.051E-2</v>
      </c>
      <c r="BG145" s="5">
        <f>P_A[[#This Row],[17+]]-P_A[[#This Row],[18+]]</f>
        <v>1.4469999999999997E-2</v>
      </c>
      <c r="BH145" s="5">
        <f>P_A[[#This Row],[18+]]-P_A[[#This Row],[19+]]</f>
        <v>9.4100000000000017E-3</v>
      </c>
      <c r="BI145" s="5">
        <f>P_A[[#This Row],[19+]]-P_A[[#This Row],[20+]]</f>
        <v>6.5400000000000007E-3</v>
      </c>
      <c r="BJ145" s="5">
        <f>P_A[[#This Row],[20+]]-P_A[[#This Row],[21+]]</f>
        <v>4.0999999999999995E-3</v>
      </c>
      <c r="BK145" s="5">
        <f>P_A[[#This Row],[21+]]-P_A[[#This Row],[22+]]</f>
        <v>2.47E-3</v>
      </c>
      <c r="BL145" s="5">
        <f>P_A[[#This Row],[22+]]-P_A[[#This Row],[23+]]</f>
        <v>1.4299999999999998E-3</v>
      </c>
      <c r="BM145" s="5">
        <f>P_A[[#This Row],[23+]]-P_A[[#This Row],[24+]]</f>
        <v>7.9999999999999993E-4</v>
      </c>
      <c r="BN145" s="5">
        <f>P_A[[#This Row],[24+]]-P_A[[#This Row],[25+]]</f>
        <v>4.2000000000000002E-4</v>
      </c>
      <c r="BO145" s="5">
        <f>P_A[[#This Row],[25+]]-P_A[[#This Row],[26+]]</f>
        <v>2.1000000000000001E-4</v>
      </c>
      <c r="BP145" s="5">
        <f>P_A[[#This Row],[26+]]-P_A[[#This Row],[27+]]</f>
        <v>1.1E-4</v>
      </c>
      <c r="BQ145" s="5">
        <f>P_A[[#This Row],[27+]]-P_A[[#This Row],[28+]]</f>
        <v>6.0000000000000002E-5</v>
      </c>
      <c r="BR145" s="5">
        <f>P_A[[#This Row],[28+]]-P_A[[#This Row],[29+]]</f>
        <v>4.0000000000000003E-5</v>
      </c>
      <c r="BS145" s="5">
        <f>P_A[[#This Row],[29+]]-P_A[[#This Row],[30+]]</f>
        <v>0</v>
      </c>
      <c r="BT145" s="5">
        <f>P_A[[#This Row],[30+]]-P_A[[#This Row],[31+]]</f>
        <v>0</v>
      </c>
      <c r="BU145" s="5">
        <f>P_A[[#This Row],[31+]]-P_A[[#This Row],[32+]]</f>
        <v>0</v>
      </c>
      <c r="BV145" s="5">
        <f>P_A[[#This Row],[32+]]-P_A[[#This Row],[33+]]</f>
        <v>0</v>
      </c>
      <c r="BW145" s="5">
        <f>P_A[[#This Row],[33+]]-P_A[[#This Row],[34+]]</f>
        <v>0</v>
      </c>
      <c r="BX145" s="5">
        <f>P_A[[#This Row],[34+]]-P_A[[#This Row],[35+]]</f>
        <v>0</v>
      </c>
      <c r="BY145" s="5">
        <f>P_A[[#This Row],[35+]]-P_A[[#This Row],[36+]]</f>
        <v>0</v>
      </c>
      <c r="BZ145" s="5">
        <f>P_A[[#This Row],[36+]]-P_A[[#This Row],[37+]]</f>
        <v>0</v>
      </c>
      <c r="CA145" s="5">
        <f>P_A[[#This Row],[37+]]-P_A[[#This Row],[38+]]</f>
        <v>0</v>
      </c>
      <c r="CB145" s="5">
        <f>P_A[[#This Row],[38+]]-P_A[[#This Row],[39+]]</f>
        <v>0</v>
      </c>
      <c r="CC145" s="5">
        <f>P_A[[#This Row],[39+]]-P_A[[#This Row],[40+]]</f>
        <v>0</v>
      </c>
      <c r="CD145" s="5">
        <f>P_A[[#This Row],[40+]]-P_A[[#This Row],[41+]]</f>
        <v>0</v>
      </c>
      <c r="CE145" s="5">
        <f>P_A[[#This Row],[41+]]-P_A[[#This Row],[42+]]</f>
        <v>0</v>
      </c>
      <c r="CF145" s="5">
        <f>P_A[[#This Row],[42+]]-P_A[[#This Row],[43+]]</f>
        <v>0</v>
      </c>
      <c r="CG145" s="5">
        <f>P_A[[#This Row],[43+]]-P_A[[#This Row],[44+]]</f>
        <v>0</v>
      </c>
      <c r="CH145" s="5">
        <f>P_A[[#This Row],[44+]]-P_A[[#This Row],[45+]]</f>
        <v>0</v>
      </c>
      <c r="CI145" s="5">
        <f>P_A[[#This Row],[45+]]-P_A[[#This Row],[46+]]</f>
        <v>0</v>
      </c>
      <c r="CJ145" s="5">
        <f>P_A[[#This Row],[46+]]-P_A[[#This Row],[47+]]</f>
        <v>0</v>
      </c>
      <c r="CK145" s="5">
        <f>P_A[[#This Row],[47+]]-P_A[[#This Row],[48+]]</f>
        <v>0</v>
      </c>
      <c r="CL145" s="5">
        <f>P_A[[#This Row],[48+]]-P_A[[#This Row],[49+]]</f>
        <v>0</v>
      </c>
    </row>
    <row r="146" spans="1:90" x14ac:dyDescent="0.25">
      <c r="A146" s="10">
        <v>22400629</v>
      </c>
      <c r="B146" t="s">
        <v>90</v>
      </c>
      <c r="C146" t="s">
        <v>80</v>
      </c>
      <c r="D146" s="11">
        <v>0.91666666666666663</v>
      </c>
      <c r="E146" s="9" t="str">
        <f>HYPERLINK("https://www.nba.com/stats/player/2544/boxscores-traditional", "LeBron James")</f>
        <v>LeBron James</v>
      </c>
      <c r="F146">
        <v>32.799999999999997</v>
      </c>
      <c r="G146" s="4">
        <v>3.9699999999999998</v>
      </c>
      <c r="H146" s="3">
        <v>1</v>
      </c>
      <c r="I146" s="3">
        <v>1</v>
      </c>
      <c r="J146" s="3">
        <v>1</v>
      </c>
      <c r="K146" s="3">
        <v>1</v>
      </c>
      <c r="L146" s="3">
        <v>1</v>
      </c>
      <c r="M146" s="3">
        <v>1</v>
      </c>
      <c r="N146" s="3">
        <v>1</v>
      </c>
      <c r="O146" s="3">
        <v>1</v>
      </c>
      <c r="P146" s="3">
        <v>1</v>
      </c>
      <c r="Q146" s="3">
        <v>0.99997000000000003</v>
      </c>
      <c r="R146" s="3">
        <v>0.99990000000000001</v>
      </c>
      <c r="S146" s="3">
        <v>0.99975000000000003</v>
      </c>
      <c r="T146" s="3">
        <v>0.99936000000000003</v>
      </c>
      <c r="U146" s="3">
        <v>0.99851000000000001</v>
      </c>
      <c r="V146" s="3">
        <v>0.99673999999999996</v>
      </c>
      <c r="W146" s="3">
        <v>0.99324000000000001</v>
      </c>
      <c r="X146" s="3">
        <v>0.98678999999999994</v>
      </c>
      <c r="Y146" s="3">
        <v>0.97499999999999998</v>
      </c>
      <c r="Z146" s="3">
        <v>0.95637000000000005</v>
      </c>
      <c r="AA146" s="3">
        <v>0.92784999999999995</v>
      </c>
      <c r="AB146" s="3">
        <v>0.88685999999999998</v>
      </c>
      <c r="AC146" s="3">
        <v>0.83147000000000004</v>
      </c>
      <c r="AD146" s="3">
        <v>0.76114999999999999</v>
      </c>
      <c r="AE146" s="3">
        <v>0.67364000000000002</v>
      </c>
      <c r="AF146" s="3">
        <v>0.57926</v>
      </c>
      <c r="AG146" s="3">
        <v>0.48005999999999999</v>
      </c>
      <c r="AH146" s="3">
        <v>0.38208999999999999</v>
      </c>
      <c r="AI146" s="3">
        <v>0.29115999999999997</v>
      </c>
      <c r="AJ146" s="3">
        <v>0.20896999999999999</v>
      </c>
      <c r="AK146" s="3">
        <v>0.14457</v>
      </c>
      <c r="AL146" s="3">
        <v>9.5100000000000004E-2</v>
      </c>
      <c r="AM146" s="3">
        <v>5.9380000000000002E-2</v>
      </c>
      <c r="AN146" s="3">
        <v>3.5150000000000001E-2</v>
      </c>
      <c r="AO146" s="3">
        <v>1.9230000000000001E-2</v>
      </c>
      <c r="AP146" s="3">
        <v>1.017E-2</v>
      </c>
      <c r="AQ146" s="3">
        <v>5.0800000000000003E-3</v>
      </c>
      <c r="AR146" s="3">
        <v>2.3999999999999998E-3</v>
      </c>
      <c r="AS146" s="3">
        <v>1.07E-3</v>
      </c>
      <c r="AT146" s="3">
        <v>4.4999999999999999E-4</v>
      </c>
      <c r="AU146" s="3">
        <v>1.7000000000000001E-4</v>
      </c>
      <c r="AV146" s="3">
        <v>6.0000000000000002E-5</v>
      </c>
      <c r="AW146" s="3">
        <v>0</v>
      </c>
      <c r="AX146" s="5">
        <f>P_A[[#This Row],[8+]]-P_A[[#This Row],[9+]]</f>
        <v>0</v>
      </c>
      <c r="AY146" s="5">
        <f>P_A[[#This Row],[9+]]-P_A[[#This Row],[10+]]</f>
        <v>0</v>
      </c>
      <c r="AZ146" s="5">
        <f>P_A[[#This Row],[10+]]-P_A[[#This Row],[11+]]</f>
        <v>0</v>
      </c>
      <c r="BA146" s="5">
        <f>P_A[[#This Row],[11+]]-P_A[[#This Row],[12+]]</f>
        <v>0</v>
      </c>
      <c r="BB146" s="5">
        <f>P_A[[#This Row],[12+]]-P_A[[#This Row],[13+]]</f>
        <v>0</v>
      </c>
      <c r="BC146" s="5">
        <f>P_A[[#This Row],[13+]]-P_A[[#This Row],[14+]]</f>
        <v>0</v>
      </c>
      <c r="BD146" s="5">
        <f>P_A[[#This Row],[14+]]-P_A[[#This Row],[15+]]</f>
        <v>0</v>
      </c>
      <c r="BE146" s="5">
        <f>P_A[[#This Row],[15+]]-P_A[[#This Row],[16+]]</f>
        <v>0</v>
      </c>
      <c r="BF146" s="5">
        <f>P_A[[#This Row],[16+]]-P_A[[#This Row],[17+]]</f>
        <v>2.9999999999974492E-5</v>
      </c>
      <c r="BG146" s="5">
        <f>P_A[[#This Row],[17+]]-P_A[[#This Row],[18+]]</f>
        <v>7.0000000000014495E-5</v>
      </c>
      <c r="BH146" s="5">
        <f>P_A[[#This Row],[18+]]-P_A[[#This Row],[19+]]</f>
        <v>1.4999999999998348E-4</v>
      </c>
      <c r="BI146" s="5">
        <f>P_A[[#This Row],[19+]]-P_A[[#This Row],[20+]]</f>
        <v>3.9000000000000146E-4</v>
      </c>
      <c r="BJ146" s="5">
        <f>P_A[[#This Row],[20+]]-P_A[[#This Row],[21+]]</f>
        <v>8.5000000000001741E-4</v>
      </c>
      <c r="BK146" s="5">
        <f>P_A[[#This Row],[21+]]-P_A[[#This Row],[22+]]</f>
        <v>1.7700000000000493E-3</v>
      </c>
      <c r="BL146" s="5">
        <f>P_A[[#This Row],[22+]]-P_A[[#This Row],[23+]]</f>
        <v>3.4999999999999476E-3</v>
      </c>
      <c r="BM146" s="5">
        <f>P_A[[#This Row],[23+]]-P_A[[#This Row],[24+]]</f>
        <v>6.4500000000000668E-3</v>
      </c>
      <c r="BN146" s="5">
        <f>P_A[[#This Row],[24+]]-P_A[[#This Row],[25+]]</f>
        <v>1.1789999999999967E-2</v>
      </c>
      <c r="BO146" s="5">
        <f>P_A[[#This Row],[25+]]-P_A[[#This Row],[26+]]</f>
        <v>1.8629999999999924E-2</v>
      </c>
      <c r="BP146" s="5">
        <f>P_A[[#This Row],[26+]]-P_A[[#This Row],[27+]]</f>
        <v>2.8520000000000101E-2</v>
      </c>
      <c r="BQ146" s="5">
        <f>P_A[[#This Row],[27+]]-P_A[[#This Row],[28+]]</f>
        <v>4.0989999999999971E-2</v>
      </c>
      <c r="BR146" s="5">
        <f>P_A[[#This Row],[28+]]-P_A[[#This Row],[29+]]</f>
        <v>5.5389999999999939E-2</v>
      </c>
      <c r="BS146" s="5">
        <f>P_A[[#This Row],[29+]]-P_A[[#This Row],[30+]]</f>
        <v>7.0320000000000049E-2</v>
      </c>
      <c r="BT146" s="5">
        <f>P_A[[#This Row],[30+]]-P_A[[#This Row],[31+]]</f>
        <v>8.7509999999999977E-2</v>
      </c>
      <c r="BU146" s="5">
        <f>P_A[[#This Row],[31+]]-P_A[[#This Row],[32+]]</f>
        <v>9.4380000000000019E-2</v>
      </c>
      <c r="BV146" s="5">
        <f>P_A[[#This Row],[32+]]-P_A[[#This Row],[33+]]</f>
        <v>9.920000000000001E-2</v>
      </c>
      <c r="BW146" s="5">
        <f>P_A[[#This Row],[33+]]-P_A[[#This Row],[34+]]</f>
        <v>9.7970000000000002E-2</v>
      </c>
      <c r="BX146" s="5">
        <f>P_A[[#This Row],[34+]]-P_A[[#This Row],[35+]]</f>
        <v>9.0930000000000011E-2</v>
      </c>
      <c r="BY146" s="5">
        <f>P_A[[#This Row],[35+]]-P_A[[#This Row],[36+]]</f>
        <v>8.2189999999999985E-2</v>
      </c>
      <c r="BZ146" s="5">
        <f>P_A[[#This Row],[36+]]-P_A[[#This Row],[37+]]</f>
        <v>6.4399999999999985E-2</v>
      </c>
      <c r="CA146" s="5">
        <f>P_A[[#This Row],[37+]]-P_A[[#This Row],[38+]]</f>
        <v>4.947E-2</v>
      </c>
      <c r="CB146" s="5">
        <f>P_A[[#This Row],[38+]]-P_A[[#This Row],[39+]]</f>
        <v>3.5720000000000002E-2</v>
      </c>
      <c r="CC146" s="5">
        <f>P_A[[#This Row],[39+]]-P_A[[#This Row],[40+]]</f>
        <v>2.4230000000000002E-2</v>
      </c>
      <c r="CD146" s="5">
        <f>P_A[[#This Row],[40+]]-P_A[[#This Row],[41+]]</f>
        <v>1.592E-2</v>
      </c>
      <c r="CE146" s="5">
        <f>P_A[[#This Row],[41+]]-P_A[[#This Row],[42+]]</f>
        <v>9.0600000000000003E-3</v>
      </c>
      <c r="CF146" s="5">
        <f>P_A[[#This Row],[42+]]-P_A[[#This Row],[43+]]</f>
        <v>5.0899999999999999E-3</v>
      </c>
      <c r="CG146" s="5">
        <f>P_A[[#This Row],[43+]]-P_A[[#This Row],[44+]]</f>
        <v>2.6800000000000005E-3</v>
      </c>
      <c r="CH146" s="5">
        <f>P_A[[#This Row],[44+]]-P_A[[#This Row],[45+]]</f>
        <v>1.3299999999999998E-3</v>
      </c>
      <c r="CI146" s="5">
        <f>P_A[[#This Row],[45+]]-P_A[[#This Row],[46+]]</f>
        <v>6.2E-4</v>
      </c>
      <c r="CJ146" s="5">
        <f>P_A[[#This Row],[46+]]-P_A[[#This Row],[47+]]</f>
        <v>2.7999999999999998E-4</v>
      </c>
      <c r="CK146" s="5">
        <f>P_A[[#This Row],[47+]]-P_A[[#This Row],[48+]]</f>
        <v>1.1000000000000002E-4</v>
      </c>
      <c r="CL146" s="5">
        <f>P_A[[#This Row],[48+]]-P_A[[#This Row],[49+]]</f>
        <v>6.0000000000000002E-5</v>
      </c>
    </row>
    <row r="147" spans="1:90" x14ac:dyDescent="0.25">
      <c r="A147" s="10">
        <v>22400629</v>
      </c>
      <c r="B147" t="s">
        <v>90</v>
      </c>
      <c r="C147" t="s">
        <v>80</v>
      </c>
      <c r="D147" s="11">
        <v>0.91666666666666663</v>
      </c>
      <c r="E147" s="9" t="str">
        <f>HYPERLINK("https://www.nba.com/stats/player/203076/boxscores-traditional", "Anthony Davis")</f>
        <v>Anthony Davis</v>
      </c>
      <c r="F147">
        <v>27</v>
      </c>
      <c r="G147" s="4">
        <v>5.4409999999999998</v>
      </c>
      <c r="H147" s="3">
        <v>0.99975999999999998</v>
      </c>
      <c r="I147" s="3">
        <v>0.99953000000000003</v>
      </c>
      <c r="J147" s="3">
        <v>0.99909999999999999</v>
      </c>
      <c r="K147" s="3">
        <v>0.99836000000000003</v>
      </c>
      <c r="L147" s="3">
        <v>0.99711000000000005</v>
      </c>
      <c r="M147" s="3">
        <v>0.99492000000000003</v>
      </c>
      <c r="N147" s="3">
        <v>0.99158000000000002</v>
      </c>
      <c r="O147" s="3">
        <v>0.98645000000000005</v>
      </c>
      <c r="P147" s="3">
        <v>0.97831000000000001</v>
      </c>
      <c r="Q147" s="3">
        <v>0.96711999999999998</v>
      </c>
      <c r="R147" s="3">
        <v>0.95052999999999999</v>
      </c>
      <c r="S147" s="3">
        <v>0.92922000000000005</v>
      </c>
      <c r="T147" s="3">
        <v>0.90146999999999999</v>
      </c>
      <c r="U147" s="3">
        <v>0.86433000000000004</v>
      </c>
      <c r="V147" s="3">
        <v>0.82121</v>
      </c>
      <c r="W147" s="3">
        <v>0.77034999999999998</v>
      </c>
      <c r="X147" s="3">
        <v>0.70884000000000003</v>
      </c>
      <c r="Y147" s="3">
        <v>0.64431000000000005</v>
      </c>
      <c r="Z147" s="3">
        <v>0.57142000000000004</v>
      </c>
      <c r="AA147" s="3">
        <v>0.5</v>
      </c>
      <c r="AB147" s="3">
        <v>0.42858000000000002</v>
      </c>
      <c r="AC147" s="3">
        <v>0.35569000000000001</v>
      </c>
      <c r="AD147" s="3">
        <v>0.29115999999999997</v>
      </c>
      <c r="AE147" s="3">
        <v>0.22964999999999999</v>
      </c>
      <c r="AF147" s="3">
        <v>0.17879</v>
      </c>
      <c r="AG147" s="3">
        <v>0.13567000000000001</v>
      </c>
      <c r="AH147" s="3">
        <v>9.8530000000000006E-2</v>
      </c>
      <c r="AI147" s="3">
        <v>7.0779999999999996E-2</v>
      </c>
      <c r="AJ147" s="3">
        <v>4.947E-2</v>
      </c>
      <c r="AK147" s="3">
        <v>3.288E-2</v>
      </c>
      <c r="AL147" s="3">
        <v>2.1690000000000001E-2</v>
      </c>
      <c r="AM147" s="3">
        <v>1.355E-2</v>
      </c>
      <c r="AN147" s="3">
        <v>8.4200000000000004E-3</v>
      </c>
      <c r="AO147" s="3">
        <v>5.0800000000000003E-3</v>
      </c>
      <c r="AP147" s="3">
        <v>2.8900000000000002E-3</v>
      </c>
      <c r="AQ147" s="3">
        <v>1.64E-3</v>
      </c>
      <c r="AR147" s="3">
        <v>8.9999999999999998E-4</v>
      </c>
      <c r="AS147" s="3">
        <v>4.6999999999999999E-4</v>
      </c>
      <c r="AT147" s="3">
        <v>2.4000000000000001E-4</v>
      </c>
      <c r="AU147" s="3">
        <v>1.2E-4</v>
      </c>
      <c r="AV147" s="3">
        <v>6.0000000000000002E-5</v>
      </c>
      <c r="AW147" s="3">
        <v>0</v>
      </c>
      <c r="AX147" s="5">
        <f>P_A[[#This Row],[8+]]-P_A[[#This Row],[9+]]</f>
        <v>2.2999999999995246E-4</v>
      </c>
      <c r="AY147" s="5">
        <f>P_A[[#This Row],[9+]]-P_A[[#This Row],[10+]]</f>
        <v>4.3000000000004146E-4</v>
      </c>
      <c r="AZ147" s="5">
        <f>P_A[[#This Row],[10+]]-P_A[[#This Row],[11+]]</f>
        <v>7.3999999999996291E-4</v>
      </c>
      <c r="BA147" s="5">
        <f>P_A[[#This Row],[11+]]-P_A[[#This Row],[12+]]</f>
        <v>1.2499999999999734E-3</v>
      </c>
      <c r="BB147" s="5">
        <f>P_A[[#This Row],[12+]]-P_A[[#This Row],[13+]]</f>
        <v>2.1900000000000253E-3</v>
      </c>
      <c r="BC147" s="5">
        <f>P_A[[#This Row],[13+]]-P_A[[#This Row],[14+]]</f>
        <v>3.3400000000000096E-3</v>
      </c>
      <c r="BD147" s="5">
        <f>P_A[[#This Row],[14+]]-P_A[[#This Row],[15+]]</f>
        <v>5.1299999999999679E-3</v>
      </c>
      <c r="BE147" s="5">
        <f>P_A[[#This Row],[15+]]-P_A[[#This Row],[16+]]</f>
        <v>8.1400000000000361E-3</v>
      </c>
      <c r="BF147" s="5">
        <f>P_A[[#This Row],[16+]]-P_A[[#This Row],[17+]]</f>
        <v>1.1190000000000033E-2</v>
      </c>
      <c r="BG147" s="5">
        <f>P_A[[#This Row],[17+]]-P_A[[#This Row],[18+]]</f>
        <v>1.6589999999999994E-2</v>
      </c>
      <c r="BH147" s="5">
        <f>P_A[[#This Row],[18+]]-P_A[[#This Row],[19+]]</f>
        <v>2.130999999999994E-2</v>
      </c>
      <c r="BI147" s="5">
        <f>P_A[[#This Row],[19+]]-P_A[[#This Row],[20+]]</f>
        <v>2.7750000000000052E-2</v>
      </c>
      <c r="BJ147" s="5">
        <f>P_A[[#This Row],[20+]]-P_A[[#This Row],[21+]]</f>
        <v>3.7139999999999951E-2</v>
      </c>
      <c r="BK147" s="5">
        <f>P_A[[#This Row],[21+]]-P_A[[#This Row],[22+]]</f>
        <v>4.3120000000000047E-2</v>
      </c>
      <c r="BL147" s="5">
        <f>P_A[[#This Row],[22+]]-P_A[[#This Row],[23+]]</f>
        <v>5.0860000000000016E-2</v>
      </c>
      <c r="BM147" s="5">
        <f>P_A[[#This Row],[23+]]-P_A[[#This Row],[24+]]</f>
        <v>6.1509999999999954E-2</v>
      </c>
      <c r="BN147" s="5">
        <f>P_A[[#This Row],[24+]]-P_A[[#This Row],[25+]]</f>
        <v>6.4529999999999976E-2</v>
      </c>
      <c r="BO147" s="5">
        <f>P_A[[#This Row],[25+]]-P_A[[#This Row],[26+]]</f>
        <v>7.289000000000001E-2</v>
      </c>
      <c r="BP147" s="5">
        <f>P_A[[#This Row],[26+]]-P_A[[#This Row],[27+]]</f>
        <v>7.1420000000000039E-2</v>
      </c>
      <c r="BQ147" s="5">
        <f>P_A[[#This Row],[27+]]-P_A[[#This Row],[28+]]</f>
        <v>7.1419999999999983E-2</v>
      </c>
      <c r="BR147" s="5">
        <f>P_A[[#This Row],[28+]]-P_A[[#This Row],[29+]]</f>
        <v>7.289000000000001E-2</v>
      </c>
      <c r="BS147" s="5">
        <f>P_A[[#This Row],[29+]]-P_A[[#This Row],[30+]]</f>
        <v>6.4530000000000032E-2</v>
      </c>
      <c r="BT147" s="5">
        <f>P_A[[#This Row],[30+]]-P_A[[#This Row],[31+]]</f>
        <v>6.1509999999999981E-2</v>
      </c>
      <c r="BU147" s="5">
        <f>P_A[[#This Row],[31+]]-P_A[[#This Row],[32+]]</f>
        <v>5.0859999999999989E-2</v>
      </c>
      <c r="BV147" s="5">
        <f>P_A[[#This Row],[32+]]-P_A[[#This Row],[33+]]</f>
        <v>4.3119999999999992E-2</v>
      </c>
      <c r="BW147" s="5">
        <f>P_A[[#This Row],[33+]]-P_A[[#This Row],[34+]]</f>
        <v>3.7140000000000006E-2</v>
      </c>
      <c r="BX147" s="5">
        <f>P_A[[#This Row],[34+]]-P_A[[#This Row],[35+]]</f>
        <v>2.7750000000000011E-2</v>
      </c>
      <c r="BY147" s="5">
        <f>P_A[[#This Row],[35+]]-P_A[[#This Row],[36+]]</f>
        <v>2.1309999999999996E-2</v>
      </c>
      <c r="BZ147" s="5">
        <f>P_A[[#This Row],[36+]]-P_A[[#This Row],[37+]]</f>
        <v>1.6590000000000001E-2</v>
      </c>
      <c r="CA147" s="5">
        <f>P_A[[#This Row],[37+]]-P_A[[#This Row],[38+]]</f>
        <v>1.1189999999999999E-2</v>
      </c>
      <c r="CB147" s="5">
        <f>P_A[[#This Row],[38+]]-P_A[[#This Row],[39+]]</f>
        <v>8.1400000000000014E-3</v>
      </c>
      <c r="CC147" s="5">
        <f>P_A[[#This Row],[39+]]-P_A[[#This Row],[40+]]</f>
        <v>5.1299999999999991E-3</v>
      </c>
      <c r="CD147" s="5">
        <f>P_A[[#This Row],[40+]]-P_A[[#This Row],[41+]]</f>
        <v>3.3400000000000001E-3</v>
      </c>
      <c r="CE147" s="5">
        <f>P_A[[#This Row],[41+]]-P_A[[#This Row],[42+]]</f>
        <v>2.1900000000000001E-3</v>
      </c>
      <c r="CF147" s="5">
        <f>P_A[[#This Row],[42+]]-P_A[[#This Row],[43+]]</f>
        <v>1.2500000000000002E-3</v>
      </c>
      <c r="CG147" s="5">
        <f>P_A[[#This Row],[43+]]-P_A[[#This Row],[44+]]</f>
        <v>7.3999999999999999E-4</v>
      </c>
      <c r="CH147" s="5">
        <f>P_A[[#This Row],[44+]]-P_A[[#This Row],[45+]]</f>
        <v>4.2999999999999999E-4</v>
      </c>
      <c r="CI147" s="5">
        <f>P_A[[#This Row],[45+]]-P_A[[#This Row],[46+]]</f>
        <v>2.2999999999999998E-4</v>
      </c>
      <c r="CJ147" s="5">
        <f>P_A[[#This Row],[46+]]-P_A[[#This Row],[47+]]</f>
        <v>1.2E-4</v>
      </c>
      <c r="CK147" s="5">
        <f>P_A[[#This Row],[47+]]-P_A[[#This Row],[48+]]</f>
        <v>6.0000000000000002E-5</v>
      </c>
      <c r="CL147" s="5">
        <f>P_A[[#This Row],[48+]]-P_A[[#This Row],[49+]]</f>
        <v>6.0000000000000002E-5</v>
      </c>
    </row>
    <row r="148" spans="1:90" x14ac:dyDescent="0.25">
      <c r="A148" s="10">
        <v>22400629</v>
      </c>
      <c r="B148" t="s">
        <v>90</v>
      </c>
      <c r="C148" t="s">
        <v>80</v>
      </c>
      <c r="D148" s="11">
        <v>0.91666666666666663</v>
      </c>
      <c r="E148" s="9" t="str">
        <f>HYPERLINK("https://www.nba.com/stats/player/1630559/boxscores-traditional", "Austin Reaves")</f>
        <v>Austin Reaves</v>
      </c>
      <c r="F148">
        <v>26</v>
      </c>
      <c r="G148" s="4">
        <v>8.3670000000000009</v>
      </c>
      <c r="H148" s="3">
        <v>0.98421999999999998</v>
      </c>
      <c r="I148" s="3">
        <v>0.97882000000000002</v>
      </c>
      <c r="J148" s="3">
        <v>0.97192999999999996</v>
      </c>
      <c r="K148" s="3">
        <v>0.96326999999999996</v>
      </c>
      <c r="L148" s="3">
        <v>0.95254000000000005</v>
      </c>
      <c r="M148" s="3">
        <v>0.93942999999999999</v>
      </c>
      <c r="N148" s="3">
        <v>0.92364000000000002</v>
      </c>
      <c r="O148" s="3">
        <v>0.90490000000000004</v>
      </c>
      <c r="P148" s="3">
        <v>0.88492999999999999</v>
      </c>
      <c r="Q148" s="3">
        <v>0.85992999999999997</v>
      </c>
      <c r="R148" s="3">
        <v>0.83147000000000004</v>
      </c>
      <c r="S148" s="3">
        <v>0.79954999999999998</v>
      </c>
      <c r="T148" s="3">
        <v>0.76424000000000003</v>
      </c>
      <c r="U148" s="3">
        <v>0.72575000000000001</v>
      </c>
      <c r="V148" s="3">
        <v>0.68439000000000005</v>
      </c>
      <c r="W148" s="3">
        <v>0.64058000000000004</v>
      </c>
      <c r="X148" s="3">
        <v>0.59482999999999997</v>
      </c>
      <c r="Y148" s="3">
        <v>0.54776000000000002</v>
      </c>
      <c r="Z148" s="3">
        <v>0.5</v>
      </c>
      <c r="AA148" s="3">
        <v>0.45223999999999998</v>
      </c>
      <c r="AB148" s="3">
        <v>0.40516999999999997</v>
      </c>
      <c r="AC148" s="3">
        <v>0.35942000000000002</v>
      </c>
      <c r="AD148" s="3">
        <v>0.31561</v>
      </c>
      <c r="AE148" s="3">
        <v>0.27424999999999999</v>
      </c>
      <c r="AF148" s="3">
        <v>0.23576</v>
      </c>
      <c r="AG148" s="3">
        <v>0.20044999999999999</v>
      </c>
      <c r="AH148" s="3">
        <v>0.16853000000000001</v>
      </c>
      <c r="AI148" s="3">
        <v>0.14007</v>
      </c>
      <c r="AJ148" s="3">
        <v>0.11507000000000001</v>
      </c>
      <c r="AK148" s="3">
        <v>9.5100000000000004E-2</v>
      </c>
      <c r="AL148" s="3">
        <v>7.6359999999999997E-2</v>
      </c>
      <c r="AM148" s="3">
        <v>6.0569999999999999E-2</v>
      </c>
      <c r="AN148" s="3">
        <v>4.7460000000000002E-2</v>
      </c>
      <c r="AO148" s="3">
        <v>3.6729999999999999E-2</v>
      </c>
      <c r="AP148" s="3">
        <v>2.8070000000000001E-2</v>
      </c>
      <c r="AQ148" s="3">
        <v>2.1180000000000001E-2</v>
      </c>
      <c r="AR148" s="3">
        <v>1.5779999999999999E-2</v>
      </c>
      <c r="AS148" s="3">
        <v>1.1599999999999999E-2</v>
      </c>
      <c r="AT148" s="3">
        <v>8.4200000000000004E-3</v>
      </c>
      <c r="AU148" s="3">
        <v>6.0400000000000002E-3</v>
      </c>
      <c r="AV148" s="3">
        <v>4.2700000000000004E-3</v>
      </c>
      <c r="AW148" s="3">
        <v>2.98E-3</v>
      </c>
      <c r="AX148" s="5">
        <f>P_A[[#This Row],[8+]]-P_A[[#This Row],[9+]]</f>
        <v>5.3999999999999604E-3</v>
      </c>
      <c r="AY148" s="5">
        <f>P_A[[#This Row],[9+]]-P_A[[#This Row],[10+]]</f>
        <v>6.8900000000000627E-3</v>
      </c>
      <c r="AZ148" s="5">
        <f>P_A[[#This Row],[10+]]-P_A[[#This Row],[11+]]</f>
        <v>8.660000000000001E-3</v>
      </c>
      <c r="BA148" s="5">
        <f>P_A[[#This Row],[11+]]-P_A[[#This Row],[12+]]</f>
        <v>1.0729999999999906E-2</v>
      </c>
      <c r="BB148" s="5">
        <f>P_A[[#This Row],[12+]]-P_A[[#This Row],[13+]]</f>
        <v>1.3110000000000066E-2</v>
      </c>
      <c r="BC148" s="5">
        <f>P_A[[#This Row],[13+]]-P_A[[#This Row],[14+]]</f>
        <v>1.5789999999999971E-2</v>
      </c>
      <c r="BD148" s="5">
        <f>P_A[[#This Row],[14+]]-P_A[[#This Row],[15+]]</f>
        <v>1.8739999999999979E-2</v>
      </c>
      <c r="BE148" s="5">
        <f>P_A[[#This Row],[15+]]-P_A[[#This Row],[16+]]</f>
        <v>1.9970000000000043E-2</v>
      </c>
      <c r="BF148" s="5">
        <f>P_A[[#This Row],[16+]]-P_A[[#This Row],[17+]]</f>
        <v>2.5000000000000022E-2</v>
      </c>
      <c r="BG148" s="5">
        <f>P_A[[#This Row],[17+]]-P_A[[#This Row],[18+]]</f>
        <v>2.845999999999993E-2</v>
      </c>
      <c r="BH148" s="5">
        <f>P_A[[#This Row],[18+]]-P_A[[#This Row],[19+]]</f>
        <v>3.1920000000000059E-2</v>
      </c>
      <c r="BI148" s="5">
        <f>P_A[[#This Row],[19+]]-P_A[[#This Row],[20+]]</f>
        <v>3.5309999999999953E-2</v>
      </c>
      <c r="BJ148" s="5">
        <f>P_A[[#This Row],[20+]]-P_A[[#This Row],[21+]]</f>
        <v>3.8490000000000024E-2</v>
      </c>
      <c r="BK148" s="5">
        <f>P_A[[#This Row],[21+]]-P_A[[#This Row],[22+]]</f>
        <v>4.1359999999999952E-2</v>
      </c>
      <c r="BL148" s="5">
        <f>P_A[[#This Row],[22+]]-P_A[[#This Row],[23+]]</f>
        <v>4.3810000000000016E-2</v>
      </c>
      <c r="BM148" s="5">
        <f>P_A[[#This Row],[23+]]-P_A[[#This Row],[24+]]</f>
        <v>4.5750000000000068E-2</v>
      </c>
      <c r="BN148" s="5">
        <f>P_A[[#This Row],[24+]]-P_A[[#This Row],[25+]]</f>
        <v>4.7069999999999945E-2</v>
      </c>
      <c r="BO148" s="5">
        <f>P_A[[#This Row],[25+]]-P_A[[#This Row],[26+]]</f>
        <v>4.7760000000000025E-2</v>
      </c>
      <c r="BP148" s="5">
        <f>P_A[[#This Row],[26+]]-P_A[[#This Row],[27+]]</f>
        <v>4.7760000000000025E-2</v>
      </c>
      <c r="BQ148" s="5">
        <f>P_A[[#This Row],[27+]]-P_A[[#This Row],[28+]]</f>
        <v>4.7070000000000001E-2</v>
      </c>
      <c r="BR148" s="5">
        <f>P_A[[#This Row],[28+]]-P_A[[#This Row],[29+]]</f>
        <v>4.5749999999999957E-2</v>
      </c>
      <c r="BS148" s="5">
        <f>P_A[[#This Row],[29+]]-P_A[[#This Row],[30+]]</f>
        <v>4.3810000000000016E-2</v>
      </c>
      <c r="BT148" s="5">
        <f>P_A[[#This Row],[30+]]-P_A[[#This Row],[31+]]</f>
        <v>4.1360000000000008E-2</v>
      </c>
      <c r="BU148" s="5">
        <f>P_A[[#This Row],[31+]]-P_A[[#This Row],[32+]]</f>
        <v>3.8489999999999996E-2</v>
      </c>
      <c r="BV148" s="5">
        <f>P_A[[#This Row],[32+]]-P_A[[#This Row],[33+]]</f>
        <v>3.5310000000000008E-2</v>
      </c>
      <c r="BW148" s="5">
        <f>P_A[[#This Row],[33+]]-P_A[[#This Row],[34+]]</f>
        <v>3.1919999999999976E-2</v>
      </c>
      <c r="BX148" s="5">
        <f>P_A[[#This Row],[34+]]-P_A[[#This Row],[35+]]</f>
        <v>2.8460000000000013E-2</v>
      </c>
      <c r="BY148" s="5">
        <f>P_A[[#This Row],[35+]]-P_A[[#This Row],[36+]]</f>
        <v>2.4999999999999994E-2</v>
      </c>
      <c r="BZ148" s="5">
        <f>P_A[[#This Row],[36+]]-P_A[[#This Row],[37+]]</f>
        <v>1.9970000000000002E-2</v>
      </c>
      <c r="CA148" s="5">
        <f>P_A[[#This Row],[37+]]-P_A[[#This Row],[38+]]</f>
        <v>1.8740000000000007E-2</v>
      </c>
      <c r="CB148" s="5">
        <f>P_A[[#This Row],[38+]]-P_A[[#This Row],[39+]]</f>
        <v>1.5789999999999998E-2</v>
      </c>
      <c r="CC148" s="5">
        <f>P_A[[#This Row],[39+]]-P_A[[#This Row],[40+]]</f>
        <v>1.3109999999999997E-2</v>
      </c>
      <c r="CD148" s="5">
        <f>P_A[[#This Row],[40+]]-P_A[[#This Row],[41+]]</f>
        <v>1.0730000000000003E-2</v>
      </c>
      <c r="CE148" s="5">
        <f>P_A[[#This Row],[41+]]-P_A[[#This Row],[42+]]</f>
        <v>8.6599999999999976E-3</v>
      </c>
      <c r="CF148" s="5">
        <f>P_A[[#This Row],[42+]]-P_A[[#This Row],[43+]]</f>
        <v>6.8900000000000003E-3</v>
      </c>
      <c r="CG148" s="5">
        <f>P_A[[#This Row],[43+]]-P_A[[#This Row],[44+]]</f>
        <v>5.400000000000002E-3</v>
      </c>
      <c r="CH148" s="5">
        <f>P_A[[#This Row],[44+]]-P_A[[#This Row],[45+]]</f>
        <v>4.1799999999999997E-3</v>
      </c>
      <c r="CI148" s="5">
        <f>P_A[[#This Row],[45+]]-P_A[[#This Row],[46+]]</f>
        <v>3.1799999999999988E-3</v>
      </c>
      <c r="CJ148" s="5">
        <f>P_A[[#This Row],[46+]]-P_A[[#This Row],[47+]]</f>
        <v>2.3800000000000002E-3</v>
      </c>
      <c r="CK148" s="5">
        <f>P_A[[#This Row],[47+]]-P_A[[#This Row],[48+]]</f>
        <v>1.7699999999999999E-3</v>
      </c>
      <c r="CL148" s="5">
        <f>P_A[[#This Row],[48+]]-P_A[[#This Row],[49+]]</f>
        <v>1.2900000000000003E-3</v>
      </c>
    </row>
    <row r="149" spans="1:90" x14ac:dyDescent="0.25">
      <c r="A149" s="10">
        <v>22400629</v>
      </c>
      <c r="B149" t="s">
        <v>90</v>
      </c>
      <c r="C149" t="s">
        <v>80</v>
      </c>
      <c r="D149" s="11">
        <v>0.91666666666666663</v>
      </c>
      <c r="E149" s="9" t="str">
        <f>HYPERLINK("https://www.nba.com/stats/player/1629060/boxscores-traditional", "Rui Hachimura")</f>
        <v>Rui Hachimura</v>
      </c>
      <c r="F149">
        <v>15.4</v>
      </c>
      <c r="G149" s="4">
        <v>5.7830000000000004</v>
      </c>
      <c r="H149" s="3">
        <v>0.89973000000000003</v>
      </c>
      <c r="I149" s="3">
        <v>0.86650000000000005</v>
      </c>
      <c r="J149" s="3">
        <v>0.82381000000000004</v>
      </c>
      <c r="K149" s="3">
        <v>0.77637</v>
      </c>
      <c r="L149" s="3">
        <v>0.72240000000000004</v>
      </c>
      <c r="M149" s="3">
        <v>0.66276000000000002</v>
      </c>
      <c r="N149" s="3">
        <v>0.59482999999999997</v>
      </c>
      <c r="O149" s="3">
        <v>0.52790000000000004</v>
      </c>
      <c r="P149" s="3">
        <v>0.46017000000000002</v>
      </c>
      <c r="Q149" s="3">
        <v>0.38973999999999998</v>
      </c>
      <c r="R149" s="3">
        <v>0.32635999999999998</v>
      </c>
      <c r="S149" s="3">
        <v>0.26762999999999998</v>
      </c>
      <c r="T149" s="3">
        <v>0.21185999999999999</v>
      </c>
      <c r="U149" s="3">
        <v>0.16602</v>
      </c>
      <c r="V149" s="3">
        <v>0.12714</v>
      </c>
      <c r="W149" s="3">
        <v>9.5100000000000004E-2</v>
      </c>
      <c r="X149" s="3">
        <v>6.8110000000000004E-2</v>
      </c>
      <c r="Y149" s="3">
        <v>4.8460000000000003E-2</v>
      </c>
      <c r="Z149" s="3">
        <v>3.3619999999999997E-2</v>
      </c>
      <c r="AA149" s="3">
        <v>2.222E-2</v>
      </c>
      <c r="AB149" s="3">
        <v>1.4630000000000001E-2</v>
      </c>
      <c r="AC149" s="3">
        <v>9.3900000000000008E-3</v>
      </c>
      <c r="AD149" s="3">
        <v>5.8700000000000002E-3</v>
      </c>
      <c r="AE149" s="3">
        <v>3.47E-3</v>
      </c>
      <c r="AF149" s="3">
        <v>2.0500000000000002E-3</v>
      </c>
      <c r="AG149" s="3">
        <v>1.1800000000000001E-3</v>
      </c>
      <c r="AH149" s="3">
        <v>6.4000000000000005E-4</v>
      </c>
      <c r="AI149" s="3">
        <v>3.5E-4</v>
      </c>
      <c r="AJ149" s="3">
        <v>1.9000000000000001E-4</v>
      </c>
      <c r="AK149" s="3">
        <v>9.0000000000000006E-5</v>
      </c>
      <c r="AL149" s="3">
        <v>5.0000000000000002E-5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0</v>
      </c>
      <c r="AW149" s="3">
        <v>0</v>
      </c>
      <c r="AX149" s="5">
        <f>P_A[[#This Row],[8+]]-P_A[[#This Row],[9+]]</f>
        <v>3.3229999999999982E-2</v>
      </c>
      <c r="AY149" s="5">
        <f>P_A[[#This Row],[9+]]-P_A[[#This Row],[10+]]</f>
        <v>4.2690000000000006E-2</v>
      </c>
      <c r="AZ149" s="5">
        <f>P_A[[#This Row],[10+]]-P_A[[#This Row],[11+]]</f>
        <v>4.7440000000000038E-2</v>
      </c>
      <c r="BA149" s="5">
        <f>P_A[[#This Row],[11+]]-P_A[[#This Row],[12+]]</f>
        <v>5.3969999999999962E-2</v>
      </c>
      <c r="BB149" s="5">
        <f>P_A[[#This Row],[12+]]-P_A[[#This Row],[13+]]</f>
        <v>5.9640000000000026E-2</v>
      </c>
      <c r="BC149" s="5">
        <f>P_A[[#This Row],[13+]]-P_A[[#This Row],[14+]]</f>
        <v>6.7930000000000046E-2</v>
      </c>
      <c r="BD149" s="5">
        <f>P_A[[#This Row],[14+]]-P_A[[#This Row],[15+]]</f>
        <v>6.6929999999999934E-2</v>
      </c>
      <c r="BE149" s="5">
        <f>P_A[[#This Row],[15+]]-P_A[[#This Row],[16+]]</f>
        <v>6.7730000000000012E-2</v>
      </c>
      <c r="BF149" s="5">
        <f>P_A[[#This Row],[16+]]-P_A[[#This Row],[17+]]</f>
        <v>7.0430000000000048E-2</v>
      </c>
      <c r="BG149" s="5">
        <f>P_A[[#This Row],[17+]]-P_A[[#This Row],[18+]]</f>
        <v>6.3379999999999992E-2</v>
      </c>
      <c r="BH149" s="5">
        <f>P_A[[#This Row],[18+]]-P_A[[#This Row],[19+]]</f>
        <v>5.8730000000000004E-2</v>
      </c>
      <c r="BI149" s="5">
        <f>P_A[[#This Row],[19+]]-P_A[[#This Row],[20+]]</f>
        <v>5.5769999999999986E-2</v>
      </c>
      <c r="BJ149" s="5">
        <f>P_A[[#This Row],[20+]]-P_A[[#This Row],[21+]]</f>
        <v>4.5839999999999992E-2</v>
      </c>
      <c r="BK149" s="5">
        <f>P_A[[#This Row],[21+]]-P_A[[#This Row],[22+]]</f>
        <v>3.8879999999999998E-2</v>
      </c>
      <c r="BL149" s="5">
        <f>P_A[[#This Row],[22+]]-P_A[[#This Row],[23+]]</f>
        <v>3.2039999999999999E-2</v>
      </c>
      <c r="BM149" s="5">
        <f>P_A[[#This Row],[23+]]-P_A[[#This Row],[24+]]</f>
        <v>2.699E-2</v>
      </c>
      <c r="BN149" s="5">
        <f>P_A[[#This Row],[24+]]-P_A[[#This Row],[25+]]</f>
        <v>1.9650000000000001E-2</v>
      </c>
      <c r="BO149" s="5">
        <f>P_A[[#This Row],[25+]]-P_A[[#This Row],[26+]]</f>
        <v>1.4840000000000006E-2</v>
      </c>
      <c r="BP149" s="5">
        <f>P_A[[#This Row],[26+]]-P_A[[#This Row],[27+]]</f>
        <v>1.1399999999999997E-2</v>
      </c>
      <c r="BQ149" s="5">
        <f>P_A[[#This Row],[27+]]-P_A[[#This Row],[28+]]</f>
        <v>7.5899999999999995E-3</v>
      </c>
      <c r="BR149" s="5">
        <f>P_A[[#This Row],[28+]]-P_A[[#This Row],[29+]]</f>
        <v>5.2399999999999999E-3</v>
      </c>
      <c r="BS149" s="5">
        <f>P_A[[#This Row],[29+]]-P_A[[#This Row],[30+]]</f>
        <v>3.5200000000000006E-3</v>
      </c>
      <c r="BT149" s="5">
        <f>P_A[[#This Row],[30+]]-P_A[[#This Row],[31+]]</f>
        <v>2.4000000000000002E-3</v>
      </c>
      <c r="BU149" s="5">
        <f>P_A[[#This Row],[31+]]-P_A[[#This Row],[32+]]</f>
        <v>1.4199999999999998E-3</v>
      </c>
      <c r="BV149" s="5">
        <f>P_A[[#This Row],[32+]]-P_A[[#This Row],[33+]]</f>
        <v>8.7000000000000011E-4</v>
      </c>
      <c r="BW149" s="5">
        <f>P_A[[#This Row],[33+]]-P_A[[#This Row],[34+]]</f>
        <v>5.4000000000000001E-4</v>
      </c>
      <c r="BX149" s="5">
        <f>P_A[[#This Row],[34+]]-P_A[[#This Row],[35+]]</f>
        <v>2.9000000000000006E-4</v>
      </c>
      <c r="BY149" s="5">
        <f>P_A[[#This Row],[35+]]-P_A[[#This Row],[36+]]</f>
        <v>1.5999999999999999E-4</v>
      </c>
      <c r="BZ149" s="5">
        <f>P_A[[#This Row],[36+]]-P_A[[#This Row],[37+]]</f>
        <v>1E-4</v>
      </c>
      <c r="CA149" s="5">
        <f>P_A[[#This Row],[37+]]-P_A[[#This Row],[38+]]</f>
        <v>4.0000000000000003E-5</v>
      </c>
      <c r="CB149" s="5">
        <f>P_A[[#This Row],[38+]]-P_A[[#This Row],[39+]]</f>
        <v>5.0000000000000002E-5</v>
      </c>
      <c r="CC149" s="5">
        <f>P_A[[#This Row],[39+]]-P_A[[#This Row],[40+]]</f>
        <v>0</v>
      </c>
      <c r="CD149" s="5">
        <f>P_A[[#This Row],[40+]]-P_A[[#This Row],[41+]]</f>
        <v>0</v>
      </c>
      <c r="CE149" s="5">
        <f>P_A[[#This Row],[41+]]-P_A[[#This Row],[42+]]</f>
        <v>0</v>
      </c>
      <c r="CF149" s="5">
        <f>P_A[[#This Row],[42+]]-P_A[[#This Row],[43+]]</f>
        <v>0</v>
      </c>
      <c r="CG149" s="5">
        <f>P_A[[#This Row],[43+]]-P_A[[#This Row],[44+]]</f>
        <v>0</v>
      </c>
      <c r="CH149" s="5">
        <f>P_A[[#This Row],[44+]]-P_A[[#This Row],[45+]]</f>
        <v>0</v>
      </c>
      <c r="CI149" s="5">
        <f>P_A[[#This Row],[45+]]-P_A[[#This Row],[46+]]</f>
        <v>0</v>
      </c>
      <c r="CJ149" s="5">
        <f>P_A[[#This Row],[46+]]-P_A[[#This Row],[47+]]</f>
        <v>0</v>
      </c>
      <c r="CK149" s="5">
        <f>P_A[[#This Row],[47+]]-P_A[[#This Row],[48+]]</f>
        <v>0</v>
      </c>
      <c r="CL149" s="5">
        <f>P_A[[#This Row],[48+]]-P_A[[#This Row],[49+]]</f>
        <v>0</v>
      </c>
    </row>
    <row r="150" spans="1:90" x14ac:dyDescent="0.25">
      <c r="A150" s="10">
        <v>22400629</v>
      </c>
      <c r="B150" t="s">
        <v>90</v>
      </c>
      <c r="C150" t="s">
        <v>80</v>
      </c>
      <c r="D150" s="11">
        <v>0.91666666666666663</v>
      </c>
      <c r="E150" s="9" t="str">
        <f>HYPERLINK("https://www.nba.com/stats/player/1631108/boxscores-traditional", "Max Christie")</f>
        <v>Max Christie</v>
      </c>
      <c r="F150">
        <v>10.8</v>
      </c>
      <c r="G150" s="4">
        <v>3.1869999999999998</v>
      </c>
      <c r="H150" s="3">
        <v>0.81057000000000001</v>
      </c>
      <c r="I150" s="3">
        <v>0.71226</v>
      </c>
      <c r="J150" s="3">
        <v>0.59870999999999996</v>
      </c>
      <c r="K150" s="3">
        <v>0.47608</v>
      </c>
      <c r="L150" s="3">
        <v>0.35197000000000001</v>
      </c>
      <c r="M150" s="3">
        <v>0.24510000000000001</v>
      </c>
      <c r="N150" s="3">
        <v>0.15866</v>
      </c>
      <c r="O150" s="3">
        <v>9.3420000000000003E-2</v>
      </c>
      <c r="P150" s="3">
        <v>5.1549999999999999E-2</v>
      </c>
      <c r="Q150" s="3">
        <v>2.5590000000000002E-2</v>
      </c>
      <c r="R150" s="3">
        <v>1.191E-2</v>
      </c>
      <c r="S150" s="3">
        <v>5.0800000000000003E-3</v>
      </c>
      <c r="T150" s="3">
        <v>1.9300000000000001E-3</v>
      </c>
      <c r="U150" s="3">
        <v>6.8999999999999997E-4</v>
      </c>
      <c r="V150" s="3">
        <v>2.2000000000000001E-4</v>
      </c>
      <c r="W150" s="3">
        <v>6.0000000000000002E-5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0</v>
      </c>
      <c r="AW150" s="3">
        <v>0</v>
      </c>
      <c r="AX150" s="5">
        <f>P_A[[#This Row],[8+]]-P_A[[#This Row],[9+]]</f>
        <v>9.8310000000000008E-2</v>
      </c>
      <c r="AY150" s="5">
        <f>P_A[[#This Row],[9+]]-P_A[[#This Row],[10+]]</f>
        <v>0.11355000000000004</v>
      </c>
      <c r="AZ150" s="5">
        <f>P_A[[#This Row],[10+]]-P_A[[#This Row],[11+]]</f>
        <v>0.12262999999999996</v>
      </c>
      <c r="BA150" s="5">
        <f>P_A[[#This Row],[11+]]-P_A[[#This Row],[12+]]</f>
        <v>0.12411</v>
      </c>
      <c r="BB150" s="5">
        <f>P_A[[#This Row],[12+]]-P_A[[#This Row],[13+]]</f>
        <v>0.10686999999999999</v>
      </c>
      <c r="BC150" s="5">
        <f>P_A[[#This Row],[13+]]-P_A[[#This Row],[14+]]</f>
        <v>8.6440000000000017E-2</v>
      </c>
      <c r="BD150" s="5">
        <f>P_A[[#This Row],[14+]]-P_A[[#This Row],[15+]]</f>
        <v>6.5239999999999992E-2</v>
      </c>
      <c r="BE150" s="5">
        <f>P_A[[#This Row],[15+]]-P_A[[#This Row],[16+]]</f>
        <v>4.1870000000000004E-2</v>
      </c>
      <c r="BF150" s="5">
        <f>P_A[[#This Row],[16+]]-P_A[[#This Row],[17+]]</f>
        <v>2.5959999999999997E-2</v>
      </c>
      <c r="BG150" s="5">
        <f>P_A[[#This Row],[17+]]-P_A[[#This Row],[18+]]</f>
        <v>1.3680000000000001E-2</v>
      </c>
      <c r="BH150" s="5">
        <f>P_A[[#This Row],[18+]]-P_A[[#This Row],[19+]]</f>
        <v>6.8300000000000001E-3</v>
      </c>
      <c r="BI150" s="5">
        <f>P_A[[#This Row],[19+]]-P_A[[#This Row],[20+]]</f>
        <v>3.15E-3</v>
      </c>
      <c r="BJ150" s="5">
        <f>P_A[[#This Row],[20+]]-P_A[[#This Row],[21+]]</f>
        <v>1.2400000000000002E-3</v>
      </c>
      <c r="BK150" s="5">
        <f>P_A[[#This Row],[21+]]-P_A[[#This Row],[22+]]</f>
        <v>4.6999999999999993E-4</v>
      </c>
      <c r="BL150" s="5">
        <f>P_A[[#This Row],[22+]]-P_A[[#This Row],[23+]]</f>
        <v>1.6000000000000001E-4</v>
      </c>
      <c r="BM150" s="5">
        <f>P_A[[#This Row],[23+]]-P_A[[#This Row],[24+]]</f>
        <v>6.0000000000000002E-5</v>
      </c>
      <c r="BN150" s="5">
        <f>P_A[[#This Row],[24+]]-P_A[[#This Row],[25+]]</f>
        <v>0</v>
      </c>
      <c r="BO150" s="5">
        <f>P_A[[#This Row],[25+]]-P_A[[#This Row],[26+]]</f>
        <v>0</v>
      </c>
      <c r="BP150" s="5">
        <f>P_A[[#This Row],[26+]]-P_A[[#This Row],[27+]]</f>
        <v>0</v>
      </c>
      <c r="BQ150" s="5">
        <f>P_A[[#This Row],[27+]]-P_A[[#This Row],[28+]]</f>
        <v>0</v>
      </c>
      <c r="BR150" s="5">
        <f>P_A[[#This Row],[28+]]-P_A[[#This Row],[29+]]</f>
        <v>0</v>
      </c>
      <c r="BS150" s="5">
        <f>P_A[[#This Row],[29+]]-P_A[[#This Row],[30+]]</f>
        <v>0</v>
      </c>
      <c r="BT150" s="5">
        <f>P_A[[#This Row],[30+]]-P_A[[#This Row],[31+]]</f>
        <v>0</v>
      </c>
      <c r="BU150" s="5">
        <f>P_A[[#This Row],[31+]]-P_A[[#This Row],[32+]]</f>
        <v>0</v>
      </c>
      <c r="BV150" s="5">
        <f>P_A[[#This Row],[32+]]-P_A[[#This Row],[33+]]</f>
        <v>0</v>
      </c>
      <c r="BW150" s="5">
        <f>P_A[[#This Row],[33+]]-P_A[[#This Row],[34+]]</f>
        <v>0</v>
      </c>
      <c r="BX150" s="5">
        <f>P_A[[#This Row],[34+]]-P_A[[#This Row],[35+]]</f>
        <v>0</v>
      </c>
      <c r="BY150" s="5">
        <f>P_A[[#This Row],[35+]]-P_A[[#This Row],[36+]]</f>
        <v>0</v>
      </c>
      <c r="BZ150" s="5">
        <f>P_A[[#This Row],[36+]]-P_A[[#This Row],[37+]]</f>
        <v>0</v>
      </c>
      <c r="CA150" s="5">
        <f>P_A[[#This Row],[37+]]-P_A[[#This Row],[38+]]</f>
        <v>0</v>
      </c>
      <c r="CB150" s="5">
        <f>P_A[[#This Row],[38+]]-P_A[[#This Row],[39+]]</f>
        <v>0</v>
      </c>
      <c r="CC150" s="5">
        <f>P_A[[#This Row],[39+]]-P_A[[#This Row],[40+]]</f>
        <v>0</v>
      </c>
      <c r="CD150" s="5">
        <f>P_A[[#This Row],[40+]]-P_A[[#This Row],[41+]]</f>
        <v>0</v>
      </c>
      <c r="CE150" s="5">
        <f>P_A[[#This Row],[41+]]-P_A[[#This Row],[42+]]</f>
        <v>0</v>
      </c>
      <c r="CF150" s="5">
        <f>P_A[[#This Row],[42+]]-P_A[[#This Row],[43+]]</f>
        <v>0</v>
      </c>
      <c r="CG150" s="5">
        <f>P_A[[#This Row],[43+]]-P_A[[#This Row],[44+]]</f>
        <v>0</v>
      </c>
      <c r="CH150" s="5">
        <f>P_A[[#This Row],[44+]]-P_A[[#This Row],[45+]]</f>
        <v>0</v>
      </c>
      <c r="CI150" s="5">
        <f>P_A[[#This Row],[45+]]-P_A[[#This Row],[46+]]</f>
        <v>0</v>
      </c>
      <c r="CJ150" s="5">
        <f>P_A[[#This Row],[46+]]-P_A[[#This Row],[47+]]</f>
        <v>0</v>
      </c>
      <c r="CK150" s="5">
        <f>P_A[[#This Row],[47+]]-P_A[[#This Row],[48+]]</f>
        <v>0</v>
      </c>
      <c r="CL150" s="5">
        <f>P_A[[#This Row],[48+]]-P_A[[#This Row],[49+]]</f>
        <v>0</v>
      </c>
    </row>
    <row r="151" spans="1:90" x14ac:dyDescent="0.25">
      <c r="A151" s="10">
        <v>22400629</v>
      </c>
      <c r="B151" t="s">
        <v>90</v>
      </c>
      <c r="C151" t="s">
        <v>80</v>
      </c>
      <c r="D151" s="11">
        <v>0.91666666666666663</v>
      </c>
      <c r="E151" s="9" t="str">
        <f>HYPERLINK("https://www.nba.com/stats/player/1629216/boxscores-traditional", "Gabe Vincent")</f>
        <v>Gabe Vincent</v>
      </c>
      <c r="F151">
        <v>10</v>
      </c>
      <c r="G151" s="4">
        <v>4.8579999999999997</v>
      </c>
      <c r="H151" s="3">
        <v>0.65910000000000002</v>
      </c>
      <c r="I151" s="3">
        <v>0.58316999999999997</v>
      </c>
      <c r="J151" s="3">
        <v>0.5</v>
      </c>
      <c r="K151" s="3">
        <v>0.41682999999999998</v>
      </c>
      <c r="L151" s="3">
        <v>0.34089999999999998</v>
      </c>
      <c r="M151" s="3">
        <v>0.26762999999999998</v>
      </c>
      <c r="N151" s="3">
        <v>0.20610999999999999</v>
      </c>
      <c r="O151" s="3">
        <v>0.15151000000000001</v>
      </c>
      <c r="P151" s="3">
        <v>0.10749</v>
      </c>
      <c r="Q151" s="3">
        <v>7.4929999999999997E-2</v>
      </c>
      <c r="R151" s="3">
        <v>4.947E-2</v>
      </c>
      <c r="S151" s="3">
        <v>3.2160000000000001E-2</v>
      </c>
      <c r="T151" s="3">
        <v>1.9699999999999999E-2</v>
      </c>
      <c r="U151" s="3">
        <v>1.191E-2</v>
      </c>
      <c r="V151" s="3">
        <v>6.7600000000000004E-3</v>
      </c>
      <c r="W151" s="3">
        <v>3.6800000000000001E-3</v>
      </c>
      <c r="X151" s="3">
        <v>1.99E-3</v>
      </c>
      <c r="Y151" s="3">
        <v>1E-3</v>
      </c>
      <c r="Z151" s="3">
        <v>5.0000000000000001E-4</v>
      </c>
      <c r="AA151" s="3">
        <v>2.3000000000000001E-4</v>
      </c>
      <c r="AB151" s="3">
        <v>1E-4</v>
      </c>
      <c r="AC151" s="3">
        <v>5.0000000000000002E-5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5">
        <f>P_A[[#This Row],[8+]]-P_A[[#This Row],[9+]]</f>
        <v>7.5930000000000053E-2</v>
      </c>
      <c r="AY151" s="5">
        <f>P_A[[#This Row],[9+]]-P_A[[#This Row],[10+]]</f>
        <v>8.3169999999999966E-2</v>
      </c>
      <c r="AZ151" s="5">
        <f>P_A[[#This Row],[10+]]-P_A[[#This Row],[11+]]</f>
        <v>8.3170000000000022E-2</v>
      </c>
      <c r="BA151" s="5">
        <f>P_A[[#This Row],[11+]]-P_A[[#This Row],[12+]]</f>
        <v>7.5929999999999997E-2</v>
      </c>
      <c r="BB151" s="5">
        <f>P_A[[#This Row],[12+]]-P_A[[#This Row],[13+]]</f>
        <v>7.3270000000000002E-2</v>
      </c>
      <c r="BC151" s="5">
        <f>P_A[[#This Row],[13+]]-P_A[[#This Row],[14+]]</f>
        <v>6.1519999999999991E-2</v>
      </c>
      <c r="BD151" s="5">
        <f>P_A[[#This Row],[14+]]-P_A[[#This Row],[15+]]</f>
        <v>5.4599999999999982E-2</v>
      </c>
      <c r="BE151" s="5">
        <f>P_A[[#This Row],[15+]]-P_A[[#This Row],[16+]]</f>
        <v>4.4020000000000004E-2</v>
      </c>
      <c r="BF151" s="5">
        <f>P_A[[#This Row],[16+]]-P_A[[#This Row],[17+]]</f>
        <v>3.2560000000000006E-2</v>
      </c>
      <c r="BG151" s="5">
        <f>P_A[[#This Row],[17+]]-P_A[[#This Row],[18+]]</f>
        <v>2.5459999999999997E-2</v>
      </c>
      <c r="BH151" s="5">
        <f>P_A[[#This Row],[18+]]-P_A[[#This Row],[19+]]</f>
        <v>1.7309999999999999E-2</v>
      </c>
      <c r="BI151" s="5">
        <f>P_A[[#This Row],[19+]]-P_A[[#This Row],[20+]]</f>
        <v>1.2460000000000002E-2</v>
      </c>
      <c r="BJ151" s="5">
        <f>P_A[[#This Row],[20+]]-P_A[[#This Row],[21+]]</f>
        <v>7.7899999999999983E-3</v>
      </c>
      <c r="BK151" s="5">
        <f>P_A[[#This Row],[21+]]-P_A[[#This Row],[22+]]</f>
        <v>5.1500000000000001E-3</v>
      </c>
      <c r="BL151" s="5">
        <f>P_A[[#This Row],[22+]]-P_A[[#This Row],[23+]]</f>
        <v>3.0800000000000003E-3</v>
      </c>
      <c r="BM151" s="5">
        <f>P_A[[#This Row],[23+]]-P_A[[#This Row],[24+]]</f>
        <v>1.6900000000000001E-3</v>
      </c>
      <c r="BN151" s="5">
        <f>P_A[[#This Row],[24+]]-P_A[[#This Row],[25+]]</f>
        <v>9.8999999999999999E-4</v>
      </c>
      <c r="BO151" s="5">
        <f>P_A[[#This Row],[25+]]-P_A[[#This Row],[26+]]</f>
        <v>5.0000000000000001E-4</v>
      </c>
      <c r="BP151" s="5">
        <f>P_A[[#This Row],[26+]]-P_A[[#This Row],[27+]]</f>
        <v>2.7E-4</v>
      </c>
      <c r="BQ151" s="5">
        <f>P_A[[#This Row],[27+]]-P_A[[#This Row],[28+]]</f>
        <v>1.3000000000000002E-4</v>
      </c>
      <c r="BR151" s="5">
        <f>P_A[[#This Row],[28+]]-P_A[[#This Row],[29+]]</f>
        <v>5.0000000000000002E-5</v>
      </c>
      <c r="BS151" s="5">
        <f>P_A[[#This Row],[29+]]-P_A[[#This Row],[30+]]</f>
        <v>5.0000000000000002E-5</v>
      </c>
      <c r="BT151" s="5">
        <f>P_A[[#This Row],[30+]]-P_A[[#This Row],[31+]]</f>
        <v>0</v>
      </c>
      <c r="BU151" s="5">
        <f>P_A[[#This Row],[31+]]-P_A[[#This Row],[32+]]</f>
        <v>0</v>
      </c>
      <c r="BV151" s="5">
        <f>P_A[[#This Row],[32+]]-P_A[[#This Row],[33+]]</f>
        <v>0</v>
      </c>
      <c r="BW151" s="5">
        <f>P_A[[#This Row],[33+]]-P_A[[#This Row],[34+]]</f>
        <v>0</v>
      </c>
      <c r="BX151" s="5">
        <f>P_A[[#This Row],[34+]]-P_A[[#This Row],[35+]]</f>
        <v>0</v>
      </c>
      <c r="BY151" s="5">
        <f>P_A[[#This Row],[35+]]-P_A[[#This Row],[36+]]</f>
        <v>0</v>
      </c>
      <c r="BZ151" s="5">
        <f>P_A[[#This Row],[36+]]-P_A[[#This Row],[37+]]</f>
        <v>0</v>
      </c>
      <c r="CA151" s="5">
        <f>P_A[[#This Row],[37+]]-P_A[[#This Row],[38+]]</f>
        <v>0</v>
      </c>
      <c r="CB151" s="5">
        <f>P_A[[#This Row],[38+]]-P_A[[#This Row],[39+]]</f>
        <v>0</v>
      </c>
      <c r="CC151" s="5">
        <f>P_A[[#This Row],[39+]]-P_A[[#This Row],[40+]]</f>
        <v>0</v>
      </c>
      <c r="CD151" s="5">
        <f>P_A[[#This Row],[40+]]-P_A[[#This Row],[41+]]</f>
        <v>0</v>
      </c>
      <c r="CE151" s="5">
        <f>P_A[[#This Row],[41+]]-P_A[[#This Row],[42+]]</f>
        <v>0</v>
      </c>
      <c r="CF151" s="5">
        <f>P_A[[#This Row],[42+]]-P_A[[#This Row],[43+]]</f>
        <v>0</v>
      </c>
      <c r="CG151" s="5">
        <f>P_A[[#This Row],[43+]]-P_A[[#This Row],[44+]]</f>
        <v>0</v>
      </c>
      <c r="CH151" s="5">
        <f>P_A[[#This Row],[44+]]-P_A[[#This Row],[45+]]</f>
        <v>0</v>
      </c>
      <c r="CI151" s="5">
        <f>P_A[[#This Row],[45+]]-P_A[[#This Row],[46+]]</f>
        <v>0</v>
      </c>
      <c r="CJ151" s="5">
        <f>P_A[[#This Row],[46+]]-P_A[[#This Row],[47+]]</f>
        <v>0</v>
      </c>
      <c r="CK151" s="5">
        <f>P_A[[#This Row],[47+]]-P_A[[#This Row],[48+]]</f>
        <v>0</v>
      </c>
      <c r="CL151" s="5">
        <f>P_A[[#This Row],[48+]]-P_A[[#This Row],[49+]]</f>
        <v>0</v>
      </c>
    </row>
    <row r="152" spans="1:90" x14ac:dyDescent="0.25">
      <c r="A152" s="10">
        <v>22400629</v>
      </c>
      <c r="B152" t="s">
        <v>90</v>
      </c>
      <c r="C152" t="s">
        <v>80</v>
      </c>
      <c r="D152" s="11">
        <v>0.91666666666666663</v>
      </c>
      <c r="E152" s="9" t="str">
        <f>HYPERLINK("https://www.nba.com/stats/player/1627827/boxscores-traditional", "Dorian Finney-Smith")</f>
        <v>Dorian Finney-Smith</v>
      </c>
      <c r="F152">
        <v>9.8000000000000007</v>
      </c>
      <c r="G152" s="4">
        <v>5.4180000000000001</v>
      </c>
      <c r="H152" s="3">
        <v>0.62929999999999997</v>
      </c>
      <c r="I152" s="3">
        <v>0.55962000000000001</v>
      </c>
      <c r="J152" s="3">
        <v>0.48404999999999998</v>
      </c>
      <c r="K152" s="3">
        <v>0.41293999999999997</v>
      </c>
      <c r="L152" s="3">
        <v>0.34089999999999998</v>
      </c>
      <c r="M152" s="3">
        <v>0.27760000000000001</v>
      </c>
      <c r="N152" s="3">
        <v>0.2177</v>
      </c>
      <c r="O152" s="3">
        <v>0.16853000000000001</v>
      </c>
      <c r="P152" s="3">
        <v>0.12714</v>
      </c>
      <c r="Q152" s="3">
        <v>9.1759999999999994E-2</v>
      </c>
      <c r="R152" s="3">
        <v>6.5519999999999995E-2</v>
      </c>
      <c r="S152" s="3">
        <v>4.4569999999999999E-2</v>
      </c>
      <c r="T152" s="3">
        <v>3.005E-2</v>
      </c>
      <c r="U152" s="3">
        <v>1.9230000000000001E-2</v>
      </c>
      <c r="V152" s="3">
        <v>1.222E-2</v>
      </c>
      <c r="W152" s="3">
        <v>7.3400000000000002E-3</v>
      </c>
      <c r="X152" s="3">
        <v>4.4000000000000003E-3</v>
      </c>
      <c r="Y152" s="3">
        <v>2.48E-3</v>
      </c>
      <c r="Z152" s="3">
        <v>1.39E-3</v>
      </c>
      <c r="AA152" s="3">
        <v>7.6000000000000004E-4</v>
      </c>
      <c r="AB152" s="3">
        <v>3.8999999999999999E-4</v>
      </c>
      <c r="AC152" s="3">
        <v>2.0000000000000001E-4</v>
      </c>
      <c r="AD152" s="3">
        <v>1E-4</v>
      </c>
      <c r="AE152" s="3">
        <v>5.0000000000000002E-5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5">
        <f>P_A[[#This Row],[8+]]-P_A[[#This Row],[9+]]</f>
        <v>6.9679999999999964E-2</v>
      </c>
      <c r="AY152" s="5">
        <f>P_A[[#This Row],[9+]]-P_A[[#This Row],[10+]]</f>
        <v>7.5570000000000026E-2</v>
      </c>
      <c r="AZ152" s="5">
        <f>P_A[[#This Row],[10+]]-P_A[[#This Row],[11+]]</f>
        <v>7.1110000000000007E-2</v>
      </c>
      <c r="BA152" s="5">
        <f>P_A[[#This Row],[11+]]-P_A[[#This Row],[12+]]</f>
        <v>7.2039999999999993E-2</v>
      </c>
      <c r="BB152" s="5">
        <f>P_A[[#This Row],[12+]]-P_A[[#This Row],[13+]]</f>
        <v>6.3299999999999967E-2</v>
      </c>
      <c r="BC152" s="5">
        <f>P_A[[#This Row],[13+]]-P_A[[#This Row],[14+]]</f>
        <v>5.9900000000000009E-2</v>
      </c>
      <c r="BD152" s="5">
        <f>P_A[[#This Row],[14+]]-P_A[[#This Row],[15+]]</f>
        <v>4.9169999999999991E-2</v>
      </c>
      <c r="BE152" s="5">
        <f>P_A[[#This Row],[15+]]-P_A[[#This Row],[16+]]</f>
        <v>4.139000000000001E-2</v>
      </c>
      <c r="BF152" s="5">
        <f>P_A[[#This Row],[16+]]-P_A[[#This Row],[17+]]</f>
        <v>3.5380000000000009E-2</v>
      </c>
      <c r="BG152" s="5">
        <f>P_A[[#This Row],[17+]]-P_A[[#This Row],[18+]]</f>
        <v>2.6239999999999999E-2</v>
      </c>
      <c r="BH152" s="5">
        <f>P_A[[#This Row],[18+]]-P_A[[#This Row],[19+]]</f>
        <v>2.0949999999999996E-2</v>
      </c>
      <c r="BI152" s="5">
        <f>P_A[[#This Row],[19+]]-P_A[[#This Row],[20+]]</f>
        <v>1.4519999999999998E-2</v>
      </c>
      <c r="BJ152" s="5">
        <f>P_A[[#This Row],[20+]]-P_A[[#This Row],[21+]]</f>
        <v>1.082E-2</v>
      </c>
      <c r="BK152" s="5">
        <f>P_A[[#This Row],[21+]]-P_A[[#This Row],[22+]]</f>
        <v>7.0100000000000006E-3</v>
      </c>
      <c r="BL152" s="5">
        <f>P_A[[#This Row],[22+]]-P_A[[#This Row],[23+]]</f>
        <v>4.8799999999999998E-3</v>
      </c>
      <c r="BM152" s="5">
        <f>P_A[[#This Row],[23+]]-P_A[[#This Row],[24+]]</f>
        <v>2.9399999999999999E-3</v>
      </c>
      <c r="BN152" s="5">
        <f>P_A[[#This Row],[24+]]-P_A[[#This Row],[25+]]</f>
        <v>1.9200000000000003E-3</v>
      </c>
      <c r="BO152" s="5">
        <f>P_A[[#This Row],[25+]]-P_A[[#This Row],[26+]]</f>
        <v>1.09E-3</v>
      </c>
      <c r="BP152" s="5">
        <f>P_A[[#This Row],[26+]]-P_A[[#This Row],[27+]]</f>
        <v>6.2999999999999992E-4</v>
      </c>
      <c r="BQ152" s="5">
        <f>P_A[[#This Row],[27+]]-P_A[[#This Row],[28+]]</f>
        <v>3.7000000000000005E-4</v>
      </c>
      <c r="BR152" s="5">
        <f>P_A[[#This Row],[28+]]-P_A[[#This Row],[29+]]</f>
        <v>1.8999999999999998E-4</v>
      </c>
      <c r="BS152" s="5">
        <f>P_A[[#This Row],[29+]]-P_A[[#This Row],[30+]]</f>
        <v>1E-4</v>
      </c>
      <c r="BT152" s="5">
        <f>P_A[[#This Row],[30+]]-P_A[[#This Row],[31+]]</f>
        <v>5.0000000000000002E-5</v>
      </c>
      <c r="BU152" s="5">
        <f>P_A[[#This Row],[31+]]-P_A[[#This Row],[32+]]</f>
        <v>5.0000000000000002E-5</v>
      </c>
      <c r="BV152" s="5">
        <f>P_A[[#This Row],[32+]]-P_A[[#This Row],[33+]]</f>
        <v>0</v>
      </c>
      <c r="BW152" s="5">
        <f>P_A[[#This Row],[33+]]-P_A[[#This Row],[34+]]</f>
        <v>0</v>
      </c>
      <c r="BX152" s="5">
        <f>P_A[[#This Row],[34+]]-P_A[[#This Row],[35+]]</f>
        <v>0</v>
      </c>
      <c r="BY152" s="5">
        <f>P_A[[#This Row],[35+]]-P_A[[#This Row],[36+]]</f>
        <v>0</v>
      </c>
      <c r="BZ152" s="5">
        <f>P_A[[#This Row],[36+]]-P_A[[#This Row],[37+]]</f>
        <v>0</v>
      </c>
      <c r="CA152" s="5">
        <f>P_A[[#This Row],[37+]]-P_A[[#This Row],[38+]]</f>
        <v>0</v>
      </c>
      <c r="CB152" s="5">
        <f>P_A[[#This Row],[38+]]-P_A[[#This Row],[39+]]</f>
        <v>0</v>
      </c>
      <c r="CC152" s="5">
        <f>P_A[[#This Row],[39+]]-P_A[[#This Row],[40+]]</f>
        <v>0</v>
      </c>
      <c r="CD152" s="5">
        <f>P_A[[#This Row],[40+]]-P_A[[#This Row],[41+]]</f>
        <v>0</v>
      </c>
      <c r="CE152" s="5">
        <f>P_A[[#This Row],[41+]]-P_A[[#This Row],[42+]]</f>
        <v>0</v>
      </c>
      <c r="CF152" s="5">
        <f>P_A[[#This Row],[42+]]-P_A[[#This Row],[43+]]</f>
        <v>0</v>
      </c>
      <c r="CG152" s="5">
        <f>P_A[[#This Row],[43+]]-P_A[[#This Row],[44+]]</f>
        <v>0</v>
      </c>
      <c r="CH152" s="5">
        <f>P_A[[#This Row],[44+]]-P_A[[#This Row],[45+]]</f>
        <v>0</v>
      </c>
      <c r="CI152" s="5">
        <f>P_A[[#This Row],[45+]]-P_A[[#This Row],[46+]]</f>
        <v>0</v>
      </c>
      <c r="CJ152" s="5">
        <f>P_A[[#This Row],[46+]]-P_A[[#This Row],[47+]]</f>
        <v>0</v>
      </c>
      <c r="CK152" s="5">
        <f>P_A[[#This Row],[47+]]-P_A[[#This Row],[48+]]</f>
        <v>0</v>
      </c>
      <c r="CL152" s="5">
        <f>P_A[[#This Row],[48+]]-P_A[[#This Row],[49+]]</f>
        <v>0</v>
      </c>
    </row>
    <row r="153" spans="1:90" x14ac:dyDescent="0.25">
      <c r="A153" s="10">
        <v>22400983</v>
      </c>
      <c r="B153" t="s">
        <v>81</v>
      </c>
      <c r="C153" t="s">
        <v>91</v>
      </c>
      <c r="D153" s="11">
        <v>0.9375</v>
      </c>
      <c r="E153" s="9" t="str">
        <f>HYPERLINK("https://www.nba.com/stats/player/201935/boxscores-traditional", "James Harden")</f>
        <v>James Harden</v>
      </c>
      <c r="F153">
        <v>30.8</v>
      </c>
      <c r="G153" s="4">
        <v>4.3079999999999998</v>
      </c>
      <c r="H153" s="3">
        <v>1</v>
      </c>
      <c r="I153" s="3">
        <v>1</v>
      </c>
      <c r="J153" s="3">
        <v>1</v>
      </c>
      <c r="K153" s="3">
        <v>1</v>
      </c>
      <c r="L153" s="3">
        <v>1</v>
      </c>
      <c r="M153" s="3">
        <v>1</v>
      </c>
      <c r="N153" s="3">
        <v>0.99995000000000001</v>
      </c>
      <c r="O153" s="3">
        <v>0.99987999999999999</v>
      </c>
      <c r="P153" s="3">
        <v>0.99970999999999999</v>
      </c>
      <c r="Q153" s="3">
        <v>0.99931000000000003</v>
      </c>
      <c r="R153" s="3">
        <v>0.99851000000000001</v>
      </c>
      <c r="S153" s="3">
        <v>0.99692999999999998</v>
      </c>
      <c r="T153" s="3">
        <v>0.99395999999999995</v>
      </c>
      <c r="U153" s="3">
        <v>0.98839999999999995</v>
      </c>
      <c r="V153" s="3">
        <v>0.97931999999999997</v>
      </c>
      <c r="W153" s="3">
        <v>0.96484999999999999</v>
      </c>
      <c r="X153" s="3">
        <v>0.94294999999999995</v>
      </c>
      <c r="Y153" s="3">
        <v>0.91149000000000002</v>
      </c>
      <c r="Z153" s="3">
        <v>0.86650000000000005</v>
      </c>
      <c r="AA153" s="3">
        <v>0.81057000000000001</v>
      </c>
      <c r="AB153" s="3">
        <v>0.74214999999999998</v>
      </c>
      <c r="AC153" s="3">
        <v>0.66276000000000002</v>
      </c>
      <c r="AD153" s="3">
        <v>0.57535000000000003</v>
      </c>
      <c r="AE153" s="3">
        <v>0.48005999999999999</v>
      </c>
      <c r="AF153" s="3">
        <v>0.38973999999999998</v>
      </c>
      <c r="AG153" s="3">
        <v>0.30503000000000002</v>
      </c>
      <c r="AH153" s="3">
        <v>0.22964999999999999</v>
      </c>
      <c r="AI153" s="3">
        <v>0.16602</v>
      </c>
      <c r="AJ153" s="3">
        <v>0.11314</v>
      </c>
      <c r="AK153" s="3">
        <v>7.4929999999999997E-2</v>
      </c>
      <c r="AL153" s="3">
        <v>4.7460000000000002E-2</v>
      </c>
      <c r="AM153" s="3">
        <v>2.8719999999999999E-2</v>
      </c>
      <c r="AN153" s="3">
        <v>1.618E-2</v>
      </c>
      <c r="AO153" s="3">
        <v>8.8900000000000003E-3</v>
      </c>
      <c r="AP153" s="3">
        <v>4.6600000000000001E-3</v>
      </c>
      <c r="AQ153" s="3">
        <v>2.33E-3</v>
      </c>
      <c r="AR153" s="3">
        <v>1.1100000000000001E-3</v>
      </c>
      <c r="AS153" s="3">
        <v>4.8000000000000001E-4</v>
      </c>
      <c r="AT153" s="3">
        <v>2.1000000000000001E-4</v>
      </c>
      <c r="AU153" s="3">
        <v>8.0000000000000007E-5</v>
      </c>
      <c r="AV153" s="3">
        <v>3.0000000000000001E-5</v>
      </c>
      <c r="AW153" s="3">
        <v>0</v>
      </c>
      <c r="AX153" s="5">
        <f>P_A[[#This Row],[8+]]-P_A[[#This Row],[9+]]</f>
        <v>0</v>
      </c>
      <c r="AY153" s="5">
        <f>P_A[[#This Row],[9+]]-P_A[[#This Row],[10+]]</f>
        <v>0</v>
      </c>
      <c r="AZ153" s="5">
        <f>P_A[[#This Row],[10+]]-P_A[[#This Row],[11+]]</f>
        <v>0</v>
      </c>
      <c r="BA153" s="5">
        <f>P_A[[#This Row],[11+]]-P_A[[#This Row],[12+]]</f>
        <v>0</v>
      </c>
      <c r="BB153" s="5">
        <f>P_A[[#This Row],[12+]]-P_A[[#This Row],[13+]]</f>
        <v>0</v>
      </c>
      <c r="BC153" s="5">
        <f>P_A[[#This Row],[13+]]-P_A[[#This Row],[14+]]</f>
        <v>4.9999999999994493E-5</v>
      </c>
      <c r="BD153" s="5">
        <f>P_A[[#This Row],[14+]]-P_A[[#This Row],[15+]]</f>
        <v>7.0000000000014495E-5</v>
      </c>
      <c r="BE153" s="5">
        <f>P_A[[#This Row],[15+]]-P_A[[#This Row],[16+]]</f>
        <v>1.7000000000000348E-4</v>
      </c>
      <c r="BF153" s="5">
        <f>P_A[[#This Row],[16+]]-P_A[[#This Row],[17+]]</f>
        <v>3.9999999999995595E-4</v>
      </c>
      <c r="BG153" s="5">
        <f>P_A[[#This Row],[17+]]-P_A[[#This Row],[18+]]</f>
        <v>8.0000000000002292E-4</v>
      </c>
      <c r="BH153" s="5">
        <f>P_A[[#This Row],[18+]]-P_A[[#This Row],[19+]]</f>
        <v>1.5800000000000258E-3</v>
      </c>
      <c r="BI153" s="5">
        <f>P_A[[#This Row],[19+]]-P_A[[#This Row],[20+]]</f>
        <v>2.9700000000000282E-3</v>
      </c>
      <c r="BJ153" s="5">
        <f>P_A[[#This Row],[20+]]-P_A[[#This Row],[21+]]</f>
        <v>5.5600000000000094E-3</v>
      </c>
      <c r="BK153" s="5">
        <f>P_A[[#This Row],[21+]]-P_A[[#This Row],[22+]]</f>
        <v>9.079999999999977E-3</v>
      </c>
      <c r="BL153" s="5">
        <f>P_A[[#This Row],[22+]]-P_A[[#This Row],[23+]]</f>
        <v>1.4469999999999983E-2</v>
      </c>
      <c r="BM153" s="5">
        <f>P_A[[#This Row],[23+]]-P_A[[#This Row],[24+]]</f>
        <v>2.1900000000000031E-2</v>
      </c>
      <c r="BN153" s="5">
        <f>P_A[[#This Row],[24+]]-P_A[[#This Row],[25+]]</f>
        <v>3.1459999999999932E-2</v>
      </c>
      <c r="BO153" s="5">
        <f>P_A[[#This Row],[25+]]-P_A[[#This Row],[26+]]</f>
        <v>4.4989999999999974E-2</v>
      </c>
      <c r="BP153" s="5">
        <f>P_A[[#This Row],[26+]]-P_A[[#This Row],[27+]]</f>
        <v>5.5930000000000035E-2</v>
      </c>
      <c r="BQ153" s="5">
        <f>P_A[[#This Row],[27+]]-P_A[[#This Row],[28+]]</f>
        <v>6.8420000000000036E-2</v>
      </c>
      <c r="BR153" s="5">
        <f>P_A[[#This Row],[28+]]-P_A[[#This Row],[29+]]</f>
        <v>7.9389999999999961E-2</v>
      </c>
      <c r="BS153" s="5">
        <f>P_A[[#This Row],[29+]]-P_A[[#This Row],[30+]]</f>
        <v>8.7409999999999988E-2</v>
      </c>
      <c r="BT153" s="5">
        <f>P_A[[#This Row],[30+]]-P_A[[#This Row],[31+]]</f>
        <v>9.5290000000000041E-2</v>
      </c>
      <c r="BU153" s="5">
        <f>P_A[[#This Row],[31+]]-P_A[[#This Row],[32+]]</f>
        <v>9.0320000000000011E-2</v>
      </c>
      <c r="BV153" s="5">
        <f>P_A[[#This Row],[32+]]-P_A[[#This Row],[33+]]</f>
        <v>8.4709999999999952E-2</v>
      </c>
      <c r="BW153" s="5">
        <f>P_A[[#This Row],[33+]]-P_A[[#This Row],[34+]]</f>
        <v>7.538000000000003E-2</v>
      </c>
      <c r="BX153" s="5">
        <f>P_A[[#This Row],[34+]]-P_A[[#This Row],[35+]]</f>
        <v>6.3629999999999992E-2</v>
      </c>
      <c r="BY153" s="5">
        <f>P_A[[#This Row],[35+]]-P_A[[#This Row],[36+]]</f>
        <v>5.2879999999999996E-2</v>
      </c>
      <c r="BZ153" s="5">
        <f>P_A[[#This Row],[36+]]-P_A[[#This Row],[37+]]</f>
        <v>3.8210000000000008E-2</v>
      </c>
      <c r="CA153" s="5">
        <f>P_A[[#This Row],[37+]]-P_A[[#This Row],[38+]]</f>
        <v>2.7469999999999994E-2</v>
      </c>
      <c r="CB153" s="5">
        <f>P_A[[#This Row],[38+]]-P_A[[#This Row],[39+]]</f>
        <v>1.8740000000000003E-2</v>
      </c>
      <c r="CC153" s="5">
        <f>P_A[[#This Row],[39+]]-P_A[[#This Row],[40+]]</f>
        <v>1.2539999999999999E-2</v>
      </c>
      <c r="CD153" s="5">
        <f>P_A[[#This Row],[40+]]-P_A[[#This Row],[41+]]</f>
        <v>7.2899999999999996E-3</v>
      </c>
      <c r="CE153" s="5">
        <f>P_A[[#This Row],[41+]]-P_A[[#This Row],[42+]]</f>
        <v>4.2300000000000003E-3</v>
      </c>
      <c r="CF153" s="5">
        <f>P_A[[#This Row],[42+]]-P_A[[#This Row],[43+]]</f>
        <v>2.33E-3</v>
      </c>
      <c r="CG153" s="5">
        <f>P_A[[#This Row],[43+]]-P_A[[#This Row],[44+]]</f>
        <v>1.2199999999999999E-3</v>
      </c>
      <c r="CH153" s="5">
        <f>P_A[[#This Row],[44+]]-P_A[[#This Row],[45+]]</f>
        <v>6.3000000000000013E-4</v>
      </c>
      <c r="CI153" s="5">
        <f>P_A[[#This Row],[45+]]-P_A[[#This Row],[46+]]</f>
        <v>2.7E-4</v>
      </c>
      <c r="CJ153" s="5">
        <f>P_A[[#This Row],[46+]]-P_A[[#This Row],[47+]]</f>
        <v>1.3000000000000002E-4</v>
      </c>
      <c r="CK153" s="5">
        <f>P_A[[#This Row],[47+]]-P_A[[#This Row],[48+]]</f>
        <v>5.0000000000000009E-5</v>
      </c>
      <c r="CL153" s="5">
        <f>P_A[[#This Row],[48+]]-P_A[[#This Row],[49+]]</f>
        <v>3.0000000000000001E-5</v>
      </c>
    </row>
    <row r="154" spans="1:90" x14ac:dyDescent="0.25">
      <c r="A154" s="10">
        <v>22400983</v>
      </c>
      <c r="B154" t="s">
        <v>81</v>
      </c>
      <c r="C154" t="s">
        <v>91</v>
      </c>
      <c r="D154" s="11">
        <v>0.9375</v>
      </c>
      <c r="E154" s="9" t="str">
        <f>HYPERLINK("https://www.nba.com/stats/player/1626181/boxscores-traditional", "Norman Powell")</f>
        <v>Norman Powell</v>
      </c>
      <c r="F154">
        <v>25.6</v>
      </c>
      <c r="G154" s="4">
        <v>3.7199999999999998</v>
      </c>
      <c r="H154" s="3">
        <v>1</v>
      </c>
      <c r="I154" s="3">
        <v>1</v>
      </c>
      <c r="J154" s="3">
        <v>1</v>
      </c>
      <c r="K154" s="3">
        <v>0.99995999999999996</v>
      </c>
      <c r="L154" s="3">
        <v>0.99987000000000004</v>
      </c>
      <c r="M154" s="3">
        <v>0.99965000000000004</v>
      </c>
      <c r="N154" s="3">
        <v>0.99909999999999999</v>
      </c>
      <c r="O154" s="3">
        <v>0.99780999999999997</v>
      </c>
      <c r="P154" s="3">
        <v>0.99505999999999994</v>
      </c>
      <c r="Q154" s="3">
        <v>0.98956</v>
      </c>
      <c r="R154" s="3">
        <v>0.97931999999999997</v>
      </c>
      <c r="S154" s="3">
        <v>0.96164000000000005</v>
      </c>
      <c r="T154" s="3">
        <v>0.93447999999999998</v>
      </c>
      <c r="U154" s="3">
        <v>0.89251000000000003</v>
      </c>
      <c r="V154" s="3">
        <v>0.83398000000000005</v>
      </c>
      <c r="W154" s="3">
        <v>0.75804000000000005</v>
      </c>
      <c r="X154" s="3">
        <v>0.66639999999999999</v>
      </c>
      <c r="Y154" s="3">
        <v>0.56355999999999995</v>
      </c>
      <c r="Z154" s="3">
        <v>0.45619999999999999</v>
      </c>
      <c r="AA154" s="3">
        <v>0.35197000000000001</v>
      </c>
      <c r="AB154" s="3">
        <v>0.25785000000000002</v>
      </c>
      <c r="AC154" s="3">
        <v>0.18140999999999999</v>
      </c>
      <c r="AD154" s="3">
        <v>0.11899999999999999</v>
      </c>
      <c r="AE154" s="3">
        <v>7.3529999999999998E-2</v>
      </c>
      <c r="AF154" s="3">
        <v>4.2720000000000001E-2</v>
      </c>
      <c r="AG154" s="3">
        <v>2.3300000000000001E-2</v>
      </c>
      <c r="AH154" s="3">
        <v>1.191E-2</v>
      </c>
      <c r="AI154" s="3">
        <v>5.7000000000000002E-3</v>
      </c>
      <c r="AJ154" s="3">
        <v>2.5600000000000002E-3</v>
      </c>
      <c r="AK154" s="3">
        <v>1.1100000000000001E-3</v>
      </c>
      <c r="AL154" s="3">
        <v>4.2999999999999999E-4</v>
      </c>
      <c r="AM154" s="3">
        <v>1.6000000000000001E-4</v>
      </c>
      <c r="AN154" s="3">
        <v>5.0000000000000002E-5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5">
        <f>P_A[[#This Row],[8+]]-P_A[[#This Row],[9+]]</f>
        <v>0</v>
      </c>
      <c r="AY154" s="5">
        <f>P_A[[#This Row],[9+]]-P_A[[#This Row],[10+]]</f>
        <v>0</v>
      </c>
      <c r="AZ154" s="5">
        <f>P_A[[#This Row],[10+]]-P_A[[#This Row],[11+]]</f>
        <v>4.0000000000040004E-5</v>
      </c>
      <c r="BA154" s="5">
        <f>P_A[[#This Row],[11+]]-P_A[[#This Row],[12+]]</f>
        <v>8.9999999999923475E-5</v>
      </c>
      <c r="BB154" s="5">
        <f>P_A[[#This Row],[12+]]-P_A[[#This Row],[13+]]</f>
        <v>2.1999999999999797E-4</v>
      </c>
      <c r="BC154" s="5">
        <f>P_A[[#This Row],[13+]]-P_A[[#This Row],[14+]]</f>
        <v>5.5000000000005045E-4</v>
      </c>
      <c r="BD154" s="5">
        <f>P_A[[#This Row],[14+]]-P_A[[#This Row],[15+]]</f>
        <v>1.2900000000000134E-3</v>
      </c>
      <c r="BE154" s="5">
        <f>P_A[[#This Row],[15+]]-P_A[[#This Row],[16+]]</f>
        <v>2.7500000000000302E-3</v>
      </c>
      <c r="BF154" s="5">
        <f>P_A[[#This Row],[16+]]-P_A[[#This Row],[17+]]</f>
        <v>5.4999999999999494E-3</v>
      </c>
      <c r="BG154" s="5">
        <f>P_A[[#This Row],[17+]]-P_A[[#This Row],[18+]]</f>
        <v>1.0240000000000027E-2</v>
      </c>
      <c r="BH154" s="5">
        <f>P_A[[#This Row],[18+]]-P_A[[#This Row],[19+]]</f>
        <v>1.7679999999999918E-2</v>
      </c>
      <c r="BI154" s="5">
        <f>P_A[[#This Row],[19+]]-P_A[[#This Row],[20+]]</f>
        <v>2.7160000000000073E-2</v>
      </c>
      <c r="BJ154" s="5">
        <f>P_A[[#This Row],[20+]]-P_A[[#This Row],[21+]]</f>
        <v>4.1969999999999952E-2</v>
      </c>
      <c r="BK154" s="5">
        <f>P_A[[#This Row],[21+]]-P_A[[#This Row],[22+]]</f>
        <v>5.8529999999999971E-2</v>
      </c>
      <c r="BL154" s="5">
        <f>P_A[[#This Row],[22+]]-P_A[[#This Row],[23+]]</f>
        <v>7.5940000000000007E-2</v>
      </c>
      <c r="BM154" s="5">
        <f>P_A[[#This Row],[23+]]-P_A[[#This Row],[24+]]</f>
        <v>9.1640000000000055E-2</v>
      </c>
      <c r="BN154" s="5">
        <f>P_A[[#This Row],[24+]]-P_A[[#This Row],[25+]]</f>
        <v>0.10284000000000004</v>
      </c>
      <c r="BO154" s="5">
        <f>P_A[[#This Row],[25+]]-P_A[[#This Row],[26+]]</f>
        <v>0.10735999999999996</v>
      </c>
      <c r="BP154" s="5">
        <f>P_A[[#This Row],[26+]]-P_A[[#This Row],[27+]]</f>
        <v>0.10422999999999999</v>
      </c>
      <c r="BQ154" s="5">
        <f>P_A[[#This Row],[27+]]-P_A[[#This Row],[28+]]</f>
        <v>9.4119999999999981E-2</v>
      </c>
      <c r="BR154" s="5">
        <f>P_A[[#This Row],[28+]]-P_A[[#This Row],[29+]]</f>
        <v>7.6440000000000036E-2</v>
      </c>
      <c r="BS154" s="5">
        <f>P_A[[#This Row],[29+]]-P_A[[#This Row],[30+]]</f>
        <v>6.2409999999999993E-2</v>
      </c>
      <c r="BT154" s="5">
        <f>P_A[[#This Row],[30+]]-P_A[[#This Row],[31+]]</f>
        <v>4.5469999999999997E-2</v>
      </c>
      <c r="BU154" s="5">
        <f>P_A[[#This Row],[31+]]-P_A[[#This Row],[32+]]</f>
        <v>3.0809999999999997E-2</v>
      </c>
      <c r="BV154" s="5">
        <f>P_A[[#This Row],[32+]]-P_A[[#This Row],[33+]]</f>
        <v>1.942E-2</v>
      </c>
      <c r="BW154" s="5">
        <f>P_A[[#This Row],[33+]]-P_A[[#This Row],[34+]]</f>
        <v>1.1390000000000001E-2</v>
      </c>
      <c r="BX154" s="5">
        <f>P_A[[#This Row],[34+]]-P_A[[#This Row],[35+]]</f>
        <v>6.2100000000000002E-3</v>
      </c>
      <c r="BY154" s="5">
        <f>P_A[[#This Row],[35+]]-P_A[[#This Row],[36+]]</f>
        <v>3.14E-3</v>
      </c>
      <c r="BZ154" s="5">
        <f>P_A[[#This Row],[36+]]-P_A[[#This Row],[37+]]</f>
        <v>1.4500000000000001E-3</v>
      </c>
      <c r="CA154" s="5">
        <f>P_A[[#This Row],[37+]]-P_A[[#This Row],[38+]]</f>
        <v>6.8000000000000005E-4</v>
      </c>
      <c r="CB154" s="5">
        <f>P_A[[#This Row],[38+]]-P_A[[#This Row],[39+]]</f>
        <v>2.6999999999999995E-4</v>
      </c>
      <c r="CC154" s="5">
        <f>P_A[[#This Row],[39+]]-P_A[[#This Row],[40+]]</f>
        <v>1.1000000000000002E-4</v>
      </c>
      <c r="CD154" s="5">
        <f>P_A[[#This Row],[40+]]-P_A[[#This Row],[41+]]</f>
        <v>5.0000000000000002E-5</v>
      </c>
      <c r="CE154" s="5">
        <f>P_A[[#This Row],[41+]]-P_A[[#This Row],[42+]]</f>
        <v>0</v>
      </c>
      <c r="CF154" s="5">
        <f>P_A[[#This Row],[42+]]-P_A[[#This Row],[43+]]</f>
        <v>0</v>
      </c>
      <c r="CG154" s="5">
        <f>P_A[[#This Row],[43+]]-P_A[[#This Row],[44+]]</f>
        <v>0</v>
      </c>
      <c r="CH154" s="5">
        <f>P_A[[#This Row],[44+]]-P_A[[#This Row],[45+]]</f>
        <v>0</v>
      </c>
      <c r="CI154" s="5">
        <f>P_A[[#This Row],[45+]]-P_A[[#This Row],[46+]]</f>
        <v>0</v>
      </c>
      <c r="CJ154" s="5">
        <f>P_A[[#This Row],[46+]]-P_A[[#This Row],[47+]]</f>
        <v>0</v>
      </c>
      <c r="CK154" s="5">
        <f>P_A[[#This Row],[47+]]-P_A[[#This Row],[48+]]</f>
        <v>0</v>
      </c>
      <c r="CL154" s="5">
        <f>P_A[[#This Row],[48+]]-P_A[[#This Row],[49+]]</f>
        <v>0</v>
      </c>
    </row>
    <row r="155" spans="1:90" x14ac:dyDescent="0.25">
      <c r="A155" s="10">
        <v>22400983</v>
      </c>
      <c r="B155" t="s">
        <v>81</v>
      </c>
      <c r="C155" t="s">
        <v>91</v>
      </c>
      <c r="D155" s="11">
        <v>0.9375</v>
      </c>
      <c r="E155" s="9" t="str">
        <f>HYPERLINK("https://www.nba.com/stats/player/1627826/boxscores-traditional", "Ivica Zubac")</f>
        <v>Ivica Zubac</v>
      </c>
      <c r="F155">
        <v>17.399999999999999</v>
      </c>
      <c r="G155" s="4">
        <v>4.673</v>
      </c>
      <c r="H155" s="3">
        <v>0.97777999999999998</v>
      </c>
      <c r="I155" s="3">
        <v>0.96406999999999998</v>
      </c>
      <c r="J155" s="3">
        <v>0.94294999999999995</v>
      </c>
      <c r="K155" s="3">
        <v>0.91466000000000003</v>
      </c>
      <c r="L155" s="3">
        <v>0.87697999999999998</v>
      </c>
      <c r="M155" s="3">
        <v>0.82638999999999996</v>
      </c>
      <c r="N155" s="3">
        <v>0.76729999999999998</v>
      </c>
      <c r="O155" s="3">
        <v>0.69496999999999998</v>
      </c>
      <c r="P155" s="3">
        <v>0.61790999999999996</v>
      </c>
      <c r="Q155" s="3">
        <v>0.53586</v>
      </c>
      <c r="R155" s="3">
        <v>0.44828000000000001</v>
      </c>
      <c r="S155" s="3">
        <v>0.36692999999999998</v>
      </c>
      <c r="T155" s="3">
        <v>0.28774</v>
      </c>
      <c r="U155" s="3">
        <v>0.22065000000000001</v>
      </c>
      <c r="V155" s="3">
        <v>0.16353999999999999</v>
      </c>
      <c r="W155" s="3">
        <v>0.11507000000000001</v>
      </c>
      <c r="X155" s="3">
        <v>7.9269999999999993E-2</v>
      </c>
      <c r="Y155" s="3">
        <v>5.1549999999999999E-2</v>
      </c>
      <c r="Z155" s="3">
        <v>3.288E-2</v>
      </c>
      <c r="AA155" s="3">
        <v>2.018E-2</v>
      </c>
      <c r="AB155" s="3">
        <v>1.1599999999999999E-2</v>
      </c>
      <c r="AC155" s="3">
        <v>6.5700000000000003E-3</v>
      </c>
      <c r="AD155" s="3">
        <v>3.47E-3</v>
      </c>
      <c r="AE155" s="3">
        <v>1.81E-3</v>
      </c>
      <c r="AF155" s="3">
        <v>8.9999999999999998E-4</v>
      </c>
      <c r="AG155" s="3">
        <v>4.2000000000000002E-4</v>
      </c>
      <c r="AH155" s="3">
        <v>1.9000000000000001E-4</v>
      </c>
      <c r="AI155" s="3">
        <v>8.0000000000000007E-5</v>
      </c>
      <c r="AJ155" s="3">
        <v>3.0000000000000001E-5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5">
        <f>P_A[[#This Row],[8+]]-P_A[[#This Row],[9+]]</f>
        <v>1.371E-2</v>
      </c>
      <c r="AY155" s="5">
        <f>P_A[[#This Row],[9+]]-P_A[[#This Row],[10+]]</f>
        <v>2.1120000000000028E-2</v>
      </c>
      <c r="AZ155" s="5">
        <f>P_A[[#This Row],[10+]]-P_A[[#This Row],[11+]]</f>
        <v>2.8289999999999926E-2</v>
      </c>
      <c r="BA155" s="5">
        <f>P_A[[#This Row],[11+]]-P_A[[#This Row],[12+]]</f>
        <v>3.7680000000000047E-2</v>
      </c>
      <c r="BB155" s="5">
        <f>P_A[[#This Row],[12+]]-P_A[[#This Row],[13+]]</f>
        <v>5.0590000000000024E-2</v>
      </c>
      <c r="BC155" s="5">
        <f>P_A[[#This Row],[13+]]-P_A[[#This Row],[14+]]</f>
        <v>5.9089999999999976E-2</v>
      </c>
      <c r="BD155" s="5">
        <f>P_A[[#This Row],[14+]]-P_A[[#This Row],[15+]]</f>
        <v>7.2330000000000005E-2</v>
      </c>
      <c r="BE155" s="5">
        <f>P_A[[#This Row],[15+]]-P_A[[#This Row],[16+]]</f>
        <v>7.7060000000000017E-2</v>
      </c>
      <c r="BF155" s="5">
        <f>P_A[[#This Row],[16+]]-P_A[[#This Row],[17+]]</f>
        <v>8.2049999999999956E-2</v>
      </c>
      <c r="BG155" s="5">
        <f>P_A[[#This Row],[17+]]-P_A[[#This Row],[18+]]</f>
        <v>8.7579999999999991E-2</v>
      </c>
      <c r="BH155" s="5">
        <f>P_A[[#This Row],[18+]]-P_A[[#This Row],[19+]]</f>
        <v>8.1350000000000033E-2</v>
      </c>
      <c r="BI155" s="5">
        <f>P_A[[#This Row],[19+]]-P_A[[#This Row],[20+]]</f>
        <v>7.9189999999999983E-2</v>
      </c>
      <c r="BJ155" s="5">
        <f>P_A[[#This Row],[20+]]-P_A[[#This Row],[21+]]</f>
        <v>6.7089999999999983E-2</v>
      </c>
      <c r="BK155" s="5">
        <f>P_A[[#This Row],[21+]]-P_A[[#This Row],[22+]]</f>
        <v>5.7110000000000022E-2</v>
      </c>
      <c r="BL155" s="5">
        <f>P_A[[#This Row],[22+]]-P_A[[#This Row],[23+]]</f>
        <v>4.8469999999999985E-2</v>
      </c>
      <c r="BM155" s="5">
        <f>P_A[[#This Row],[23+]]-P_A[[#This Row],[24+]]</f>
        <v>3.5800000000000012E-2</v>
      </c>
      <c r="BN155" s="5">
        <f>P_A[[#This Row],[24+]]-P_A[[#This Row],[25+]]</f>
        <v>2.7719999999999995E-2</v>
      </c>
      <c r="BO155" s="5">
        <f>P_A[[#This Row],[25+]]-P_A[[#This Row],[26+]]</f>
        <v>1.8669999999999999E-2</v>
      </c>
      <c r="BP155" s="5">
        <f>P_A[[#This Row],[26+]]-P_A[[#This Row],[27+]]</f>
        <v>1.2699999999999999E-2</v>
      </c>
      <c r="BQ155" s="5">
        <f>P_A[[#This Row],[27+]]-P_A[[#This Row],[28+]]</f>
        <v>8.5800000000000008E-3</v>
      </c>
      <c r="BR155" s="5">
        <f>P_A[[#This Row],[28+]]-P_A[[#This Row],[29+]]</f>
        <v>5.0299999999999989E-3</v>
      </c>
      <c r="BS155" s="5">
        <f>P_A[[#This Row],[29+]]-P_A[[#This Row],[30+]]</f>
        <v>3.1000000000000003E-3</v>
      </c>
      <c r="BT155" s="5">
        <f>P_A[[#This Row],[30+]]-P_A[[#This Row],[31+]]</f>
        <v>1.66E-3</v>
      </c>
      <c r="BU155" s="5">
        <f>P_A[[#This Row],[31+]]-P_A[[#This Row],[32+]]</f>
        <v>9.1E-4</v>
      </c>
      <c r="BV155" s="5">
        <f>P_A[[#This Row],[32+]]-P_A[[#This Row],[33+]]</f>
        <v>4.7999999999999996E-4</v>
      </c>
      <c r="BW155" s="5">
        <f>P_A[[#This Row],[33+]]-P_A[[#This Row],[34+]]</f>
        <v>2.3000000000000001E-4</v>
      </c>
      <c r="BX155" s="5">
        <f>P_A[[#This Row],[34+]]-P_A[[#This Row],[35+]]</f>
        <v>1.1E-4</v>
      </c>
      <c r="BY155" s="5">
        <f>P_A[[#This Row],[35+]]-P_A[[#This Row],[36+]]</f>
        <v>5.0000000000000009E-5</v>
      </c>
      <c r="BZ155" s="5">
        <f>P_A[[#This Row],[36+]]-P_A[[#This Row],[37+]]</f>
        <v>3.0000000000000001E-5</v>
      </c>
      <c r="CA155" s="5">
        <f>P_A[[#This Row],[37+]]-P_A[[#This Row],[38+]]</f>
        <v>0</v>
      </c>
      <c r="CB155" s="5">
        <f>P_A[[#This Row],[38+]]-P_A[[#This Row],[39+]]</f>
        <v>0</v>
      </c>
      <c r="CC155" s="5">
        <f>P_A[[#This Row],[39+]]-P_A[[#This Row],[40+]]</f>
        <v>0</v>
      </c>
      <c r="CD155" s="5">
        <f>P_A[[#This Row],[40+]]-P_A[[#This Row],[41+]]</f>
        <v>0</v>
      </c>
      <c r="CE155" s="5">
        <f>P_A[[#This Row],[41+]]-P_A[[#This Row],[42+]]</f>
        <v>0</v>
      </c>
      <c r="CF155" s="5">
        <f>P_A[[#This Row],[42+]]-P_A[[#This Row],[43+]]</f>
        <v>0</v>
      </c>
      <c r="CG155" s="5">
        <f>P_A[[#This Row],[43+]]-P_A[[#This Row],[44+]]</f>
        <v>0</v>
      </c>
      <c r="CH155" s="5">
        <f>P_A[[#This Row],[44+]]-P_A[[#This Row],[45+]]</f>
        <v>0</v>
      </c>
      <c r="CI155" s="5">
        <f>P_A[[#This Row],[45+]]-P_A[[#This Row],[46+]]</f>
        <v>0</v>
      </c>
      <c r="CJ155" s="5">
        <f>P_A[[#This Row],[46+]]-P_A[[#This Row],[47+]]</f>
        <v>0</v>
      </c>
      <c r="CK155" s="5">
        <f>P_A[[#This Row],[47+]]-P_A[[#This Row],[48+]]</f>
        <v>0</v>
      </c>
      <c r="CL155" s="5">
        <f>P_A[[#This Row],[48+]]-P_A[[#This Row],[49+]]</f>
        <v>0</v>
      </c>
    </row>
    <row r="156" spans="1:90" x14ac:dyDescent="0.25">
      <c r="A156" s="10">
        <v>22400983</v>
      </c>
      <c r="B156" t="s">
        <v>81</v>
      </c>
      <c r="C156" t="s">
        <v>91</v>
      </c>
      <c r="D156" s="11">
        <v>0.9375</v>
      </c>
      <c r="E156" s="9" t="str">
        <f>HYPERLINK("https://www.nba.com/stats/player/202695/boxscores-traditional", "Kawhi Leonard")</f>
        <v>Kawhi Leonard</v>
      </c>
      <c r="F156">
        <v>15.2</v>
      </c>
      <c r="G156" s="4">
        <v>6.6449999999999996</v>
      </c>
      <c r="H156" s="3">
        <v>0.85992999999999997</v>
      </c>
      <c r="I156" s="3">
        <v>0.82381000000000004</v>
      </c>
      <c r="J156" s="3">
        <v>0.7823</v>
      </c>
      <c r="K156" s="3">
        <v>0.73565000000000003</v>
      </c>
      <c r="L156" s="3">
        <v>0.68439000000000005</v>
      </c>
      <c r="M156" s="3">
        <v>0.62929999999999997</v>
      </c>
      <c r="N156" s="3">
        <v>0.57142000000000004</v>
      </c>
      <c r="O156" s="3">
        <v>0.51197000000000004</v>
      </c>
      <c r="P156" s="3">
        <v>0.45223999999999998</v>
      </c>
      <c r="Q156" s="3">
        <v>0.39357999999999999</v>
      </c>
      <c r="R156" s="3">
        <v>0.33723999999999998</v>
      </c>
      <c r="S156" s="3">
        <v>0.28433999999999998</v>
      </c>
      <c r="T156" s="3">
        <v>0.23576</v>
      </c>
      <c r="U156" s="3">
        <v>0.19214999999999999</v>
      </c>
      <c r="V156" s="3">
        <v>0.15386</v>
      </c>
      <c r="W156" s="3">
        <v>0.121</v>
      </c>
      <c r="X156" s="3">
        <v>9.3420000000000003E-2</v>
      </c>
      <c r="Y156" s="3">
        <v>7.0779999999999996E-2</v>
      </c>
      <c r="Z156" s="3">
        <v>5.1549999999999999E-2</v>
      </c>
      <c r="AA156" s="3">
        <v>3.7539999999999997E-2</v>
      </c>
      <c r="AB156" s="3">
        <v>2.6800000000000001E-2</v>
      </c>
      <c r="AC156" s="3">
        <v>1.8759999999999999E-2</v>
      </c>
      <c r="AD156" s="3">
        <v>1.2869999999999999E-2</v>
      </c>
      <c r="AE156" s="3">
        <v>8.6599999999999993E-3</v>
      </c>
      <c r="AF156" s="3">
        <v>5.7000000000000002E-3</v>
      </c>
      <c r="AG156" s="3">
        <v>3.6800000000000001E-3</v>
      </c>
      <c r="AH156" s="3">
        <v>2.33E-3</v>
      </c>
      <c r="AI156" s="3">
        <v>1.4400000000000001E-3</v>
      </c>
      <c r="AJ156" s="3">
        <v>8.7000000000000001E-4</v>
      </c>
      <c r="AK156" s="3">
        <v>5.1999999999999995E-4</v>
      </c>
      <c r="AL156" s="3">
        <v>2.9999999999999997E-4</v>
      </c>
      <c r="AM156" s="3">
        <v>1.7000000000000001E-4</v>
      </c>
      <c r="AN156" s="3">
        <v>1E-4</v>
      </c>
      <c r="AO156" s="3">
        <v>5.0000000000000002E-5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0</v>
      </c>
      <c r="AW156" s="3">
        <v>0</v>
      </c>
      <c r="AX156" s="5">
        <f>P_A[[#This Row],[8+]]-P_A[[#This Row],[9+]]</f>
        <v>3.611999999999993E-2</v>
      </c>
      <c r="AY156" s="5">
        <f>P_A[[#This Row],[9+]]-P_A[[#This Row],[10+]]</f>
        <v>4.1510000000000047E-2</v>
      </c>
      <c r="AZ156" s="5">
        <f>P_A[[#This Row],[10+]]-P_A[[#This Row],[11+]]</f>
        <v>4.6649999999999969E-2</v>
      </c>
      <c r="BA156" s="5">
        <f>P_A[[#This Row],[11+]]-P_A[[#This Row],[12+]]</f>
        <v>5.1259999999999972E-2</v>
      </c>
      <c r="BB156" s="5">
        <f>P_A[[#This Row],[12+]]-P_A[[#This Row],[13+]]</f>
        <v>5.5090000000000083E-2</v>
      </c>
      <c r="BC156" s="5">
        <f>P_A[[#This Row],[13+]]-P_A[[#This Row],[14+]]</f>
        <v>5.7879999999999932E-2</v>
      </c>
      <c r="BD156" s="5">
        <f>P_A[[#This Row],[14+]]-P_A[[#This Row],[15+]]</f>
        <v>5.9450000000000003E-2</v>
      </c>
      <c r="BE156" s="5">
        <f>P_A[[#This Row],[15+]]-P_A[[#This Row],[16+]]</f>
        <v>5.9730000000000061E-2</v>
      </c>
      <c r="BF156" s="5">
        <f>P_A[[#This Row],[16+]]-P_A[[#This Row],[17+]]</f>
        <v>5.865999999999999E-2</v>
      </c>
      <c r="BG156" s="5">
        <f>P_A[[#This Row],[17+]]-P_A[[#This Row],[18+]]</f>
        <v>5.6340000000000001E-2</v>
      </c>
      <c r="BH156" s="5">
        <f>P_A[[#This Row],[18+]]-P_A[[#This Row],[19+]]</f>
        <v>5.2900000000000003E-2</v>
      </c>
      <c r="BI156" s="5">
        <f>P_A[[#This Row],[19+]]-P_A[[#This Row],[20+]]</f>
        <v>4.8579999999999984E-2</v>
      </c>
      <c r="BJ156" s="5">
        <f>P_A[[#This Row],[20+]]-P_A[[#This Row],[21+]]</f>
        <v>4.361000000000001E-2</v>
      </c>
      <c r="BK156" s="5">
        <f>P_A[[#This Row],[21+]]-P_A[[#This Row],[22+]]</f>
        <v>3.8289999999999991E-2</v>
      </c>
      <c r="BL156" s="5">
        <f>P_A[[#This Row],[22+]]-P_A[[#This Row],[23+]]</f>
        <v>3.286E-2</v>
      </c>
      <c r="BM156" s="5">
        <f>P_A[[#This Row],[23+]]-P_A[[#This Row],[24+]]</f>
        <v>2.7579999999999993E-2</v>
      </c>
      <c r="BN156" s="5">
        <f>P_A[[#This Row],[24+]]-P_A[[#This Row],[25+]]</f>
        <v>2.2640000000000007E-2</v>
      </c>
      <c r="BO156" s="5">
        <f>P_A[[#This Row],[25+]]-P_A[[#This Row],[26+]]</f>
        <v>1.9229999999999997E-2</v>
      </c>
      <c r="BP156" s="5">
        <f>P_A[[#This Row],[26+]]-P_A[[#This Row],[27+]]</f>
        <v>1.4010000000000002E-2</v>
      </c>
      <c r="BQ156" s="5">
        <f>P_A[[#This Row],[27+]]-P_A[[#This Row],[28+]]</f>
        <v>1.0739999999999996E-2</v>
      </c>
      <c r="BR156" s="5">
        <f>P_A[[#This Row],[28+]]-P_A[[#This Row],[29+]]</f>
        <v>8.040000000000002E-3</v>
      </c>
      <c r="BS156" s="5">
        <f>P_A[[#This Row],[29+]]-P_A[[#This Row],[30+]]</f>
        <v>5.8899999999999994E-3</v>
      </c>
      <c r="BT156" s="5">
        <f>P_A[[#This Row],[30+]]-P_A[[#This Row],[31+]]</f>
        <v>4.2100000000000002E-3</v>
      </c>
      <c r="BU156" s="5">
        <f>P_A[[#This Row],[31+]]-P_A[[#This Row],[32+]]</f>
        <v>2.9599999999999991E-3</v>
      </c>
      <c r="BV156" s="5">
        <f>P_A[[#This Row],[32+]]-P_A[[#This Row],[33+]]</f>
        <v>2.0200000000000001E-3</v>
      </c>
      <c r="BW156" s="5">
        <f>P_A[[#This Row],[33+]]-P_A[[#This Row],[34+]]</f>
        <v>1.3500000000000001E-3</v>
      </c>
      <c r="BX156" s="5">
        <f>P_A[[#This Row],[34+]]-P_A[[#This Row],[35+]]</f>
        <v>8.8999999999999995E-4</v>
      </c>
      <c r="BY156" s="5">
        <f>P_A[[#This Row],[35+]]-P_A[[#This Row],[36+]]</f>
        <v>5.7000000000000009E-4</v>
      </c>
      <c r="BZ156" s="5">
        <f>P_A[[#This Row],[36+]]-P_A[[#This Row],[37+]]</f>
        <v>3.5000000000000005E-4</v>
      </c>
      <c r="CA156" s="5">
        <f>P_A[[#This Row],[37+]]-P_A[[#This Row],[38+]]</f>
        <v>2.1999999999999998E-4</v>
      </c>
      <c r="CB156" s="5">
        <f>P_A[[#This Row],[38+]]-P_A[[#This Row],[39+]]</f>
        <v>1.2999999999999996E-4</v>
      </c>
      <c r="CC156" s="5">
        <f>P_A[[#This Row],[39+]]-P_A[[#This Row],[40+]]</f>
        <v>7.0000000000000007E-5</v>
      </c>
      <c r="CD156" s="5">
        <f>P_A[[#This Row],[40+]]-P_A[[#This Row],[41+]]</f>
        <v>5.0000000000000002E-5</v>
      </c>
      <c r="CE156" s="5">
        <f>P_A[[#This Row],[41+]]-P_A[[#This Row],[42+]]</f>
        <v>5.0000000000000002E-5</v>
      </c>
      <c r="CF156" s="5">
        <f>P_A[[#This Row],[42+]]-P_A[[#This Row],[43+]]</f>
        <v>0</v>
      </c>
      <c r="CG156" s="5">
        <f>P_A[[#This Row],[43+]]-P_A[[#This Row],[44+]]</f>
        <v>0</v>
      </c>
      <c r="CH156" s="5">
        <f>P_A[[#This Row],[44+]]-P_A[[#This Row],[45+]]</f>
        <v>0</v>
      </c>
      <c r="CI156" s="5">
        <f>P_A[[#This Row],[45+]]-P_A[[#This Row],[46+]]</f>
        <v>0</v>
      </c>
      <c r="CJ156" s="5">
        <f>P_A[[#This Row],[46+]]-P_A[[#This Row],[47+]]</f>
        <v>0</v>
      </c>
      <c r="CK156" s="5">
        <f>P_A[[#This Row],[47+]]-P_A[[#This Row],[48+]]</f>
        <v>0</v>
      </c>
      <c r="CL156" s="5">
        <f>P_A[[#This Row],[48+]]-P_A[[#This Row],[49+]]</f>
        <v>0</v>
      </c>
    </row>
    <row r="157" spans="1:90" x14ac:dyDescent="0.25">
      <c r="A157" s="10">
        <v>22400983</v>
      </c>
      <c r="B157" t="s">
        <v>81</v>
      </c>
      <c r="C157" t="s">
        <v>91</v>
      </c>
      <c r="D157" s="11">
        <v>0.9375</v>
      </c>
      <c r="E157" s="9" t="str">
        <f>HYPERLINK("https://www.nba.com/stats/player/1629599/boxscores-traditional", "Amir Coffey")</f>
        <v>Amir Coffey</v>
      </c>
      <c r="F157">
        <v>13.8</v>
      </c>
      <c r="G157" s="4">
        <v>6.524</v>
      </c>
      <c r="H157" s="3">
        <v>0.81327000000000005</v>
      </c>
      <c r="I157" s="3">
        <v>0.77034999999999998</v>
      </c>
      <c r="J157" s="3">
        <v>0.71904000000000001</v>
      </c>
      <c r="K157" s="3">
        <v>0.66639999999999999</v>
      </c>
      <c r="L157" s="3">
        <v>0.61026000000000002</v>
      </c>
      <c r="M157" s="3">
        <v>0.54776000000000002</v>
      </c>
      <c r="N157" s="3">
        <v>0.48803000000000002</v>
      </c>
      <c r="O157" s="3">
        <v>0.42858000000000002</v>
      </c>
      <c r="P157" s="3">
        <v>0.36692999999999998</v>
      </c>
      <c r="Q157" s="3">
        <v>0.31207000000000001</v>
      </c>
      <c r="R157" s="3">
        <v>0.26108999999999999</v>
      </c>
      <c r="S157" s="3">
        <v>0.21185999999999999</v>
      </c>
      <c r="T157" s="3">
        <v>0.17105999999999999</v>
      </c>
      <c r="U157" s="3">
        <v>0.13567000000000001</v>
      </c>
      <c r="V157" s="3">
        <v>0.10383000000000001</v>
      </c>
      <c r="W157" s="3">
        <v>7.9269999999999993E-2</v>
      </c>
      <c r="X157" s="3">
        <v>5.9380000000000002E-2</v>
      </c>
      <c r="Y157" s="3">
        <v>4.2720000000000001E-2</v>
      </c>
      <c r="Z157" s="3">
        <v>3.074E-2</v>
      </c>
      <c r="AA157" s="3">
        <v>2.1690000000000001E-2</v>
      </c>
      <c r="AB157" s="3">
        <v>1.4630000000000001E-2</v>
      </c>
      <c r="AC157" s="3">
        <v>9.9000000000000008E-3</v>
      </c>
      <c r="AD157" s="3">
        <v>6.5700000000000003E-3</v>
      </c>
      <c r="AE157" s="3">
        <v>4.15E-3</v>
      </c>
      <c r="AF157" s="3">
        <v>2.64E-3</v>
      </c>
      <c r="AG157" s="3">
        <v>1.64E-3</v>
      </c>
      <c r="AH157" s="3">
        <v>9.7000000000000005E-4</v>
      </c>
      <c r="AI157" s="3">
        <v>5.8E-4</v>
      </c>
      <c r="AJ157" s="3">
        <v>3.4000000000000002E-4</v>
      </c>
      <c r="AK157" s="3">
        <v>1.9000000000000001E-4</v>
      </c>
      <c r="AL157" s="3">
        <v>1E-4</v>
      </c>
      <c r="AM157" s="3">
        <v>6.0000000000000002E-5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0</v>
      </c>
      <c r="AW157" s="3">
        <v>0</v>
      </c>
      <c r="AX157" s="5">
        <f>P_A[[#This Row],[8+]]-P_A[[#This Row],[9+]]</f>
        <v>4.2920000000000069E-2</v>
      </c>
      <c r="AY157" s="5">
        <f>P_A[[#This Row],[9+]]-P_A[[#This Row],[10+]]</f>
        <v>5.1309999999999967E-2</v>
      </c>
      <c r="AZ157" s="5">
        <f>P_A[[#This Row],[10+]]-P_A[[#This Row],[11+]]</f>
        <v>5.264000000000002E-2</v>
      </c>
      <c r="BA157" s="5">
        <f>P_A[[#This Row],[11+]]-P_A[[#This Row],[12+]]</f>
        <v>5.6139999999999968E-2</v>
      </c>
      <c r="BB157" s="5">
        <f>P_A[[#This Row],[12+]]-P_A[[#This Row],[13+]]</f>
        <v>6.25E-2</v>
      </c>
      <c r="BC157" s="5">
        <f>P_A[[#This Row],[13+]]-P_A[[#This Row],[14+]]</f>
        <v>5.9730000000000005E-2</v>
      </c>
      <c r="BD157" s="5">
        <f>P_A[[#This Row],[14+]]-P_A[[#This Row],[15+]]</f>
        <v>5.9450000000000003E-2</v>
      </c>
      <c r="BE157" s="5">
        <f>P_A[[#This Row],[15+]]-P_A[[#This Row],[16+]]</f>
        <v>6.1650000000000038E-2</v>
      </c>
      <c r="BF157" s="5">
        <f>P_A[[#This Row],[16+]]-P_A[[#This Row],[17+]]</f>
        <v>5.4859999999999964E-2</v>
      </c>
      <c r="BG157" s="5">
        <f>P_A[[#This Row],[17+]]-P_A[[#This Row],[18+]]</f>
        <v>5.0980000000000025E-2</v>
      </c>
      <c r="BH157" s="5">
        <f>P_A[[#This Row],[18+]]-P_A[[#This Row],[19+]]</f>
        <v>4.9229999999999996E-2</v>
      </c>
      <c r="BI157" s="5">
        <f>P_A[[#This Row],[19+]]-P_A[[#This Row],[20+]]</f>
        <v>4.0800000000000003E-2</v>
      </c>
      <c r="BJ157" s="5">
        <f>P_A[[#This Row],[20+]]-P_A[[#This Row],[21+]]</f>
        <v>3.5389999999999977E-2</v>
      </c>
      <c r="BK157" s="5">
        <f>P_A[[#This Row],[21+]]-P_A[[#This Row],[22+]]</f>
        <v>3.1840000000000007E-2</v>
      </c>
      <c r="BL157" s="5">
        <f>P_A[[#This Row],[22+]]-P_A[[#This Row],[23+]]</f>
        <v>2.4560000000000012E-2</v>
      </c>
      <c r="BM157" s="5">
        <f>P_A[[#This Row],[23+]]-P_A[[#This Row],[24+]]</f>
        <v>1.9889999999999991E-2</v>
      </c>
      <c r="BN157" s="5">
        <f>P_A[[#This Row],[24+]]-P_A[[#This Row],[25+]]</f>
        <v>1.6660000000000001E-2</v>
      </c>
      <c r="BO157" s="5">
        <f>P_A[[#This Row],[25+]]-P_A[[#This Row],[26+]]</f>
        <v>1.1980000000000001E-2</v>
      </c>
      <c r="BP157" s="5">
        <f>P_A[[#This Row],[26+]]-P_A[[#This Row],[27+]]</f>
        <v>9.049999999999999E-3</v>
      </c>
      <c r="BQ157" s="5">
        <f>P_A[[#This Row],[27+]]-P_A[[#This Row],[28+]]</f>
        <v>7.0600000000000003E-3</v>
      </c>
      <c r="BR157" s="5">
        <f>P_A[[#This Row],[28+]]-P_A[[#This Row],[29+]]</f>
        <v>4.7299999999999998E-3</v>
      </c>
      <c r="BS157" s="5">
        <f>P_A[[#This Row],[29+]]-P_A[[#This Row],[30+]]</f>
        <v>3.3300000000000005E-3</v>
      </c>
      <c r="BT157" s="5">
        <f>P_A[[#This Row],[30+]]-P_A[[#This Row],[31+]]</f>
        <v>2.4200000000000003E-3</v>
      </c>
      <c r="BU157" s="5">
        <f>P_A[[#This Row],[31+]]-P_A[[#This Row],[32+]]</f>
        <v>1.5100000000000001E-3</v>
      </c>
      <c r="BV157" s="5">
        <f>P_A[[#This Row],[32+]]-P_A[[#This Row],[33+]]</f>
        <v>1E-3</v>
      </c>
      <c r="BW157" s="5">
        <f>P_A[[#This Row],[33+]]-P_A[[#This Row],[34+]]</f>
        <v>6.6999999999999991E-4</v>
      </c>
      <c r="BX157" s="5">
        <f>P_A[[#This Row],[34+]]-P_A[[#This Row],[35+]]</f>
        <v>3.9000000000000005E-4</v>
      </c>
      <c r="BY157" s="5">
        <f>P_A[[#This Row],[35+]]-P_A[[#This Row],[36+]]</f>
        <v>2.3999999999999998E-4</v>
      </c>
      <c r="BZ157" s="5">
        <f>P_A[[#This Row],[36+]]-P_A[[#This Row],[37+]]</f>
        <v>1.5000000000000001E-4</v>
      </c>
      <c r="CA157" s="5">
        <f>P_A[[#This Row],[37+]]-P_A[[#This Row],[38+]]</f>
        <v>9.0000000000000006E-5</v>
      </c>
      <c r="CB157" s="5">
        <f>P_A[[#This Row],[38+]]-P_A[[#This Row],[39+]]</f>
        <v>4.0000000000000003E-5</v>
      </c>
      <c r="CC157" s="5">
        <f>P_A[[#This Row],[39+]]-P_A[[#This Row],[40+]]</f>
        <v>6.0000000000000002E-5</v>
      </c>
      <c r="CD157" s="5">
        <f>P_A[[#This Row],[40+]]-P_A[[#This Row],[41+]]</f>
        <v>0</v>
      </c>
      <c r="CE157" s="5">
        <f>P_A[[#This Row],[41+]]-P_A[[#This Row],[42+]]</f>
        <v>0</v>
      </c>
      <c r="CF157" s="5">
        <f>P_A[[#This Row],[42+]]-P_A[[#This Row],[43+]]</f>
        <v>0</v>
      </c>
      <c r="CG157" s="5">
        <f>P_A[[#This Row],[43+]]-P_A[[#This Row],[44+]]</f>
        <v>0</v>
      </c>
      <c r="CH157" s="5">
        <f>P_A[[#This Row],[44+]]-P_A[[#This Row],[45+]]</f>
        <v>0</v>
      </c>
      <c r="CI157" s="5">
        <f>P_A[[#This Row],[45+]]-P_A[[#This Row],[46+]]</f>
        <v>0</v>
      </c>
      <c r="CJ157" s="5">
        <f>P_A[[#This Row],[46+]]-P_A[[#This Row],[47+]]</f>
        <v>0</v>
      </c>
      <c r="CK157" s="5">
        <f>P_A[[#This Row],[47+]]-P_A[[#This Row],[48+]]</f>
        <v>0</v>
      </c>
      <c r="CL157" s="5">
        <f>P_A[[#This Row],[48+]]-P_A[[#This Row],[49+]]</f>
        <v>0</v>
      </c>
    </row>
    <row r="158" spans="1:90" x14ac:dyDescent="0.25">
      <c r="A158" s="10">
        <v>22400983</v>
      </c>
      <c r="B158" t="s">
        <v>81</v>
      </c>
      <c r="C158" t="s">
        <v>91</v>
      </c>
      <c r="D158" s="11">
        <v>0.9375</v>
      </c>
      <c r="E158" s="9" t="str">
        <f>HYPERLINK("https://www.nba.com/stats/player/1627884/boxscores-traditional", "Derrick Jones Jr.")</f>
        <v>Derrick Jones Jr.</v>
      </c>
      <c r="F158">
        <v>15.4</v>
      </c>
      <c r="G158" s="4">
        <v>8.4049999999999994</v>
      </c>
      <c r="H158" s="3">
        <v>0.81057000000000001</v>
      </c>
      <c r="I158" s="3">
        <v>0.77637</v>
      </c>
      <c r="J158" s="3">
        <v>0.73890999999999996</v>
      </c>
      <c r="K158" s="3">
        <v>0.69847000000000004</v>
      </c>
      <c r="L158" s="3">
        <v>0.65542</v>
      </c>
      <c r="M158" s="3">
        <v>0.61409000000000002</v>
      </c>
      <c r="N158" s="3">
        <v>0.56749000000000005</v>
      </c>
      <c r="O158" s="3">
        <v>0.51993999999999996</v>
      </c>
      <c r="P158" s="3">
        <v>0.47210000000000002</v>
      </c>
      <c r="Q158" s="3">
        <v>0.42465000000000003</v>
      </c>
      <c r="R158" s="3">
        <v>0.37828000000000001</v>
      </c>
      <c r="S158" s="3">
        <v>0.33360000000000001</v>
      </c>
      <c r="T158" s="3">
        <v>0.29115999999999997</v>
      </c>
      <c r="U158" s="3">
        <v>0.25142999999999999</v>
      </c>
      <c r="V158" s="3">
        <v>0.21476000000000001</v>
      </c>
      <c r="W158" s="3">
        <v>0.18406</v>
      </c>
      <c r="X158" s="3">
        <v>0.15386</v>
      </c>
      <c r="Y158" s="3">
        <v>0.12714</v>
      </c>
      <c r="Z158" s="3">
        <v>0.10383000000000001</v>
      </c>
      <c r="AA158" s="3">
        <v>8.3790000000000003E-2</v>
      </c>
      <c r="AB158" s="3">
        <v>6.6809999999999994E-2</v>
      </c>
      <c r="AC158" s="3">
        <v>5.262E-2</v>
      </c>
      <c r="AD158" s="3">
        <v>4.0930000000000001E-2</v>
      </c>
      <c r="AE158" s="3">
        <v>3.1440000000000003E-2</v>
      </c>
      <c r="AF158" s="3">
        <v>2.385E-2</v>
      </c>
      <c r="AG158" s="3">
        <v>1.831E-2</v>
      </c>
      <c r="AH158" s="3">
        <v>1.355E-2</v>
      </c>
      <c r="AI158" s="3">
        <v>9.9000000000000008E-3</v>
      </c>
      <c r="AJ158" s="3">
        <v>7.1399999999999996E-3</v>
      </c>
      <c r="AK158" s="3">
        <v>5.0800000000000003E-3</v>
      </c>
      <c r="AL158" s="3">
        <v>3.5699999999999998E-3</v>
      </c>
      <c r="AM158" s="3">
        <v>2.48E-3</v>
      </c>
      <c r="AN158" s="3">
        <v>1.6900000000000001E-3</v>
      </c>
      <c r="AO158" s="3">
        <v>1.14E-3</v>
      </c>
      <c r="AP158" s="3">
        <v>7.9000000000000001E-4</v>
      </c>
      <c r="AQ158" s="3">
        <v>5.1999999999999995E-4</v>
      </c>
      <c r="AR158" s="3">
        <v>3.4000000000000002E-4</v>
      </c>
      <c r="AS158" s="3">
        <v>2.2000000000000001E-4</v>
      </c>
      <c r="AT158" s="3">
        <v>1.3999999999999999E-4</v>
      </c>
      <c r="AU158" s="3">
        <v>8.0000000000000007E-5</v>
      </c>
      <c r="AV158" s="3">
        <v>5.0000000000000002E-5</v>
      </c>
      <c r="AW158" s="3">
        <v>0</v>
      </c>
      <c r="AX158" s="5">
        <f>P_A[[#This Row],[8+]]-P_A[[#This Row],[9+]]</f>
        <v>3.4200000000000008E-2</v>
      </c>
      <c r="AY158" s="5">
        <f>P_A[[#This Row],[9+]]-P_A[[#This Row],[10+]]</f>
        <v>3.7460000000000049E-2</v>
      </c>
      <c r="AZ158" s="5">
        <f>P_A[[#This Row],[10+]]-P_A[[#This Row],[11+]]</f>
        <v>4.043999999999992E-2</v>
      </c>
      <c r="BA158" s="5">
        <f>P_A[[#This Row],[11+]]-P_A[[#This Row],[12+]]</f>
        <v>4.3050000000000033E-2</v>
      </c>
      <c r="BB158" s="5">
        <f>P_A[[#This Row],[12+]]-P_A[[#This Row],[13+]]</f>
        <v>4.1329999999999978E-2</v>
      </c>
      <c r="BC158" s="5">
        <f>P_A[[#This Row],[13+]]-P_A[[#This Row],[14+]]</f>
        <v>4.6599999999999975E-2</v>
      </c>
      <c r="BD158" s="5">
        <f>P_A[[#This Row],[14+]]-P_A[[#This Row],[15+]]</f>
        <v>4.7550000000000092E-2</v>
      </c>
      <c r="BE158" s="5">
        <f>P_A[[#This Row],[15+]]-P_A[[#This Row],[16+]]</f>
        <v>4.7839999999999938E-2</v>
      </c>
      <c r="BF158" s="5">
        <f>P_A[[#This Row],[16+]]-P_A[[#This Row],[17+]]</f>
        <v>4.7449999999999992E-2</v>
      </c>
      <c r="BG158" s="5">
        <f>P_A[[#This Row],[17+]]-P_A[[#This Row],[18+]]</f>
        <v>4.6370000000000022E-2</v>
      </c>
      <c r="BH158" s="5">
        <f>P_A[[#This Row],[18+]]-P_A[[#This Row],[19+]]</f>
        <v>4.4679999999999997E-2</v>
      </c>
      <c r="BI158" s="5">
        <f>P_A[[#This Row],[19+]]-P_A[[#This Row],[20+]]</f>
        <v>4.2440000000000033E-2</v>
      </c>
      <c r="BJ158" s="5">
        <f>P_A[[#This Row],[20+]]-P_A[[#This Row],[21+]]</f>
        <v>3.9729999999999988E-2</v>
      </c>
      <c r="BK158" s="5">
        <f>P_A[[#This Row],[21+]]-P_A[[#This Row],[22+]]</f>
        <v>3.666999999999998E-2</v>
      </c>
      <c r="BL158" s="5">
        <f>P_A[[#This Row],[22+]]-P_A[[#This Row],[23+]]</f>
        <v>3.0700000000000005E-2</v>
      </c>
      <c r="BM158" s="5">
        <f>P_A[[#This Row],[23+]]-P_A[[#This Row],[24+]]</f>
        <v>3.0200000000000005E-2</v>
      </c>
      <c r="BN158" s="5">
        <f>P_A[[#This Row],[24+]]-P_A[[#This Row],[25+]]</f>
        <v>2.6719999999999994E-2</v>
      </c>
      <c r="BO158" s="5">
        <f>P_A[[#This Row],[25+]]-P_A[[#This Row],[26+]]</f>
        <v>2.3309999999999997E-2</v>
      </c>
      <c r="BP158" s="5">
        <f>P_A[[#This Row],[26+]]-P_A[[#This Row],[27+]]</f>
        <v>2.0040000000000002E-2</v>
      </c>
      <c r="BQ158" s="5">
        <f>P_A[[#This Row],[27+]]-P_A[[#This Row],[28+]]</f>
        <v>1.6980000000000009E-2</v>
      </c>
      <c r="BR158" s="5">
        <f>P_A[[#This Row],[28+]]-P_A[[#This Row],[29+]]</f>
        <v>1.4189999999999994E-2</v>
      </c>
      <c r="BS158" s="5">
        <f>P_A[[#This Row],[29+]]-P_A[[#This Row],[30+]]</f>
        <v>1.1689999999999999E-2</v>
      </c>
      <c r="BT158" s="5">
        <f>P_A[[#This Row],[30+]]-P_A[[#This Row],[31+]]</f>
        <v>9.4899999999999984E-3</v>
      </c>
      <c r="BU158" s="5">
        <f>P_A[[#This Row],[31+]]-P_A[[#This Row],[32+]]</f>
        <v>7.590000000000003E-3</v>
      </c>
      <c r="BV158" s="5">
        <f>P_A[[#This Row],[32+]]-P_A[[#This Row],[33+]]</f>
        <v>5.5399999999999998E-3</v>
      </c>
      <c r="BW158" s="5">
        <f>P_A[[#This Row],[33+]]-P_A[[#This Row],[34+]]</f>
        <v>4.7600000000000003E-3</v>
      </c>
      <c r="BX158" s="5">
        <f>P_A[[#This Row],[34+]]-P_A[[#This Row],[35+]]</f>
        <v>3.6499999999999987E-3</v>
      </c>
      <c r="BY158" s="5">
        <f>P_A[[#This Row],[35+]]-P_A[[#This Row],[36+]]</f>
        <v>2.7600000000000012E-3</v>
      </c>
      <c r="BZ158" s="5">
        <f>P_A[[#This Row],[36+]]-P_A[[#This Row],[37+]]</f>
        <v>2.0599999999999993E-3</v>
      </c>
      <c r="CA158" s="5">
        <f>P_A[[#This Row],[37+]]-P_A[[#This Row],[38+]]</f>
        <v>1.5100000000000005E-3</v>
      </c>
      <c r="CB158" s="5">
        <f>P_A[[#This Row],[38+]]-P_A[[#This Row],[39+]]</f>
        <v>1.0899999999999998E-3</v>
      </c>
      <c r="CC158" s="5">
        <f>P_A[[#This Row],[39+]]-P_A[[#This Row],[40+]]</f>
        <v>7.899999999999999E-4</v>
      </c>
      <c r="CD158" s="5">
        <f>P_A[[#This Row],[40+]]-P_A[[#This Row],[41+]]</f>
        <v>5.5000000000000014E-4</v>
      </c>
      <c r="CE158" s="5">
        <f>P_A[[#This Row],[41+]]-P_A[[#This Row],[42+]]</f>
        <v>3.4999999999999994E-4</v>
      </c>
      <c r="CF158" s="5">
        <f>P_A[[#This Row],[42+]]-P_A[[#This Row],[43+]]</f>
        <v>2.7000000000000006E-4</v>
      </c>
      <c r="CG158" s="5">
        <f>P_A[[#This Row],[43+]]-P_A[[#This Row],[44+]]</f>
        <v>1.7999999999999993E-4</v>
      </c>
      <c r="CH158" s="5">
        <f>P_A[[#This Row],[44+]]-P_A[[#This Row],[45+]]</f>
        <v>1.2000000000000002E-4</v>
      </c>
      <c r="CI158" s="5">
        <f>P_A[[#This Row],[45+]]-P_A[[#This Row],[46+]]</f>
        <v>8.000000000000002E-5</v>
      </c>
      <c r="CJ158" s="5">
        <f>P_A[[#This Row],[46+]]-P_A[[#This Row],[47+]]</f>
        <v>5.9999999999999981E-5</v>
      </c>
      <c r="CK158" s="5">
        <f>P_A[[#This Row],[47+]]-P_A[[#This Row],[48+]]</f>
        <v>3.0000000000000004E-5</v>
      </c>
      <c r="CL158" s="5">
        <f>P_A[[#This Row],[48+]]-P_A[[#This Row],[49+]]</f>
        <v>5.0000000000000002E-5</v>
      </c>
    </row>
    <row r="159" spans="1:90" x14ac:dyDescent="0.25">
      <c r="A159" s="10">
        <v>22400983</v>
      </c>
      <c r="B159" t="s">
        <v>81</v>
      </c>
      <c r="C159" t="s">
        <v>91</v>
      </c>
      <c r="D159" s="11">
        <v>0.9375</v>
      </c>
      <c r="E159" s="9" t="str">
        <f>HYPERLINK("https://www.nba.com/stats/player/1629611/boxscores-traditional", "Terance Mann")</f>
        <v>Terance Mann</v>
      </c>
      <c r="F159">
        <v>12.4</v>
      </c>
      <c r="G159" s="4">
        <v>5.0830000000000002</v>
      </c>
      <c r="H159" s="3">
        <v>0.80784999999999996</v>
      </c>
      <c r="I159" s="3">
        <v>0.74856999999999996</v>
      </c>
      <c r="J159" s="3">
        <v>0.68081999999999998</v>
      </c>
      <c r="K159" s="3">
        <v>0.61026000000000002</v>
      </c>
      <c r="L159" s="3">
        <v>0.53188000000000002</v>
      </c>
      <c r="M159" s="3">
        <v>0.45223999999999998</v>
      </c>
      <c r="N159" s="3">
        <v>0.37828000000000001</v>
      </c>
      <c r="O159" s="3">
        <v>0.30503000000000002</v>
      </c>
      <c r="P159" s="3">
        <v>0.23885000000000001</v>
      </c>
      <c r="Q159" s="3">
        <v>0.18406</v>
      </c>
      <c r="R159" s="3">
        <v>0.13567000000000001</v>
      </c>
      <c r="S159" s="3">
        <v>9.6799999999999997E-2</v>
      </c>
      <c r="T159" s="3">
        <v>6.6809999999999994E-2</v>
      </c>
      <c r="U159" s="3">
        <v>4.5510000000000002E-2</v>
      </c>
      <c r="V159" s="3">
        <v>2.938E-2</v>
      </c>
      <c r="W159" s="3">
        <v>1.831E-2</v>
      </c>
      <c r="X159" s="3">
        <v>1.1299999999999999E-2</v>
      </c>
      <c r="Y159" s="3">
        <v>6.5700000000000003E-3</v>
      </c>
      <c r="Z159" s="3">
        <v>3.6800000000000001E-3</v>
      </c>
      <c r="AA159" s="3">
        <v>2.0500000000000002E-3</v>
      </c>
      <c r="AB159" s="3">
        <v>1.07E-3</v>
      </c>
      <c r="AC159" s="3">
        <v>5.4000000000000001E-4</v>
      </c>
      <c r="AD159" s="3">
        <v>2.7E-4</v>
      </c>
      <c r="AE159" s="3">
        <v>1.2999999999999999E-4</v>
      </c>
      <c r="AF159" s="3">
        <v>6.0000000000000002E-5</v>
      </c>
      <c r="AG159" s="3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5">
        <f>P_A[[#This Row],[8+]]-P_A[[#This Row],[9+]]</f>
        <v>5.9279999999999999E-2</v>
      </c>
      <c r="AY159" s="5">
        <f>P_A[[#This Row],[9+]]-P_A[[#This Row],[10+]]</f>
        <v>6.7749999999999977E-2</v>
      </c>
      <c r="AZ159" s="5">
        <f>P_A[[#This Row],[10+]]-P_A[[#This Row],[11+]]</f>
        <v>7.0559999999999956E-2</v>
      </c>
      <c r="BA159" s="5">
        <f>P_A[[#This Row],[11+]]-P_A[[#This Row],[12+]]</f>
        <v>7.8380000000000005E-2</v>
      </c>
      <c r="BB159" s="5">
        <f>P_A[[#This Row],[12+]]-P_A[[#This Row],[13+]]</f>
        <v>7.9640000000000044E-2</v>
      </c>
      <c r="BC159" s="5">
        <f>P_A[[#This Row],[13+]]-P_A[[#This Row],[14+]]</f>
        <v>7.395999999999997E-2</v>
      </c>
      <c r="BD159" s="5">
        <f>P_A[[#This Row],[14+]]-P_A[[#This Row],[15+]]</f>
        <v>7.3249999999999982E-2</v>
      </c>
      <c r="BE159" s="5">
        <f>P_A[[#This Row],[15+]]-P_A[[#This Row],[16+]]</f>
        <v>6.6180000000000017E-2</v>
      </c>
      <c r="BF159" s="5">
        <f>P_A[[#This Row],[16+]]-P_A[[#This Row],[17+]]</f>
        <v>5.4790000000000005E-2</v>
      </c>
      <c r="BG159" s="5">
        <f>P_A[[#This Row],[17+]]-P_A[[#This Row],[18+]]</f>
        <v>4.8389999999999989E-2</v>
      </c>
      <c r="BH159" s="5">
        <f>P_A[[#This Row],[18+]]-P_A[[#This Row],[19+]]</f>
        <v>3.8870000000000016E-2</v>
      </c>
      <c r="BI159" s="5">
        <f>P_A[[#This Row],[19+]]-P_A[[#This Row],[20+]]</f>
        <v>2.9990000000000003E-2</v>
      </c>
      <c r="BJ159" s="5">
        <f>P_A[[#This Row],[20+]]-P_A[[#This Row],[21+]]</f>
        <v>2.1299999999999993E-2</v>
      </c>
      <c r="BK159" s="5">
        <f>P_A[[#This Row],[21+]]-P_A[[#This Row],[22+]]</f>
        <v>1.6130000000000002E-2</v>
      </c>
      <c r="BL159" s="5">
        <f>P_A[[#This Row],[22+]]-P_A[[#This Row],[23+]]</f>
        <v>1.107E-2</v>
      </c>
      <c r="BM159" s="5">
        <f>P_A[[#This Row],[23+]]-P_A[[#This Row],[24+]]</f>
        <v>7.0100000000000006E-3</v>
      </c>
      <c r="BN159" s="5">
        <f>P_A[[#This Row],[24+]]-P_A[[#This Row],[25+]]</f>
        <v>4.729999999999999E-3</v>
      </c>
      <c r="BO159" s="5">
        <f>P_A[[#This Row],[25+]]-P_A[[#This Row],[26+]]</f>
        <v>2.8900000000000002E-3</v>
      </c>
      <c r="BP159" s="5">
        <f>P_A[[#This Row],[26+]]-P_A[[#This Row],[27+]]</f>
        <v>1.6299999999999999E-3</v>
      </c>
      <c r="BQ159" s="5">
        <f>P_A[[#This Row],[27+]]-P_A[[#This Row],[28+]]</f>
        <v>9.8000000000000019E-4</v>
      </c>
      <c r="BR159" s="5">
        <f>P_A[[#This Row],[28+]]-P_A[[#This Row],[29+]]</f>
        <v>5.2999999999999998E-4</v>
      </c>
      <c r="BS159" s="5">
        <f>P_A[[#This Row],[29+]]-P_A[[#This Row],[30+]]</f>
        <v>2.7E-4</v>
      </c>
      <c r="BT159" s="5">
        <f>P_A[[#This Row],[30+]]-P_A[[#This Row],[31+]]</f>
        <v>1.4000000000000001E-4</v>
      </c>
      <c r="BU159" s="5">
        <f>P_A[[#This Row],[31+]]-P_A[[#This Row],[32+]]</f>
        <v>6.9999999999999994E-5</v>
      </c>
      <c r="BV159" s="5">
        <f>P_A[[#This Row],[32+]]-P_A[[#This Row],[33+]]</f>
        <v>6.0000000000000002E-5</v>
      </c>
      <c r="BW159" s="5">
        <f>P_A[[#This Row],[33+]]-P_A[[#This Row],[34+]]</f>
        <v>0</v>
      </c>
      <c r="BX159" s="5">
        <f>P_A[[#This Row],[34+]]-P_A[[#This Row],[35+]]</f>
        <v>0</v>
      </c>
      <c r="BY159" s="5">
        <f>P_A[[#This Row],[35+]]-P_A[[#This Row],[36+]]</f>
        <v>0</v>
      </c>
      <c r="BZ159" s="5">
        <f>P_A[[#This Row],[36+]]-P_A[[#This Row],[37+]]</f>
        <v>0</v>
      </c>
      <c r="CA159" s="5">
        <f>P_A[[#This Row],[37+]]-P_A[[#This Row],[38+]]</f>
        <v>0</v>
      </c>
      <c r="CB159" s="5">
        <f>P_A[[#This Row],[38+]]-P_A[[#This Row],[39+]]</f>
        <v>0</v>
      </c>
      <c r="CC159" s="5">
        <f>P_A[[#This Row],[39+]]-P_A[[#This Row],[40+]]</f>
        <v>0</v>
      </c>
      <c r="CD159" s="5">
        <f>P_A[[#This Row],[40+]]-P_A[[#This Row],[41+]]</f>
        <v>0</v>
      </c>
      <c r="CE159" s="5">
        <f>P_A[[#This Row],[41+]]-P_A[[#This Row],[42+]]</f>
        <v>0</v>
      </c>
      <c r="CF159" s="5">
        <f>P_A[[#This Row],[42+]]-P_A[[#This Row],[43+]]</f>
        <v>0</v>
      </c>
      <c r="CG159" s="5">
        <f>P_A[[#This Row],[43+]]-P_A[[#This Row],[44+]]</f>
        <v>0</v>
      </c>
      <c r="CH159" s="5">
        <f>P_A[[#This Row],[44+]]-P_A[[#This Row],[45+]]</f>
        <v>0</v>
      </c>
      <c r="CI159" s="5">
        <f>P_A[[#This Row],[45+]]-P_A[[#This Row],[46+]]</f>
        <v>0</v>
      </c>
      <c r="CJ159" s="5">
        <f>P_A[[#This Row],[46+]]-P_A[[#This Row],[47+]]</f>
        <v>0</v>
      </c>
      <c r="CK159" s="5">
        <f>P_A[[#This Row],[47+]]-P_A[[#This Row],[48+]]</f>
        <v>0</v>
      </c>
      <c r="CL159" s="5">
        <f>P_A[[#This Row],[48+]]-P_A[[#This Row],[49+]]</f>
        <v>0</v>
      </c>
    </row>
    <row r="160" spans="1:90" x14ac:dyDescent="0.25">
      <c r="A160" s="10">
        <v>22400983</v>
      </c>
      <c r="B160" t="s">
        <v>81</v>
      </c>
      <c r="C160" t="s">
        <v>91</v>
      </c>
      <c r="D160" s="11">
        <v>0.9375</v>
      </c>
      <c r="E160" s="9" t="str">
        <f>HYPERLINK("https://www.nba.com/stats/player/1629645/boxscores-traditional", "Kevin Porter Jr.")</f>
        <v>Kevin Porter Jr.</v>
      </c>
      <c r="F160">
        <v>14.2</v>
      </c>
      <c r="G160" s="4">
        <v>9.5790000000000006</v>
      </c>
      <c r="H160" s="3">
        <v>0.74214999999999998</v>
      </c>
      <c r="I160" s="3">
        <v>0.70540000000000003</v>
      </c>
      <c r="J160" s="3">
        <v>0.67003000000000001</v>
      </c>
      <c r="K160" s="3">
        <v>0.62929999999999997</v>
      </c>
      <c r="L160" s="3">
        <v>0.59094999999999998</v>
      </c>
      <c r="M160" s="3">
        <v>0.55171999999999999</v>
      </c>
      <c r="N160" s="3">
        <v>0.50797999999999999</v>
      </c>
      <c r="O160" s="3">
        <v>0.46811999999999998</v>
      </c>
      <c r="P160" s="3">
        <v>0.42465000000000003</v>
      </c>
      <c r="Q160" s="3">
        <v>0.38590999999999998</v>
      </c>
      <c r="R160" s="3">
        <v>0.34458</v>
      </c>
      <c r="S160" s="3">
        <v>0.30853999999999998</v>
      </c>
      <c r="T160" s="3">
        <v>0.27093</v>
      </c>
      <c r="U160" s="3">
        <v>0.23885000000000001</v>
      </c>
      <c r="V160" s="3">
        <v>0.20896999999999999</v>
      </c>
      <c r="W160" s="3">
        <v>0.17879</v>
      </c>
      <c r="X160" s="3">
        <v>0.15386</v>
      </c>
      <c r="Y160" s="3">
        <v>0.12923999999999999</v>
      </c>
      <c r="Z160" s="3">
        <v>0.10935</v>
      </c>
      <c r="AA160" s="3">
        <v>9.0120000000000006E-2</v>
      </c>
      <c r="AB160" s="3">
        <v>7.4929999999999997E-2</v>
      </c>
      <c r="AC160" s="3">
        <v>6.0569999999999999E-2</v>
      </c>
      <c r="AD160" s="3">
        <v>4.947E-2</v>
      </c>
      <c r="AE160" s="3">
        <v>4.0059999999999998E-2</v>
      </c>
      <c r="AF160" s="3">
        <v>3.1440000000000003E-2</v>
      </c>
      <c r="AG160" s="3">
        <v>2.5000000000000001E-2</v>
      </c>
      <c r="AH160" s="3">
        <v>1.9230000000000001E-2</v>
      </c>
      <c r="AI160" s="3">
        <v>1.4999999999999999E-2</v>
      </c>
      <c r="AJ160" s="3">
        <v>1.1299999999999999E-2</v>
      </c>
      <c r="AK160" s="3">
        <v>8.6599999999999993E-3</v>
      </c>
      <c r="AL160" s="3">
        <v>6.5700000000000003E-3</v>
      </c>
      <c r="AM160" s="3">
        <v>4.7999999999999996E-3</v>
      </c>
      <c r="AN160" s="3">
        <v>3.5699999999999998E-3</v>
      </c>
      <c r="AO160" s="3">
        <v>2.5600000000000002E-3</v>
      </c>
      <c r="AP160" s="3">
        <v>1.8699999999999999E-3</v>
      </c>
      <c r="AQ160" s="3">
        <v>1.31E-3</v>
      </c>
      <c r="AR160" s="3">
        <v>9.3999999999999997E-4</v>
      </c>
      <c r="AS160" s="3">
        <v>6.4000000000000005E-4</v>
      </c>
      <c r="AT160" s="3">
        <v>4.4999999999999999E-4</v>
      </c>
      <c r="AU160" s="3">
        <v>3.1E-4</v>
      </c>
      <c r="AV160" s="3">
        <v>2.1000000000000001E-4</v>
      </c>
      <c r="AW160" s="3">
        <v>1.3999999999999999E-4</v>
      </c>
      <c r="AX160" s="5">
        <f>P_A[[#This Row],[8+]]-P_A[[#This Row],[9+]]</f>
        <v>3.6749999999999949E-2</v>
      </c>
      <c r="AY160" s="5">
        <f>P_A[[#This Row],[9+]]-P_A[[#This Row],[10+]]</f>
        <v>3.5370000000000013E-2</v>
      </c>
      <c r="AZ160" s="5">
        <f>P_A[[#This Row],[10+]]-P_A[[#This Row],[11+]]</f>
        <v>4.0730000000000044E-2</v>
      </c>
      <c r="BA160" s="5">
        <f>P_A[[#This Row],[11+]]-P_A[[#This Row],[12+]]</f>
        <v>3.8349999999999995E-2</v>
      </c>
      <c r="BB160" s="5">
        <f>P_A[[#This Row],[12+]]-P_A[[#This Row],[13+]]</f>
        <v>3.9229999999999987E-2</v>
      </c>
      <c r="BC160" s="5">
        <f>P_A[[#This Row],[13+]]-P_A[[#This Row],[14+]]</f>
        <v>4.3740000000000001E-2</v>
      </c>
      <c r="BD160" s="5">
        <f>P_A[[#This Row],[14+]]-P_A[[#This Row],[15+]]</f>
        <v>3.9860000000000007E-2</v>
      </c>
      <c r="BE160" s="5">
        <f>P_A[[#This Row],[15+]]-P_A[[#This Row],[16+]]</f>
        <v>4.3469999999999953E-2</v>
      </c>
      <c r="BF160" s="5">
        <f>P_A[[#This Row],[16+]]-P_A[[#This Row],[17+]]</f>
        <v>3.8740000000000052E-2</v>
      </c>
      <c r="BG160" s="5">
        <f>P_A[[#This Row],[17+]]-P_A[[#This Row],[18+]]</f>
        <v>4.1329999999999978E-2</v>
      </c>
      <c r="BH160" s="5">
        <f>P_A[[#This Row],[18+]]-P_A[[#This Row],[19+]]</f>
        <v>3.6040000000000016E-2</v>
      </c>
      <c r="BI160" s="5">
        <f>P_A[[#This Row],[19+]]-P_A[[#This Row],[20+]]</f>
        <v>3.7609999999999977E-2</v>
      </c>
      <c r="BJ160" s="5">
        <f>P_A[[#This Row],[20+]]-P_A[[#This Row],[21+]]</f>
        <v>3.2079999999999997E-2</v>
      </c>
      <c r="BK160" s="5">
        <f>P_A[[#This Row],[21+]]-P_A[[#This Row],[22+]]</f>
        <v>2.9880000000000018E-2</v>
      </c>
      <c r="BL160" s="5">
        <f>P_A[[#This Row],[22+]]-P_A[[#This Row],[23+]]</f>
        <v>3.0179999999999985E-2</v>
      </c>
      <c r="BM160" s="5">
        <f>P_A[[#This Row],[23+]]-P_A[[#This Row],[24+]]</f>
        <v>2.4930000000000008E-2</v>
      </c>
      <c r="BN160" s="5">
        <f>P_A[[#This Row],[24+]]-P_A[[#This Row],[25+]]</f>
        <v>2.4620000000000003E-2</v>
      </c>
      <c r="BO160" s="5">
        <f>P_A[[#This Row],[25+]]-P_A[[#This Row],[26+]]</f>
        <v>1.9889999999999991E-2</v>
      </c>
      <c r="BP160" s="5">
        <f>P_A[[#This Row],[26+]]-P_A[[#This Row],[27+]]</f>
        <v>1.9229999999999997E-2</v>
      </c>
      <c r="BQ160" s="5">
        <f>P_A[[#This Row],[27+]]-P_A[[#This Row],[28+]]</f>
        <v>1.5190000000000009E-2</v>
      </c>
      <c r="BR160" s="5">
        <f>P_A[[#This Row],[28+]]-P_A[[#This Row],[29+]]</f>
        <v>1.4359999999999998E-2</v>
      </c>
      <c r="BS160" s="5">
        <f>P_A[[#This Row],[29+]]-P_A[[#This Row],[30+]]</f>
        <v>1.1099999999999999E-2</v>
      </c>
      <c r="BT160" s="5">
        <f>P_A[[#This Row],[30+]]-P_A[[#This Row],[31+]]</f>
        <v>9.4100000000000017E-3</v>
      </c>
      <c r="BU160" s="5">
        <f>P_A[[#This Row],[31+]]-P_A[[#This Row],[32+]]</f>
        <v>8.6199999999999957E-3</v>
      </c>
      <c r="BV160" s="5">
        <f>P_A[[#This Row],[32+]]-P_A[[#This Row],[33+]]</f>
        <v>6.4400000000000013E-3</v>
      </c>
      <c r="BW160" s="5">
        <f>P_A[[#This Row],[33+]]-P_A[[#This Row],[34+]]</f>
        <v>5.7700000000000008E-3</v>
      </c>
      <c r="BX160" s="5">
        <f>P_A[[#This Row],[34+]]-P_A[[#This Row],[35+]]</f>
        <v>4.2300000000000011E-3</v>
      </c>
      <c r="BY160" s="5">
        <f>P_A[[#This Row],[35+]]-P_A[[#This Row],[36+]]</f>
        <v>3.7000000000000002E-3</v>
      </c>
      <c r="BZ160" s="5">
        <f>P_A[[#This Row],[36+]]-P_A[[#This Row],[37+]]</f>
        <v>2.64E-3</v>
      </c>
      <c r="CA160" s="5">
        <f>P_A[[#This Row],[37+]]-P_A[[#This Row],[38+]]</f>
        <v>2.089999999999999E-3</v>
      </c>
      <c r="CB160" s="5">
        <f>P_A[[#This Row],[38+]]-P_A[[#This Row],[39+]]</f>
        <v>1.7700000000000007E-3</v>
      </c>
      <c r="CC160" s="5">
        <f>P_A[[#This Row],[39+]]-P_A[[#This Row],[40+]]</f>
        <v>1.2299999999999998E-3</v>
      </c>
      <c r="CD160" s="5">
        <f>P_A[[#This Row],[40+]]-P_A[[#This Row],[41+]]</f>
        <v>1.0099999999999996E-3</v>
      </c>
      <c r="CE160" s="5">
        <f>P_A[[#This Row],[41+]]-P_A[[#This Row],[42+]]</f>
        <v>6.9000000000000029E-4</v>
      </c>
      <c r="CF160" s="5">
        <f>P_A[[#This Row],[42+]]-P_A[[#This Row],[43+]]</f>
        <v>5.5999999999999995E-4</v>
      </c>
      <c r="CG160" s="5">
        <f>P_A[[#This Row],[43+]]-P_A[[#This Row],[44+]]</f>
        <v>3.6999999999999999E-4</v>
      </c>
      <c r="CH160" s="5">
        <f>P_A[[#This Row],[44+]]-P_A[[#This Row],[45+]]</f>
        <v>2.9999999999999992E-4</v>
      </c>
      <c r="CI160" s="5">
        <f>P_A[[#This Row],[45+]]-P_A[[#This Row],[46+]]</f>
        <v>1.9000000000000006E-4</v>
      </c>
      <c r="CJ160" s="5">
        <f>P_A[[#This Row],[46+]]-P_A[[#This Row],[47+]]</f>
        <v>1.3999999999999999E-4</v>
      </c>
      <c r="CK160" s="5">
        <f>P_A[[#This Row],[47+]]-P_A[[#This Row],[48+]]</f>
        <v>9.9999999999999991E-5</v>
      </c>
      <c r="CL160" s="5">
        <f>P_A[[#This Row],[48+]]-P_A[[#This Row],[49+]]</f>
        <v>7.0000000000000021E-5</v>
      </c>
    </row>
    <row r="161" spans="1:90" x14ac:dyDescent="0.25">
      <c r="A161" s="10">
        <v>22400983</v>
      </c>
      <c r="B161" t="s">
        <v>91</v>
      </c>
      <c r="C161" t="s">
        <v>81</v>
      </c>
      <c r="D161" s="11">
        <v>0.9375</v>
      </c>
      <c r="E161" s="9" t="str">
        <f>HYPERLINK("https://www.nba.com/stats/player/1641731/boxscores-traditional", "Bilal Coulibaly")</f>
        <v>Bilal Coulibaly</v>
      </c>
      <c r="F161">
        <v>15.2</v>
      </c>
      <c r="G161" s="4">
        <v>3.919</v>
      </c>
      <c r="H161" s="3">
        <v>0.96711999999999998</v>
      </c>
      <c r="I161" s="3">
        <v>0.94294999999999995</v>
      </c>
      <c r="J161" s="3">
        <v>0.90824000000000005</v>
      </c>
      <c r="K161" s="3">
        <v>0.85768999999999995</v>
      </c>
      <c r="L161" s="3">
        <v>0.79388999999999998</v>
      </c>
      <c r="M161" s="3">
        <v>0.71226</v>
      </c>
      <c r="N161" s="3">
        <v>0.62172000000000005</v>
      </c>
      <c r="O161" s="3">
        <v>0.51993999999999996</v>
      </c>
      <c r="P161" s="3">
        <v>0.42074</v>
      </c>
      <c r="Q161" s="3">
        <v>0.32275999999999999</v>
      </c>
      <c r="R161" s="3">
        <v>0.23885000000000001</v>
      </c>
      <c r="S161" s="3">
        <v>0.16602</v>
      </c>
      <c r="T161" s="3">
        <v>0.11123</v>
      </c>
      <c r="U161" s="3">
        <v>6.9440000000000002E-2</v>
      </c>
      <c r="V161" s="3">
        <v>4.0930000000000001E-2</v>
      </c>
      <c r="W161" s="3">
        <v>2.3300000000000001E-2</v>
      </c>
      <c r="X161" s="3">
        <v>1.222E-2</v>
      </c>
      <c r="Y161" s="3">
        <v>6.2100000000000002E-3</v>
      </c>
      <c r="Z161" s="3">
        <v>2.8900000000000002E-3</v>
      </c>
      <c r="AA161" s="3">
        <v>1.31E-3</v>
      </c>
      <c r="AB161" s="3">
        <v>5.4000000000000001E-4</v>
      </c>
      <c r="AC161" s="3">
        <v>2.2000000000000001E-4</v>
      </c>
      <c r="AD161" s="3">
        <v>8.0000000000000007E-5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0</v>
      </c>
      <c r="AW161" s="3">
        <v>0</v>
      </c>
      <c r="AX161" s="5">
        <f>P_A[[#This Row],[8+]]-P_A[[#This Row],[9+]]</f>
        <v>2.4170000000000025E-2</v>
      </c>
      <c r="AY161" s="5">
        <f>P_A[[#This Row],[9+]]-P_A[[#This Row],[10+]]</f>
        <v>3.4709999999999908E-2</v>
      </c>
      <c r="AZ161" s="5">
        <f>P_A[[#This Row],[10+]]-P_A[[#This Row],[11+]]</f>
        <v>5.0550000000000095E-2</v>
      </c>
      <c r="BA161" s="5">
        <f>P_A[[#This Row],[11+]]-P_A[[#This Row],[12+]]</f>
        <v>6.3799999999999968E-2</v>
      </c>
      <c r="BB161" s="5">
        <f>P_A[[#This Row],[12+]]-P_A[[#This Row],[13+]]</f>
        <v>8.162999999999998E-2</v>
      </c>
      <c r="BC161" s="5">
        <f>P_A[[#This Row],[13+]]-P_A[[#This Row],[14+]]</f>
        <v>9.0539999999999954E-2</v>
      </c>
      <c r="BD161" s="5">
        <f>P_A[[#This Row],[14+]]-P_A[[#This Row],[15+]]</f>
        <v>0.10178000000000009</v>
      </c>
      <c r="BE161" s="5">
        <f>P_A[[#This Row],[15+]]-P_A[[#This Row],[16+]]</f>
        <v>9.9199999999999955E-2</v>
      </c>
      <c r="BF161" s="5">
        <f>P_A[[#This Row],[16+]]-P_A[[#This Row],[17+]]</f>
        <v>9.7980000000000012E-2</v>
      </c>
      <c r="BG161" s="5">
        <f>P_A[[#This Row],[17+]]-P_A[[#This Row],[18+]]</f>
        <v>8.3909999999999985E-2</v>
      </c>
      <c r="BH161" s="5">
        <f>P_A[[#This Row],[18+]]-P_A[[#This Row],[19+]]</f>
        <v>7.2830000000000006E-2</v>
      </c>
      <c r="BI161" s="5">
        <f>P_A[[#This Row],[19+]]-P_A[[#This Row],[20+]]</f>
        <v>5.4790000000000005E-2</v>
      </c>
      <c r="BJ161" s="5">
        <f>P_A[[#This Row],[20+]]-P_A[[#This Row],[21+]]</f>
        <v>4.1789999999999994E-2</v>
      </c>
      <c r="BK161" s="5">
        <f>P_A[[#This Row],[21+]]-P_A[[#This Row],[22+]]</f>
        <v>2.8510000000000001E-2</v>
      </c>
      <c r="BL161" s="5">
        <f>P_A[[#This Row],[22+]]-P_A[[#This Row],[23+]]</f>
        <v>1.763E-2</v>
      </c>
      <c r="BM161" s="5">
        <f>P_A[[#This Row],[23+]]-P_A[[#This Row],[24+]]</f>
        <v>1.1080000000000001E-2</v>
      </c>
      <c r="BN161" s="5">
        <f>P_A[[#This Row],[24+]]-P_A[[#This Row],[25+]]</f>
        <v>6.0099999999999997E-3</v>
      </c>
      <c r="BO161" s="5">
        <f>P_A[[#This Row],[25+]]-P_A[[#This Row],[26+]]</f>
        <v>3.32E-3</v>
      </c>
      <c r="BP161" s="5">
        <f>P_A[[#This Row],[26+]]-P_A[[#This Row],[27+]]</f>
        <v>1.5800000000000002E-3</v>
      </c>
      <c r="BQ161" s="5">
        <f>P_A[[#This Row],[27+]]-P_A[[#This Row],[28+]]</f>
        <v>7.6999999999999996E-4</v>
      </c>
      <c r="BR161" s="5">
        <f>P_A[[#This Row],[28+]]-P_A[[#This Row],[29+]]</f>
        <v>3.1999999999999997E-4</v>
      </c>
      <c r="BS161" s="5">
        <f>P_A[[#This Row],[29+]]-P_A[[#This Row],[30+]]</f>
        <v>1.3999999999999999E-4</v>
      </c>
      <c r="BT161" s="5">
        <f>P_A[[#This Row],[30+]]-P_A[[#This Row],[31+]]</f>
        <v>8.0000000000000007E-5</v>
      </c>
      <c r="BU161" s="5">
        <f>P_A[[#This Row],[31+]]-P_A[[#This Row],[32+]]</f>
        <v>0</v>
      </c>
      <c r="BV161" s="5">
        <f>P_A[[#This Row],[32+]]-P_A[[#This Row],[33+]]</f>
        <v>0</v>
      </c>
      <c r="BW161" s="5">
        <f>P_A[[#This Row],[33+]]-P_A[[#This Row],[34+]]</f>
        <v>0</v>
      </c>
      <c r="BX161" s="5">
        <f>P_A[[#This Row],[34+]]-P_A[[#This Row],[35+]]</f>
        <v>0</v>
      </c>
      <c r="BY161" s="5">
        <f>P_A[[#This Row],[35+]]-P_A[[#This Row],[36+]]</f>
        <v>0</v>
      </c>
      <c r="BZ161" s="5">
        <f>P_A[[#This Row],[36+]]-P_A[[#This Row],[37+]]</f>
        <v>0</v>
      </c>
      <c r="CA161" s="5">
        <f>P_A[[#This Row],[37+]]-P_A[[#This Row],[38+]]</f>
        <v>0</v>
      </c>
      <c r="CB161" s="5">
        <f>P_A[[#This Row],[38+]]-P_A[[#This Row],[39+]]</f>
        <v>0</v>
      </c>
      <c r="CC161" s="5">
        <f>P_A[[#This Row],[39+]]-P_A[[#This Row],[40+]]</f>
        <v>0</v>
      </c>
      <c r="CD161" s="5">
        <f>P_A[[#This Row],[40+]]-P_A[[#This Row],[41+]]</f>
        <v>0</v>
      </c>
      <c r="CE161" s="5">
        <f>P_A[[#This Row],[41+]]-P_A[[#This Row],[42+]]</f>
        <v>0</v>
      </c>
      <c r="CF161" s="5">
        <f>P_A[[#This Row],[42+]]-P_A[[#This Row],[43+]]</f>
        <v>0</v>
      </c>
      <c r="CG161" s="5">
        <f>P_A[[#This Row],[43+]]-P_A[[#This Row],[44+]]</f>
        <v>0</v>
      </c>
      <c r="CH161" s="5">
        <f>P_A[[#This Row],[44+]]-P_A[[#This Row],[45+]]</f>
        <v>0</v>
      </c>
      <c r="CI161" s="5">
        <f>P_A[[#This Row],[45+]]-P_A[[#This Row],[46+]]</f>
        <v>0</v>
      </c>
      <c r="CJ161" s="5">
        <f>P_A[[#This Row],[46+]]-P_A[[#This Row],[47+]]</f>
        <v>0</v>
      </c>
      <c r="CK161" s="5">
        <f>P_A[[#This Row],[47+]]-P_A[[#This Row],[48+]]</f>
        <v>0</v>
      </c>
      <c r="CL161" s="5">
        <f>P_A[[#This Row],[48+]]-P_A[[#This Row],[49+]]</f>
        <v>0</v>
      </c>
    </row>
    <row r="162" spans="1:90" x14ac:dyDescent="0.25">
      <c r="A162" s="10">
        <v>22400983</v>
      </c>
      <c r="B162" t="s">
        <v>91</v>
      </c>
      <c r="C162" t="s">
        <v>81</v>
      </c>
      <c r="D162" s="11">
        <v>0.9375</v>
      </c>
      <c r="E162" s="9" t="str">
        <f>HYPERLINK("https://www.nba.com/stats/player/1627763/boxscores-traditional", "Malcolm Brogdon")</f>
        <v>Malcolm Brogdon</v>
      </c>
      <c r="F162">
        <v>20</v>
      </c>
      <c r="G162" s="4">
        <v>6.8120000000000003</v>
      </c>
      <c r="H162" s="3">
        <v>0.96079999999999999</v>
      </c>
      <c r="I162" s="3">
        <v>0.94630000000000003</v>
      </c>
      <c r="J162" s="3">
        <v>0.92922000000000005</v>
      </c>
      <c r="K162" s="3">
        <v>0.90658000000000005</v>
      </c>
      <c r="L162" s="3">
        <v>0.879</v>
      </c>
      <c r="M162" s="3">
        <v>0.84848999999999997</v>
      </c>
      <c r="N162" s="3">
        <v>0.81057000000000001</v>
      </c>
      <c r="O162" s="3">
        <v>0.76729999999999998</v>
      </c>
      <c r="P162" s="3">
        <v>0.72240000000000004</v>
      </c>
      <c r="Q162" s="3">
        <v>0.67003000000000001</v>
      </c>
      <c r="R162" s="3">
        <v>0.61409000000000002</v>
      </c>
      <c r="S162" s="3">
        <v>0.55962000000000001</v>
      </c>
      <c r="T162" s="3">
        <v>0.5</v>
      </c>
      <c r="U162" s="3">
        <v>0.44037999999999999</v>
      </c>
      <c r="V162" s="3">
        <v>0.38590999999999998</v>
      </c>
      <c r="W162" s="3">
        <v>0.32996999999999999</v>
      </c>
      <c r="X162" s="3">
        <v>0.27760000000000001</v>
      </c>
      <c r="Y162" s="3">
        <v>0.23269999999999999</v>
      </c>
      <c r="Z162" s="3">
        <v>0.18942999999999999</v>
      </c>
      <c r="AA162" s="3">
        <v>0.15151000000000001</v>
      </c>
      <c r="AB162" s="3">
        <v>0.121</v>
      </c>
      <c r="AC162" s="3">
        <v>9.3420000000000003E-2</v>
      </c>
      <c r="AD162" s="3">
        <v>7.0779999999999996E-2</v>
      </c>
      <c r="AE162" s="3">
        <v>5.3699999999999998E-2</v>
      </c>
      <c r="AF162" s="3">
        <v>3.9199999999999999E-2</v>
      </c>
      <c r="AG162" s="3">
        <v>2.8070000000000001E-2</v>
      </c>
      <c r="AH162" s="3">
        <v>1.9699999999999999E-2</v>
      </c>
      <c r="AI162" s="3">
        <v>1.3899999999999999E-2</v>
      </c>
      <c r="AJ162" s="3">
        <v>9.3900000000000008E-3</v>
      </c>
      <c r="AK162" s="3">
        <v>6.2100000000000002E-3</v>
      </c>
      <c r="AL162" s="3">
        <v>4.15E-3</v>
      </c>
      <c r="AM162" s="3">
        <v>2.64E-3</v>
      </c>
      <c r="AN162" s="3">
        <v>1.64E-3</v>
      </c>
      <c r="AO162" s="3">
        <v>1.0399999999999999E-3</v>
      </c>
      <c r="AP162" s="3">
        <v>6.2E-4</v>
      </c>
      <c r="AQ162" s="3">
        <v>3.6000000000000002E-4</v>
      </c>
      <c r="AR162" s="3">
        <v>2.2000000000000001E-4</v>
      </c>
      <c r="AS162" s="3">
        <v>1.2E-4</v>
      </c>
      <c r="AT162" s="3">
        <v>6.9999999999999994E-5</v>
      </c>
      <c r="AU162" s="3">
        <v>4.0000000000000003E-5</v>
      </c>
      <c r="AV162" s="3">
        <v>0</v>
      </c>
      <c r="AW162" s="3">
        <v>0</v>
      </c>
      <c r="AX162" s="5">
        <f>P_A[[#This Row],[8+]]-P_A[[#This Row],[9+]]</f>
        <v>1.4499999999999957E-2</v>
      </c>
      <c r="AY162" s="5">
        <f>P_A[[#This Row],[9+]]-P_A[[#This Row],[10+]]</f>
        <v>1.7079999999999984E-2</v>
      </c>
      <c r="AZ162" s="5">
        <f>P_A[[#This Row],[10+]]-P_A[[#This Row],[11+]]</f>
        <v>2.2639999999999993E-2</v>
      </c>
      <c r="BA162" s="5">
        <f>P_A[[#This Row],[11+]]-P_A[[#This Row],[12+]]</f>
        <v>2.7580000000000049E-2</v>
      </c>
      <c r="BB162" s="5">
        <f>P_A[[#This Row],[12+]]-P_A[[#This Row],[13+]]</f>
        <v>3.0510000000000037E-2</v>
      </c>
      <c r="BC162" s="5">
        <f>P_A[[#This Row],[13+]]-P_A[[#This Row],[14+]]</f>
        <v>3.7919999999999954E-2</v>
      </c>
      <c r="BD162" s="5">
        <f>P_A[[#This Row],[14+]]-P_A[[#This Row],[15+]]</f>
        <v>4.3270000000000031E-2</v>
      </c>
      <c r="BE162" s="5">
        <f>P_A[[#This Row],[15+]]-P_A[[#This Row],[16+]]</f>
        <v>4.489999999999994E-2</v>
      </c>
      <c r="BF162" s="5">
        <f>P_A[[#This Row],[16+]]-P_A[[#This Row],[17+]]</f>
        <v>5.2370000000000028E-2</v>
      </c>
      <c r="BG162" s="5">
        <f>P_A[[#This Row],[17+]]-P_A[[#This Row],[18+]]</f>
        <v>5.593999999999999E-2</v>
      </c>
      <c r="BH162" s="5">
        <f>P_A[[#This Row],[18+]]-P_A[[#This Row],[19+]]</f>
        <v>5.4470000000000018E-2</v>
      </c>
      <c r="BI162" s="5">
        <f>P_A[[#This Row],[19+]]-P_A[[#This Row],[20+]]</f>
        <v>5.9620000000000006E-2</v>
      </c>
      <c r="BJ162" s="5">
        <f>P_A[[#This Row],[20+]]-P_A[[#This Row],[21+]]</f>
        <v>5.9620000000000006E-2</v>
      </c>
      <c r="BK162" s="5">
        <f>P_A[[#This Row],[21+]]-P_A[[#This Row],[22+]]</f>
        <v>5.4470000000000018E-2</v>
      </c>
      <c r="BL162" s="5">
        <f>P_A[[#This Row],[22+]]-P_A[[#This Row],[23+]]</f>
        <v>5.593999999999999E-2</v>
      </c>
      <c r="BM162" s="5">
        <f>P_A[[#This Row],[23+]]-P_A[[#This Row],[24+]]</f>
        <v>5.2369999999999972E-2</v>
      </c>
      <c r="BN162" s="5">
        <f>P_A[[#This Row],[24+]]-P_A[[#This Row],[25+]]</f>
        <v>4.4900000000000023E-2</v>
      </c>
      <c r="BO162" s="5">
        <f>P_A[[#This Row],[25+]]-P_A[[#This Row],[26+]]</f>
        <v>4.3270000000000003E-2</v>
      </c>
      <c r="BP162" s="5">
        <f>P_A[[#This Row],[26+]]-P_A[[#This Row],[27+]]</f>
        <v>3.7919999999999981E-2</v>
      </c>
      <c r="BQ162" s="5">
        <f>P_A[[#This Row],[27+]]-P_A[[#This Row],[28+]]</f>
        <v>3.0510000000000009E-2</v>
      </c>
      <c r="BR162" s="5">
        <f>P_A[[#This Row],[28+]]-P_A[[#This Row],[29+]]</f>
        <v>2.7579999999999993E-2</v>
      </c>
      <c r="BS162" s="5">
        <f>P_A[[#This Row],[29+]]-P_A[[#This Row],[30+]]</f>
        <v>2.2640000000000007E-2</v>
      </c>
      <c r="BT162" s="5">
        <f>P_A[[#This Row],[30+]]-P_A[[#This Row],[31+]]</f>
        <v>1.7079999999999998E-2</v>
      </c>
      <c r="BU162" s="5">
        <f>P_A[[#This Row],[31+]]-P_A[[#This Row],[32+]]</f>
        <v>1.4499999999999999E-2</v>
      </c>
      <c r="BV162" s="5">
        <f>P_A[[#This Row],[32+]]-P_A[[#This Row],[33+]]</f>
        <v>1.1129999999999998E-2</v>
      </c>
      <c r="BW162" s="5">
        <f>P_A[[#This Row],[33+]]-P_A[[#This Row],[34+]]</f>
        <v>8.3700000000000024E-3</v>
      </c>
      <c r="BX162" s="5">
        <f>P_A[[#This Row],[34+]]-P_A[[#This Row],[35+]]</f>
        <v>5.7999999999999996E-3</v>
      </c>
      <c r="BY162" s="5">
        <f>P_A[[#This Row],[35+]]-P_A[[#This Row],[36+]]</f>
        <v>4.5099999999999984E-3</v>
      </c>
      <c r="BZ162" s="5">
        <f>P_A[[#This Row],[36+]]-P_A[[#This Row],[37+]]</f>
        <v>3.1800000000000005E-3</v>
      </c>
      <c r="CA162" s="5">
        <f>P_A[[#This Row],[37+]]-P_A[[#This Row],[38+]]</f>
        <v>2.0600000000000002E-3</v>
      </c>
      <c r="CB162" s="5">
        <f>P_A[[#This Row],[38+]]-P_A[[#This Row],[39+]]</f>
        <v>1.5100000000000001E-3</v>
      </c>
      <c r="CC162" s="5">
        <f>P_A[[#This Row],[39+]]-P_A[[#This Row],[40+]]</f>
        <v>1E-3</v>
      </c>
      <c r="CD162" s="5">
        <f>P_A[[#This Row],[40+]]-P_A[[#This Row],[41+]]</f>
        <v>6.0000000000000006E-4</v>
      </c>
      <c r="CE162" s="5">
        <f>P_A[[#This Row],[41+]]-P_A[[#This Row],[42+]]</f>
        <v>4.1999999999999991E-4</v>
      </c>
      <c r="CF162" s="5">
        <f>P_A[[#This Row],[42+]]-P_A[[#This Row],[43+]]</f>
        <v>2.5999999999999998E-4</v>
      </c>
      <c r="CG162" s="5">
        <f>P_A[[#This Row],[43+]]-P_A[[#This Row],[44+]]</f>
        <v>1.4000000000000001E-4</v>
      </c>
      <c r="CH162" s="5">
        <f>P_A[[#This Row],[44+]]-P_A[[#This Row],[45+]]</f>
        <v>1E-4</v>
      </c>
      <c r="CI162" s="5">
        <f>P_A[[#This Row],[45+]]-P_A[[#This Row],[46+]]</f>
        <v>5.0000000000000009E-5</v>
      </c>
      <c r="CJ162" s="5">
        <f>P_A[[#This Row],[46+]]-P_A[[#This Row],[47+]]</f>
        <v>2.9999999999999991E-5</v>
      </c>
      <c r="CK162" s="5">
        <f>P_A[[#This Row],[47+]]-P_A[[#This Row],[48+]]</f>
        <v>4.0000000000000003E-5</v>
      </c>
      <c r="CL162" s="5">
        <f>P_A[[#This Row],[48+]]-P_A[[#This Row],[49+]]</f>
        <v>0</v>
      </c>
    </row>
    <row r="163" spans="1:90" x14ac:dyDescent="0.25">
      <c r="A163" s="10">
        <v>22400983</v>
      </c>
      <c r="B163" t="s">
        <v>91</v>
      </c>
      <c r="C163" t="s">
        <v>81</v>
      </c>
      <c r="D163" s="11">
        <v>0.9375</v>
      </c>
      <c r="E163" s="9" t="str">
        <f>HYPERLINK("https://www.nba.com/stats/player/1628398/boxscores-traditional", "Kyle Kuzma")</f>
        <v>Kyle Kuzma</v>
      </c>
      <c r="F163">
        <v>19.2</v>
      </c>
      <c r="G163" s="4">
        <v>6.431</v>
      </c>
      <c r="H163" s="3">
        <v>0.95906999999999998</v>
      </c>
      <c r="I163" s="3">
        <v>0.94408000000000003</v>
      </c>
      <c r="J163" s="3">
        <v>0.92364000000000002</v>
      </c>
      <c r="K163" s="3">
        <v>0.89973000000000003</v>
      </c>
      <c r="L163" s="3">
        <v>0.86863999999999997</v>
      </c>
      <c r="M163" s="3">
        <v>0.83147000000000004</v>
      </c>
      <c r="N163" s="3">
        <v>0.79103000000000001</v>
      </c>
      <c r="O163" s="3">
        <v>0.74214999999999998</v>
      </c>
      <c r="P163" s="3">
        <v>0.69145999999999996</v>
      </c>
      <c r="Q163" s="3">
        <v>0.63307000000000002</v>
      </c>
      <c r="R163" s="3">
        <v>0.57535000000000003</v>
      </c>
      <c r="S163" s="3">
        <v>0.51197000000000004</v>
      </c>
      <c r="T163" s="3">
        <v>0.45223999999999998</v>
      </c>
      <c r="U163" s="3">
        <v>0.38973999999999998</v>
      </c>
      <c r="V163" s="3">
        <v>0.32996999999999999</v>
      </c>
      <c r="W163" s="3">
        <v>0.27760000000000001</v>
      </c>
      <c r="X163" s="3">
        <v>0.22663</v>
      </c>
      <c r="Y163" s="3">
        <v>0.18406</v>
      </c>
      <c r="Z163" s="3">
        <v>0.14457</v>
      </c>
      <c r="AA163" s="3">
        <v>0.11314</v>
      </c>
      <c r="AB163" s="3">
        <v>8.5339999999999999E-2</v>
      </c>
      <c r="AC163" s="3">
        <v>6.4259999999999998E-2</v>
      </c>
      <c r="AD163" s="3">
        <v>4.648E-2</v>
      </c>
      <c r="AE163" s="3">
        <v>3.3619999999999997E-2</v>
      </c>
      <c r="AF163" s="3">
        <v>2.3300000000000001E-2</v>
      </c>
      <c r="AG163" s="3">
        <v>1.5779999999999999E-2</v>
      </c>
      <c r="AH163" s="3">
        <v>1.072E-2</v>
      </c>
      <c r="AI163" s="3">
        <v>6.9499999999999996E-3</v>
      </c>
      <c r="AJ163" s="3">
        <v>4.5300000000000002E-3</v>
      </c>
      <c r="AK163" s="3">
        <v>2.8E-3</v>
      </c>
      <c r="AL163" s="3">
        <v>1.75E-3</v>
      </c>
      <c r="AM163" s="3">
        <v>1.0399999999999999E-3</v>
      </c>
      <c r="AN163" s="3">
        <v>6.2E-4</v>
      </c>
      <c r="AO163" s="3">
        <v>3.5E-4</v>
      </c>
      <c r="AP163" s="3">
        <v>1.9000000000000001E-4</v>
      </c>
      <c r="AQ163" s="3">
        <v>1.1E-4</v>
      </c>
      <c r="AR163" s="3">
        <v>6.0000000000000002E-5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5">
        <f>P_A[[#This Row],[8+]]-P_A[[#This Row],[9+]]</f>
        <v>1.4989999999999948E-2</v>
      </c>
      <c r="AY163" s="5">
        <f>P_A[[#This Row],[9+]]-P_A[[#This Row],[10+]]</f>
        <v>2.0440000000000014E-2</v>
      </c>
      <c r="AZ163" s="5">
        <f>P_A[[#This Row],[10+]]-P_A[[#This Row],[11+]]</f>
        <v>2.3909999999999987E-2</v>
      </c>
      <c r="BA163" s="5">
        <f>P_A[[#This Row],[11+]]-P_A[[#This Row],[12+]]</f>
        <v>3.1090000000000062E-2</v>
      </c>
      <c r="BB163" s="5">
        <f>P_A[[#This Row],[12+]]-P_A[[#This Row],[13+]]</f>
        <v>3.7169999999999925E-2</v>
      </c>
      <c r="BC163" s="5">
        <f>P_A[[#This Row],[13+]]-P_A[[#This Row],[14+]]</f>
        <v>4.0440000000000031E-2</v>
      </c>
      <c r="BD163" s="5">
        <f>P_A[[#This Row],[14+]]-P_A[[#This Row],[15+]]</f>
        <v>4.8880000000000035E-2</v>
      </c>
      <c r="BE163" s="5">
        <f>P_A[[#This Row],[15+]]-P_A[[#This Row],[16+]]</f>
        <v>5.0690000000000013E-2</v>
      </c>
      <c r="BF163" s="5">
        <f>P_A[[#This Row],[16+]]-P_A[[#This Row],[17+]]</f>
        <v>5.8389999999999942E-2</v>
      </c>
      <c r="BG163" s="5">
        <f>P_A[[#This Row],[17+]]-P_A[[#This Row],[18+]]</f>
        <v>5.7719999999999994E-2</v>
      </c>
      <c r="BH163" s="5">
        <f>P_A[[#This Row],[18+]]-P_A[[#This Row],[19+]]</f>
        <v>6.3379999999999992E-2</v>
      </c>
      <c r="BI163" s="5">
        <f>P_A[[#This Row],[19+]]-P_A[[#This Row],[20+]]</f>
        <v>5.9730000000000061E-2</v>
      </c>
      <c r="BJ163" s="5">
        <f>P_A[[#This Row],[20+]]-P_A[[#This Row],[21+]]</f>
        <v>6.25E-2</v>
      </c>
      <c r="BK163" s="5">
        <f>P_A[[#This Row],[21+]]-P_A[[#This Row],[22+]]</f>
        <v>5.976999999999999E-2</v>
      </c>
      <c r="BL163" s="5">
        <f>P_A[[#This Row],[22+]]-P_A[[#This Row],[23+]]</f>
        <v>5.2369999999999972E-2</v>
      </c>
      <c r="BM163" s="5">
        <f>P_A[[#This Row],[23+]]-P_A[[#This Row],[24+]]</f>
        <v>5.0970000000000015E-2</v>
      </c>
      <c r="BN163" s="5">
        <f>P_A[[#This Row],[24+]]-P_A[[#This Row],[25+]]</f>
        <v>4.2569999999999997E-2</v>
      </c>
      <c r="BO163" s="5">
        <f>P_A[[#This Row],[25+]]-P_A[[#This Row],[26+]]</f>
        <v>3.9489999999999997E-2</v>
      </c>
      <c r="BP163" s="5">
        <f>P_A[[#This Row],[26+]]-P_A[[#This Row],[27+]]</f>
        <v>3.143E-2</v>
      </c>
      <c r="BQ163" s="5">
        <f>P_A[[#This Row],[27+]]-P_A[[#This Row],[28+]]</f>
        <v>2.7800000000000005E-2</v>
      </c>
      <c r="BR163" s="5">
        <f>P_A[[#This Row],[28+]]-P_A[[#This Row],[29+]]</f>
        <v>2.1080000000000002E-2</v>
      </c>
      <c r="BS163" s="5">
        <f>P_A[[#This Row],[29+]]-P_A[[#This Row],[30+]]</f>
        <v>1.7779999999999997E-2</v>
      </c>
      <c r="BT163" s="5">
        <f>P_A[[#This Row],[30+]]-P_A[[#This Row],[31+]]</f>
        <v>1.2860000000000003E-2</v>
      </c>
      <c r="BU163" s="5">
        <f>P_A[[#This Row],[31+]]-P_A[[#This Row],[32+]]</f>
        <v>1.0319999999999996E-2</v>
      </c>
      <c r="BV163" s="5">
        <f>P_A[[#This Row],[32+]]-P_A[[#This Row],[33+]]</f>
        <v>7.5200000000000024E-3</v>
      </c>
      <c r="BW163" s="5">
        <f>P_A[[#This Row],[33+]]-P_A[[#This Row],[34+]]</f>
        <v>5.0599999999999985E-3</v>
      </c>
      <c r="BX163" s="5">
        <f>P_A[[#This Row],[34+]]-P_A[[#This Row],[35+]]</f>
        <v>3.7700000000000008E-3</v>
      </c>
      <c r="BY163" s="5">
        <f>P_A[[#This Row],[35+]]-P_A[[#This Row],[36+]]</f>
        <v>2.4199999999999994E-3</v>
      </c>
      <c r="BZ163" s="5">
        <f>P_A[[#This Row],[36+]]-P_A[[#This Row],[37+]]</f>
        <v>1.7300000000000002E-3</v>
      </c>
      <c r="CA163" s="5">
        <f>P_A[[#This Row],[37+]]-P_A[[#This Row],[38+]]</f>
        <v>1.0499999999999999E-3</v>
      </c>
      <c r="CB163" s="5">
        <f>P_A[[#This Row],[38+]]-P_A[[#This Row],[39+]]</f>
        <v>7.1000000000000013E-4</v>
      </c>
      <c r="CC163" s="5">
        <f>P_A[[#This Row],[39+]]-P_A[[#This Row],[40+]]</f>
        <v>4.1999999999999991E-4</v>
      </c>
      <c r="CD163" s="5">
        <f>P_A[[#This Row],[40+]]-P_A[[#This Row],[41+]]</f>
        <v>2.7E-4</v>
      </c>
      <c r="CE163" s="5">
        <f>P_A[[#This Row],[41+]]-P_A[[#This Row],[42+]]</f>
        <v>1.5999999999999999E-4</v>
      </c>
      <c r="CF163" s="5">
        <f>P_A[[#This Row],[42+]]-P_A[[#This Row],[43+]]</f>
        <v>8.0000000000000007E-5</v>
      </c>
      <c r="CG163" s="5">
        <f>P_A[[#This Row],[43+]]-P_A[[#This Row],[44+]]</f>
        <v>5.0000000000000002E-5</v>
      </c>
      <c r="CH163" s="5">
        <f>P_A[[#This Row],[44+]]-P_A[[#This Row],[45+]]</f>
        <v>6.0000000000000002E-5</v>
      </c>
      <c r="CI163" s="5">
        <f>P_A[[#This Row],[45+]]-P_A[[#This Row],[46+]]</f>
        <v>0</v>
      </c>
      <c r="CJ163" s="5">
        <f>P_A[[#This Row],[46+]]-P_A[[#This Row],[47+]]</f>
        <v>0</v>
      </c>
      <c r="CK163" s="5">
        <f>P_A[[#This Row],[47+]]-P_A[[#This Row],[48+]]</f>
        <v>0</v>
      </c>
      <c r="CL163" s="5">
        <f>P_A[[#This Row],[48+]]-P_A[[#This Row],[49+]]</f>
        <v>0</v>
      </c>
    </row>
    <row r="164" spans="1:90" x14ac:dyDescent="0.25">
      <c r="A164" s="10">
        <v>22400983</v>
      </c>
      <c r="B164" t="s">
        <v>91</v>
      </c>
      <c r="C164" t="s">
        <v>81</v>
      </c>
      <c r="D164" s="11">
        <v>0.9375</v>
      </c>
      <c r="E164" s="9" t="str">
        <f>HYPERLINK("https://www.nba.com/stats/player/1629673/boxscores-traditional", "Jordan Poole")</f>
        <v>Jordan Poole</v>
      </c>
      <c r="F164">
        <v>24.2</v>
      </c>
      <c r="G164" s="4">
        <v>10.007999999999999</v>
      </c>
      <c r="H164" s="3">
        <v>0.94738</v>
      </c>
      <c r="I164" s="3">
        <v>0.93574000000000002</v>
      </c>
      <c r="J164" s="3">
        <v>0.92220000000000002</v>
      </c>
      <c r="K164" s="3">
        <v>0.90658000000000005</v>
      </c>
      <c r="L164" s="3">
        <v>0.88876999999999995</v>
      </c>
      <c r="M164" s="3">
        <v>0.86863999999999997</v>
      </c>
      <c r="N164" s="3">
        <v>0.84614</v>
      </c>
      <c r="O164" s="3">
        <v>0.82121</v>
      </c>
      <c r="P164" s="3">
        <v>0.79388999999999998</v>
      </c>
      <c r="Q164" s="3">
        <v>0.76424000000000003</v>
      </c>
      <c r="R164" s="3">
        <v>0.73236999999999997</v>
      </c>
      <c r="S164" s="3">
        <v>0.69847000000000004</v>
      </c>
      <c r="T164" s="3">
        <v>0.66276000000000002</v>
      </c>
      <c r="U164" s="3">
        <v>0.62551999999999996</v>
      </c>
      <c r="V164" s="3">
        <v>0.58706000000000003</v>
      </c>
      <c r="W164" s="3">
        <v>0.54776000000000002</v>
      </c>
      <c r="X164" s="3">
        <v>0.50797999999999999</v>
      </c>
      <c r="Y164" s="3">
        <v>0.46811999999999998</v>
      </c>
      <c r="Z164" s="3">
        <v>0.42858000000000002</v>
      </c>
      <c r="AA164" s="3">
        <v>0.38973999999999998</v>
      </c>
      <c r="AB164" s="3">
        <v>0.35197000000000001</v>
      </c>
      <c r="AC164" s="3">
        <v>0.31561</v>
      </c>
      <c r="AD164" s="3">
        <v>0.28095999999999999</v>
      </c>
      <c r="AE164" s="3">
        <v>0.24825</v>
      </c>
      <c r="AF164" s="3">
        <v>0.2177</v>
      </c>
      <c r="AG164" s="3">
        <v>0.18942999999999999</v>
      </c>
      <c r="AH164" s="3">
        <v>0.16353999999999999</v>
      </c>
      <c r="AI164" s="3">
        <v>0.14007</v>
      </c>
      <c r="AJ164" s="3">
        <v>0.11899999999999999</v>
      </c>
      <c r="AK164" s="3">
        <v>0.10027</v>
      </c>
      <c r="AL164" s="3">
        <v>8.3790000000000003E-2</v>
      </c>
      <c r="AM164" s="3">
        <v>6.9440000000000002E-2</v>
      </c>
      <c r="AN164" s="3">
        <v>5.7049999999999997E-2</v>
      </c>
      <c r="AO164" s="3">
        <v>4.648E-2</v>
      </c>
      <c r="AP164" s="3">
        <v>3.7539999999999997E-2</v>
      </c>
      <c r="AQ164" s="3">
        <v>3.005E-2</v>
      </c>
      <c r="AR164" s="3">
        <v>2.385E-2</v>
      </c>
      <c r="AS164" s="3">
        <v>1.8759999999999999E-2</v>
      </c>
      <c r="AT164" s="3">
        <v>1.4630000000000001E-2</v>
      </c>
      <c r="AU164" s="3">
        <v>1.1299999999999999E-2</v>
      </c>
      <c r="AV164" s="3">
        <v>8.6599999999999993E-3</v>
      </c>
      <c r="AW164" s="3">
        <v>6.5700000000000003E-3</v>
      </c>
      <c r="AX164" s="5">
        <f>P_A[[#This Row],[8+]]-P_A[[#This Row],[9+]]</f>
        <v>1.1639999999999984E-2</v>
      </c>
      <c r="AY164" s="5">
        <f>P_A[[#This Row],[9+]]-P_A[[#This Row],[10+]]</f>
        <v>1.3539999999999996E-2</v>
      </c>
      <c r="AZ164" s="5">
        <f>P_A[[#This Row],[10+]]-P_A[[#This Row],[11+]]</f>
        <v>1.5619999999999967E-2</v>
      </c>
      <c r="BA164" s="5">
        <f>P_A[[#This Row],[11+]]-P_A[[#This Row],[12+]]</f>
        <v>1.7810000000000104E-2</v>
      </c>
      <c r="BB164" s="5">
        <f>P_A[[#This Row],[12+]]-P_A[[#This Row],[13+]]</f>
        <v>2.0129999999999981E-2</v>
      </c>
      <c r="BC164" s="5">
        <f>P_A[[#This Row],[13+]]-P_A[[#This Row],[14+]]</f>
        <v>2.2499999999999964E-2</v>
      </c>
      <c r="BD164" s="5">
        <f>P_A[[#This Row],[14+]]-P_A[[#This Row],[15+]]</f>
        <v>2.4930000000000008E-2</v>
      </c>
      <c r="BE164" s="5">
        <f>P_A[[#This Row],[15+]]-P_A[[#This Row],[16+]]</f>
        <v>2.7320000000000011E-2</v>
      </c>
      <c r="BF164" s="5">
        <f>P_A[[#This Row],[16+]]-P_A[[#This Row],[17+]]</f>
        <v>2.9649999999999954E-2</v>
      </c>
      <c r="BG164" s="5">
        <f>P_A[[#This Row],[17+]]-P_A[[#This Row],[18+]]</f>
        <v>3.1870000000000065E-2</v>
      </c>
      <c r="BH164" s="5">
        <f>P_A[[#This Row],[18+]]-P_A[[#This Row],[19+]]</f>
        <v>3.389999999999993E-2</v>
      </c>
      <c r="BI164" s="5">
        <f>P_A[[#This Row],[19+]]-P_A[[#This Row],[20+]]</f>
        <v>3.571000000000002E-2</v>
      </c>
      <c r="BJ164" s="5">
        <f>P_A[[#This Row],[20+]]-P_A[[#This Row],[21+]]</f>
        <v>3.7240000000000051E-2</v>
      </c>
      <c r="BK164" s="5">
        <f>P_A[[#This Row],[21+]]-P_A[[#This Row],[22+]]</f>
        <v>3.8459999999999939E-2</v>
      </c>
      <c r="BL164" s="5">
        <f>P_A[[#This Row],[22+]]-P_A[[#This Row],[23+]]</f>
        <v>3.9300000000000002E-2</v>
      </c>
      <c r="BM164" s="5">
        <f>P_A[[#This Row],[23+]]-P_A[[#This Row],[24+]]</f>
        <v>3.9780000000000038E-2</v>
      </c>
      <c r="BN164" s="5">
        <f>P_A[[#This Row],[24+]]-P_A[[#This Row],[25+]]</f>
        <v>3.9860000000000007E-2</v>
      </c>
      <c r="BO164" s="5">
        <f>P_A[[#This Row],[25+]]-P_A[[#This Row],[26+]]</f>
        <v>3.9539999999999964E-2</v>
      </c>
      <c r="BP164" s="5">
        <f>P_A[[#This Row],[26+]]-P_A[[#This Row],[27+]]</f>
        <v>3.8840000000000041E-2</v>
      </c>
      <c r="BQ164" s="5">
        <f>P_A[[#This Row],[27+]]-P_A[[#This Row],[28+]]</f>
        <v>3.776999999999997E-2</v>
      </c>
      <c r="BR164" s="5">
        <f>P_A[[#This Row],[28+]]-P_A[[#This Row],[29+]]</f>
        <v>3.6360000000000003E-2</v>
      </c>
      <c r="BS164" s="5">
        <f>P_A[[#This Row],[29+]]-P_A[[#This Row],[30+]]</f>
        <v>3.4650000000000014E-2</v>
      </c>
      <c r="BT164" s="5">
        <f>P_A[[#This Row],[30+]]-P_A[[#This Row],[31+]]</f>
        <v>3.2709999999999989E-2</v>
      </c>
      <c r="BU164" s="5">
        <f>P_A[[#This Row],[31+]]-P_A[[#This Row],[32+]]</f>
        <v>3.0549999999999994E-2</v>
      </c>
      <c r="BV164" s="5">
        <f>P_A[[#This Row],[32+]]-P_A[[#This Row],[33+]]</f>
        <v>2.8270000000000017E-2</v>
      </c>
      <c r="BW164" s="5">
        <f>P_A[[#This Row],[33+]]-P_A[[#This Row],[34+]]</f>
        <v>2.5889999999999996E-2</v>
      </c>
      <c r="BX164" s="5">
        <f>P_A[[#This Row],[34+]]-P_A[[#This Row],[35+]]</f>
        <v>2.3469999999999991E-2</v>
      </c>
      <c r="BY164" s="5">
        <f>P_A[[#This Row],[35+]]-P_A[[#This Row],[36+]]</f>
        <v>2.1070000000000005E-2</v>
      </c>
      <c r="BZ164" s="5">
        <f>P_A[[#This Row],[36+]]-P_A[[#This Row],[37+]]</f>
        <v>1.8729999999999997E-2</v>
      </c>
      <c r="CA164" s="5">
        <f>P_A[[#This Row],[37+]]-P_A[[#This Row],[38+]]</f>
        <v>1.6479999999999995E-2</v>
      </c>
      <c r="CB164" s="5">
        <f>P_A[[#This Row],[38+]]-P_A[[#This Row],[39+]]</f>
        <v>1.4350000000000002E-2</v>
      </c>
      <c r="CC164" s="5">
        <f>P_A[[#This Row],[39+]]-P_A[[#This Row],[40+]]</f>
        <v>1.2390000000000005E-2</v>
      </c>
      <c r="CD164" s="5">
        <f>P_A[[#This Row],[40+]]-P_A[[#This Row],[41+]]</f>
        <v>1.0569999999999996E-2</v>
      </c>
      <c r="CE164" s="5">
        <f>P_A[[#This Row],[41+]]-P_A[[#This Row],[42+]]</f>
        <v>8.9400000000000035E-3</v>
      </c>
      <c r="CF164" s="5">
        <f>P_A[[#This Row],[42+]]-P_A[[#This Row],[43+]]</f>
        <v>7.4899999999999967E-3</v>
      </c>
      <c r="CG164" s="5">
        <f>P_A[[#This Row],[43+]]-P_A[[#This Row],[44+]]</f>
        <v>6.2000000000000006E-3</v>
      </c>
      <c r="CH164" s="5">
        <f>P_A[[#This Row],[44+]]-P_A[[#This Row],[45+]]</f>
        <v>5.0900000000000008E-3</v>
      </c>
      <c r="CI164" s="5">
        <f>P_A[[#This Row],[45+]]-P_A[[#This Row],[46+]]</f>
        <v>4.1299999999999983E-3</v>
      </c>
      <c r="CJ164" s="5">
        <f>P_A[[#This Row],[46+]]-P_A[[#This Row],[47+]]</f>
        <v>3.3300000000000014E-3</v>
      </c>
      <c r="CK164" s="5">
        <f>P_A[[#This Row],[47+]]-P_A[[#This Row],[48+]]</f>
        <v>2.64E-3</v>
      </c>
      <c r="CL164" s="5">
        <f>P_A[[#This Row],[48+]]-P_A[[#This Row],[49+]]</f>
        <v>2.089999999999999E-3</v>
      </c>
    </row>
    <row r="165" spans="1:90" x14ac:dyDescent="0.25">
      <c r="A165" s="10">
        <v>22400983</v>
      </c>
      <c r="B165" t="s">
        <v>91</v>
      </c>
      <c r="C165" t="s">
        <v>81</v>
      </c>
      <c r="D165" s="11">
        <v>0.9375</v>
      </c>
      <c r="E165" s="9" t="str">
        <f>HYPERLINK("https://www.nba.com/stats/player/1642259/boxscores-traditional", "Alexandre Sarr")</f>
        <v>Alexandre Sarr</v>
      </c>
      <c r="F165">
        <v>13.6</v>
      </c>
      <c r="G165" s="4">
        <v>4.1280000000000001</v>
      </c>
      <c r="H165" s="3">
        <v>0.91308999999999996</v>
      </c>
      <c r="I165" s="3">
        <v>0.86650000000000005</v>
      </c>
      <c r="J165" s="3">
        <v>0.80784999999999996</v>
      </c>
      <c r="K165" s="3">
        <v>0.73565000000000003</v>
      </c>
      <c r="L165" s="3">
        <v>0.65173000000000003</v>
      </c>
      <c r="M165" s="3">
        <v>0.55962000000000001</v>
      </c>
      <c r="N165" s="3">
        <v>0.46017000000000002</v>
      </c>
      <c r="O165" s="3">
        <v>0.36692999999999998</v>
      </c>
      <c r="P165" s="3">
        <v>0.28095999999999999</v>
      </c>
      <c r="Q165" s="3">
        <v>0.20610999999999999</v>
      </c>
      <c r="R165" s="3">
        <v>0.14230999999999999</v>
      </c>
      <c r="S165" s="3">
        <v>9.5100000000000004E-2</v>
      </c>
      <c r="T165" s="3">
        <v>6.0569999999999999E-2</v>
      </c>
      <c r="U165" s="3">
        <v>3.6729999999999999E-2</v>
      </c>
      <c r="V165" s="3">
        <v>2.1180000000000001E-2</v>
      </c>
      <c r="W165" s="3">
        <v>1.1299999999999999E-2</v>
      </c>
      <c r="X165" s="3">
        <v>5.8700000000000002E-3</v>
      </c>
      <c r="Y165" s="3">
        <v>2.8900000000000002E-3</v>
      </c>
      <c r="Z165" s="3">
        <v>1.3500000000000001E-3</v>
      </c>
      <c r="AA165" s="3">
        <v>5.8E-4</v>
      </c>
      <c r="AB165" s="3">
        <v>2.4000000000000001E-4</v>
      </c>
      <c r="AC165" s="3">
        <v>1E-4</v>
      </c>
      <c r="AD165" s="3">
        <v>4.0000000000000003E-5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0</v>
      </c>
      <c r="AX165" s="5">
        <f>P_A[[#This Row],[8+]]-P_A[[#This Row],[9+]]</f>
        <v>4.6589999999999909E-2</v>
      </c>
      <c r="AY165" s="5">
        <f>P_A[[#This Row],[9+]]-P_A[[#This Row],[10+]]</f>
        <v>5.8650000000000091E-2</v>
      </c>
      <c r="AZ165" s="5">
        <f>P_A[[#This Row],[10+]]-P_A[[#This Row],[11+]]</f>
        <v>7.2199999999999931E-2</v>
      </c>
      <c r="BA165" s="5">
        <f>P_A[[#This Row],[11+]]-P_A[[#This Row],[12+]]</f>
        <v>8.3919999999999995E-2</v>
      </c>
      <c r="BB165" s="5">
        <f>P_A[[#This Row],[12+]]-P_A[[#This Row],[13+]]</f>
        <v>9.2110000000000025E-2</v>
      </c>
      <c r="BC165" s="5">
        <f>P_A[[#This Row],[13+]]-P_A[[#This Row],[14+]]</f>
        <v>9.9449999999999983E-2</v>
      </c>
      <c r="BD165" s="5">
        <f>P_A[[#This Row],[14+]]-P_A[[#This Row],[15+]]</f>
        <v>9.3240000000000045E-2</v>
      </c>
      <c r="BE165" s="5">
        <f>P_A[[#This Row],[15+]]-P_A[[#This Row],[16+]]</f>
        <v>8.5969999999999991E-2</v>
      </c>
      <c r="BF165" s="5">
        <f>P_A[[#This Row],[16+]]-P_A[[#This Row],[17+]]</f>
        <v>7.485E-2</v>
      </c>
      <c r="BG165" s="5">
        <f>P_A[[#This Row],[17+]]-P_A[[#This Row],[18+]]</f>
        <v>6.3799999999999996E-2</v>
      </c>
      <c r="BH165" s="5">
        <f>P_A[[#This Row],[18+]]-P_A[[#This Row],[19+]]</f>
        <v>4.7209999999999988E-2</v>
      </c>
      <c r="BI165" s="5">
        <f>P_A[[#This Row],[19+]]-P_A[[#This Row],[20+]]</f>
        <v>3.4530000000000005E-2</v>
      </c>
      <c r="BJ165" s="5">
        <f>P_A[[#This Row],[20+]]-P_A[[#This Row],[21+]]</f>
        <v>2.384E-2</v>
      </c>
      <c r="BK165" s="5">
        <f>P_A[[#This Row],[21+]]-P_A[[#This Row],[22+]]</f>
        <v>1.5549999999999998E-2</v>
      </c>
      <c r="BL165" s="5">
        <f>P_A[[#This Row],[22+]]-P_A[[#This Row],[23+]]</f>
        <v>9.8800000000000016E-3</v>
      </c>
      <c r="BM165" s="5">
        <f>P_A[[#This Row],[23+]]-P_A[[#This Row],[24+]]</f>
        <v>5.4299999999999991E-3</v>
      </c>
      <c r="BN165" s="5">
        <f>P_A[[#This Row],[24+]]-P_A[[#This Row],[25+]]</f>
        <v>2.98E-3</v>
      </c>
      <c r="BO165" s="5">
        <f>P_A[[#This Row],[25+]]-P_A[[#This Row],[26+]]</f>
        <v>1.5400000000000001E-3</v>
      </c>
      <c r="BP165" s="5">
        <f>P_A[[#This Row],[26+]]-P_A[[#This Row],[27+]]</f>
        <v>7.7000000000000007E-4</v>
      </c>
      <c r="BQ165" s="5">
        <f>P_A[[#This Row],[27+]]-P_A[[#This Row],[28+]]</f>
        <v>3.4000000000000002E-4</v>
      </c>
      <c r="BR165" s="5">
        <f>P_A[[#This Row],[28+]]-P_A[[#This Row],[29+]]</f>
        <v>1.3999999999999999E-4</v>
      </c>
      <c r="BS165" s="5">
        <f>P_A[[#This Row],[29+]]-P_A[[#This Row],[30+]]</f>
        <v>6.0000000000000002E-5</v>
      </c>
      <c r="BT165" s="5">
        <f>P_A[[#This Row],[30+]]-P_A[[#This Row],[31+]]</f>
        <v>4.0000000000000003E-5</v>
      </c>
      <c r="BU165" s="5">
        <f>P_A[[#This Row],[31+]]-P_A[[#This Row],[32+]]</f>
        <v>0</v>
      </c>
      <c r="BV165" s="5">
        <f>P_A[[#This Row],[32+]]-P_A[[#This Row],[33+]]</f>
        <v>0</v>
      </c>
      <c r="BW165" s="5">
        <f>P_A[[#This Row],[33+]]-P_A[[#This Row],[34+]]</f>
        <v>0</v>
      </c>
      <c r="BX165" s="5">
        <f>P_A[[#This Row],[34+]]-P_A[[#This Row],[35+]]</f>
        <v>0</v>
      </c>
      <c r="BY165" s="5">
        <f>P_A[[#This Row],[35+]]-P_A[[#This Row],[36+]]</f>
        <v>0</v>
      </c>
      <c r="BZ165" s="5">
        <f>P_A[[#This Row],[36+]]-P_A[[#This Row],[37+]]</f>
        <v>0</v>
      </c>
      <c r="CA165" s="5">
        <f>P_A[[#This Row],[37+]]-P_A[[#This Row],[38+]]</f>
        <v>0</v>
      </c>
      <c r="CB165" s="5">
        <f>P_A[[#This Row],[38+]]-P_A[[#This Row],[39+]]</f>
        <v>0</v>
      </c>
      <c r="CC165" s="5">
        <f>P_A[[#This Row],[39+]]-P_A[[#This Row],[40+]]</f>
        <v>0</v>
      </c>
      <c r="CD165" s="5">
        <f>P_A[[#This Row],[40+]]-P_A[[#This Row],[41+]]</f>
        <v>0</v>
      </c>
      <c r="CE165" s="5">
        <f>P_A[[#This Row],[41+]]-P_A[[#This Row],[42+]]</f>
        <v>0</v>
      </c>
      <c r="CF165" s="5">
        <f>P_A[[#This Row],[42+]]-P_A[[#This Row],[43+]]</f>
        <v>0</v>
      </c>
      <c r="CG165" s="5">
        <f>P_A[[#This Row],[43+]]-P_A[[#This Row],[44+]]</f>
        <v>0</v>
      </c>
      <c r="CH165" s="5">
        <f>P_A[[#This Row],[44+]]-P_A[[#This Row],[45+]]</f>
        <v>0</v>
      </c>
      <c r="CI165" s="5">
        <f>P_A[[#This Row],[45+]]-P_A[[#This Row],[46+]]</f>
        <v>0</v>
      </c>
      <c r="CJ165" s="5">
        <f>P_A[[#This Row],[46+]]-P_A[[#This Row],[47+]]</f>
        <v>0</v>
      </c>
      <c r="CK165" s="5">
        <f>P_A[[#This Row],[47+]]-P_A[[#This Row],[48+]]</f>
        <v>0</v>
      </c>
      <c r="CL165" s="5">
        <f>P_A[[#This Row],[48+]]-P_A[[#This Row],[49+]]</f>
        <v>0</v>
      </c>
    </row>
    <row r="166" spans="1:90" x14ac:dyDescent="0.25">
      <c r="A166" s="10">
        <v>22400983</v>
      </c>
      <c r="B166" t="s">
        <v>91</v>
      </c>
      <c r="C166" t="s">
        <v>81</v>
      </c>
      <c r="D166" s="11">
        <v>0.9375</v>
      </c>
      <c r="E166" s="9" t="str">
        <f>HYPERLINK("https://www.nba.com/stats/player/1642273/boxscores-traditional", "Kyshawn George")</f>
        <v>Kyshawn George</v>
      </c>
      <c r="F166">
        <v>14.2</v>
      </c>
      <c r="G166" s="4">
        <v>7.194</v>
      </c>
      <c r="H166" s="3">
        <v>0.80510999999999999</v>
      </c>
      <c r="I166" s="3">
        <v>0.76424000000000003</v>
      </c>
      <c r="J166" s="3">
        <v>0.71904000000000001</v>
      </c>
      <c r="K166" s="3">
        <v>0.67003000000000001</v>
      </c>
      <c r="L166" s="3">
        <v>0.62172000000000005</v>
      </c>
      <c r="M166" s="3">
        <v>0.56749000000000005</v>
      </c>
      <c r="N166" s="3">
        <v>0.51197000000000004</v>
      </c>
      <c r="O166" s="3">
        <v>0.45619999999999999</v>
      </c>
      <c r="P166" s="3">
        <v>0.40128999999999998</v>
      </c>
      <c r="Q166" s="3">
        <v>0.34827000000000002</v>
      </c>
      <c r="R166" s="3">
        <v>0.29805999999999999</v>
      </c>
      <c r="S166" s="3">
        <v>0.25142999999999999</v>
      </c>
      <c r="T166" s="3">
        <v>0.20896999999999999</v>
      </c>
      <c r="U166" s="3">
        <v>0.17105999999999999</v>
      </c>
      <c r="V166" s="3">
        <v>0.14007</v>
      </c>
      <c r="W166" s="3">
        <v>0.11123</v>
      </c>
      <c r="X166" s="3">
        <v>8.6910000000000001E-2</v>
      </c>
      <c r="Y166" s="3">
        <v>6.6809999999999994E-2</v>
      </c>
      <c r="Z166" s="3">
        <v>5.0500000000000003E-2</v>
      </c>
      <c r="AA166" s="3">
        <v>3.7539999999999997E-2</v>
      </c>
      <c r="AB166" s="3">
        <v>2.743E-2</v>
      </c>
      <c r="AC166" s="3">
        <v>1.9699999999999999E-2</v>
      </c>
      <c r="AD166" s="3">
        <v>1.3899999999999999E-2</v>
      </c>
      <c r="AE166" s="3">
        <v>9.6399999999999993E-3</v>
      </c>
      <c r="AF166" s="3">
        <v>6.7600000000000004E-3</v>
      </c>
      <c r="AG166" s="3">
        <v>4.5300000000000002E-3</v>
      </c>
      <c r="AH166" s="3">
        <v>2.98E-3</v>
      </c>
      <c r="AI166" s="3">
        <v>1.9300000000000001E-3</v>
      </c>
      <c r="AJ166" s="3">
        <v>1.2199999999999999E-3</v>
      </c>
      <c r="AK166" s="3">
        <v>7.6000000000000004E-4</v>
      </c>
      <c r="AL166" s="3">
        <v>4.6999999999999999E-4</v>
      </c>
      <c r="AM166" s="3">
        <v>2.7999999999999998E-4</v>
      </c>
      <c r="AN166" s="3">
        <v>1.7000000000000001E-4</v>
      </c>
      <c r="AO166" s="3">
        <v>1E-4</v>
      </c>
      <c r="AP166" s="3">
        <v>6.0000000000000002E-5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5">
        <f>P_A[[#This Row],[8+]]-P_A[[#This Row],[9+]]</f>
        <v>4.0869999999999962E-2</v>
      </c>
      <c r="AY166" s="5">
        <f>P_A[[#This Row],[9+]]-P_A[[#This Row],[10+]]</f>
        <v>4.5200000000000018E-2</v>
      </c>
      <c r="AZ166" s="5">
        <f>P_A[[#This Row],[10+]]-P_A[[#This Row],[11+]]</f>
        <v>4.9009999999999998E-2</v>
      </c>
      <c r="BA166" s="5">
        <f>P_A[[#This Row],[11+]]-P_A[[#This Row],[12+]]</f>
        <v>4.8309999999999964E-2</v>
      </c>
      <c r="BB166" s="5">
        <f>P_A[[#This Row],[12+]]-P_A[[#This Row],[13+]]</f>
        <v>5.423E-2</v>
      </c>
      <c r="BC166" s="5">
        <f>P_A[[#This Row],[13+]]-P_A[[#This Row],[14+]]</f>
        <v>5.5520000000000014E-2</v>
      </c>
      <c r="BD166" s="5">
        <f>P_A[[#This Row],[14+]]-P_A[[#This Row],[15+]]</f>
        <v>5.5770000000000042E-2</v>
      </c>
      <c r="BE166" s="5">
        <f>P_A[[#This Row],[15+]]-P_A[[#This Row],[16+]]</f>
        <v>5.4910000000000014E-2</v>
      </c>
      <c r="BF166" s="5">
        <f>P_A[[#This Row],[16+]]-P_A[[#This Row],[17+]]</f>
        <v>5.3019999999999956E-2</v>
      </c>
      <c r="BG166" s="5">
        <f>P_A[[#This Row],[17+]]-P_A[[#This Row],[18+]]</f>
        <v>5.0210000000000032E-2</v>
      </c>
      <c r="BH166" s="5">
        <f>P_A[[#This Row],[18+]]-P_A[[#This Row],[19+]]</f>
        <v>4.6630000000000005E-2</v>
      </c>
      <c r="BI166" s="5">
        <f>P_A[[#This Row],[19+]]-P_A[[#This Row],[20+]]</f>
        <v>4.2459999999999998E-2</v>
      </c>
      <c r="BJ166" s="5">
        <f>P_A[[#This Row],[20+]]-P_A[[#This Row],[21+]]</f>
        <v>3.7909999999999999E-2</v>
      </c>
      <c r="BK166" s="5">
        <f>P_A[[#This Row],[21+]]-P_A[[#This Row],[22+]]</f>
        <v>3.098999999999999E-2</v>
      </c>
      <c r="BL166" s="5">
        <f>P_A[[#This Row],[22+]]-P_A[[#This Row],[23+]]</f>
        <v>2.8840000000000005E-2</v>
      </c>
      <c r="BM166" s="5">
        <f>P_A[[#This Row],[23+]]-P_A[[#This Row],[24+]]</f>
        <v>2.4319999999999994E-2</v>
      </c>
      <c r="BN166" s="5">
        <f>P_A[[#This Row],[24+]]-P_A[[#This Row],[25+]]</f>
        <v>2.0100000000000007E-2</v>
      </c>
      <c r="BO166" s="5">
        <f>P_A[[#This Row],[25+]]-P_A[[#This Row],[26+]]</f>
        <v>1.6309999999999991E-2</v>
      </c>
      <c r="BP166" s="5">
        <f>P_A[[#This Row],[26+]]-P_A[[#This Row],[27+]]</f>
        <v>1.2960000000000006E-2</v>
      </c>
      <c r="BQ166" s="5">
        <f>P_A[[#This Row],[27+]]-P_A[[#This Row],[28+]]</f>
        <v>1.0109999999999997E-2</v>
      </c>
      <c r="BR166" s="5">
        <f>P_A[[#This Row],[28+]]-P_A[[#This Row],[29+]]</f>
        <v>7.7300000000000008E-3</v>
      </c>
      <c r="BS166" s="5">
        <f>P_A[[#This Row],[29+]]-P_A[[#This Row],[30+]]</f>
        <v>5.7999999999999996E-3</v>
      </c>
      <c r="BT166" s="5">
        <f>P_A[[#This Row],[30+]]-P_A[[#This Row],[31+]]</f>
        <v>4.2599999999999999E-3</v>
      </c>
      <c r="BU166" s="5">
        <f>P_A[[#This Row],[31+]]-P_A[[#This Row],[32+]]</f>
        <v>2.8799999999999989E-3</v>
      </c>
      <c r="BV166" s="5">
        <f>P_A[[#This Row],[32+]]-P_A[[#This Row],[33+]]</f>
        <v>2.2300000000000002E-3</v>
      </c>
      <c r="BW166" s="5">
        <f>P_A[[#This Row],[33+]]-P_A[[#This Row],[34+]]</f>
        <v>1.5500000000000002E-3</v>
      </c>
      <c r="BX166" s="5">
        <f>P_A[[#This Row],[34+]]-P_A[[#This Row],[35+]]</f>
        <v>1.0499999999999999E-3</v>
      </c>
      <c r="BY166" s="5">
        <f>P_A[[#This Row],[35+]]-P_A[[#This Row],[36+]]</f>
        <v>7.1000000000000013E-4</v>
      </c>
      <c r="BZ166" s="5">
        <f>P_A[[#This Row],[36+]]-P_A[[#This Row],[37+]]</f>
        <v>4.5999999999999991E-4</v>
      </c>
      <c r="CA166" s="5">
        <f>P_A[[#This Row],[37+]]-P_A[[#This Row],[38+]]</f>
        <v>2.9000000000000006E-4</v>
      </c>
      <c r="CB166" s="5">
        <f>P_A[[#This Row],[38+]]-P_A[[#This Row],[39+]]</f>
        <v>1.9000000000000001E-4</v>
      </c>
      <c r="CC166" s="5">
        <f>P_A[[#This Row],[39+]]-P_A[[#This Row],[40+]]</f>
        <v>1.0999999999999996E-4</v>
      </c>
      <c r="CD166" s="5">
        <f>P_A[[#This Row],[40+]]-P_A[[#This Row],[41+]]</f>
        <v>7.0000000000000007E-5</v>
      </c>
      <c r="CE166" s="5">
        <f>P_A[[#This Row],[41+]]-P_A[[#This Row],[42+]]</f>
        <v>4.0000000000000003E-5</v>
      </c>
      <c r="CF166" s="5">
        <f>P_A[[#This Row],[42+]]-P_A[[#This Row],[43+]]</f>
        <v>6.0000000000000002E-5</v>
      </c>
      <c r="CG166" s="5">
        <f>P_A[[#This Row],[43+]]-P_A[[#This Row],[44+]]</f>
        <v>0</v>
      </c>
      <c r="CH166" s="5">
        <f>P_A[[#This Row],[44+]]-P_A[[#This Row],[45+]]</f>
        <v>0</v>
      </c>
      <c r="CI166" s="5">
        <f>P_A[[#This Row],[45+]]-P_A[[#This Row],[46+]]</f>
        <v>0</v>
      </c>
      <c r="CJ166" s="5">
        <f>P_A[[#This Row],[46+]]-P_A[[#This Row],[47+]]</f>
        <v>0</v>
      </c>
      <c r="CK166" s="5">
        <f>P_A[[#This Row],[47+]]-P_A[[#This Row],[48+]]</f>
        <v>0</v>
      </c>
      <c r="CL166" s="5">
        <f>P_A[[#This Row],[48+]]-P_A[[#This Row],[49+]]</f>
        <v>0</v>
      </c>
    </row>
    <row r="167" spans="1:90" x14ac:dyDescent="0.25">
      <c r="A167" s="10">
        <v>22400983</v>
      </c>
      <c r="B167" t="s">
        <v>91</v>
      </c>
      <c r="C167" t="s">
        <v>81</v>
      </c>
      <c r="D167" s="11">
        <v>0.9375</v>
      </c>
      <c r="E167" s="9" t="str">
        <f>HYPERLINK("https://www.nba.com/stats/player/1630557/boxscores-traditional", "Corey Kispert")</f>
        <v>Corey Kispert</v>
      </c>
      <c r="F167">
        <v>12.8</v>
      </c>
      <c r="G167" s="4">
        <v>5.7409999999999997</v>
      </c>
      <c r="H167" s="3">
        <v>0.79954999999999998</v>
      </c>
      <c r="I167" s="3">
        <v>0.74536999999999998</v>
      </c>
      <c r="J167" s="3">
        <v>0.68793000000000004</v>
      </c>
      <c r="K167" s="3">
        <v>0.62172000000000005</v>
      </c>
      <c r="L167" s="3">
        <v>0.55567</v>
      </c>
      <c r="M167" s="3">
        <v>0.48803000000000002</v>
      </c>
      <c r="N167" s="3">
        <v>0.41682999999999998</v>
      </c>
      <c r="O167" s="3">
        <v>0.35197000000000001</v>
      </c>
      <c r="P167" s="3">
        <v>0.28774</v>
      </c>
      <c r="Q167" s="3">
        <v>0.23269999999999999</v>
      </c>
      <c r="R167" s="3">
        <v>0.18140999999999999</v>
      </c>
      <c r="S167" s="3">
        <v>0.14007</v>
      </c>
      <c r="T167" s="3">
        <v>0.10564999999999999</v>
      </c>
      <c r="U167" s="3">
        <v>7.6359999999999997E-2</v>
      </c>
      <c r="V167" s="3">
        <v>5.4800000000000001E-2</v>
      </c>
      <c r="W167" s="3">
        <v>3.7539999999999997E-2</v>
      </c>
      <c r="X167" s="3">
        <v>2.5590000000000002E-2</v>
      </c>
      <c r="Y167" s="3">
        <v>1.6590000000000001E-2</v>
      </c>
      <c r="Z167" s="3">
        <v>1.072E-2</v>
      </c>
      <c r="AA167" s="3">
        <v>6.7600000000000004E-3</v>
      </c>
      <c r="AB167" s="3">
        <v>4.0200000000000001E-3</v>
      </c>
      <c r="AC167" s="3">
        <v>2.3999999999999998E-3</v>
      </c>
      <c r="AD167" s="3">
        <v>1.3500000000000001E-3</v>
      </c>
      <c r="AE167" s="3">
        <v>7.6000000000000004E-4</v>
      </c>
      <c r="AF167" s="3">
        <v>4.2000000000000002E-4</v>
      </c>
      <c r="AG167" s="3">
        <v>2.2000000000000001E-4</v>
      </c>
      <c r="AH167" s="3">
        <v>1.1E-4</v>
      </c>
      <c r="AI167" s="3">
        <v>5.0000000000000002E-5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5">
        <f>P_A[[#This Row],[8+]]-P_A[[#This Row],[9+]]</f>
        <v>5.4180000000000006E-2</v>
      </c>
      <c r="AY167" s="5">
        <f>P_A[[#This Row],[9+]]-P_A[[#This Row],[10+]]</f>
        <v>5.7439999999999936E-2</v>
      </c>
      <c r="AZ167" s="5">
        <f>P_A[[#This Row],[10+]]-P_A[[#This Row],[11+]]</f>
        <v>6.6209999999999991E-2</v>
      </c>
      <c r="BA167" s="5">
        <f>P_A[[#This Row],[11+]]-P_A[[#This Row],[12+]]</f>
        <v>6.6050000000000053E-2</v>
      </c>
      <c r="BB167" s="5">
        <f>P_A[[#This Row],[12+]]-P_A[[#This Row],[13+]]</f>
        <v>6.7639999999999978E-2</v>
      </c>
      <c r="BC167" s="5">
        <f>P_A[[#This Row],[13+]]-P_A[[#This Row],[14+]]</f>
        <v>7.1200000000000041E-2</v>
      </c>
      <c r="BD167" s="5">
        <f>P_A[[#This Row],[14+]]-P_A[[#This Row],[15+]]</f>
        <v>6.4859999999999973E-2</v>
      </c>
      <c r="BE167" s="5">
        <f>P_A[[#This Row],[15+]]-P_A[[#This Row],[16+]]</f>
        <v>6.4230000000000009E-2</v>
      </c>
      <c r="BF167" s="5">
        <f>P_A[[#This Row],[16+]]-P_A[[#This Row],[17+]]</f>
        <v>5.5040000000000006E-2</v>
      </c>
      <c r="BG167" s="5">
        <f>P_A[[#This Row],[17+]]-P_A[[#This Row],[18+]]</f>
        <v>5.1290000000000002E-2</v>
      </c>
      <c r="BH167" s="5">
        <f>P_A[[#This Row],[18+]]-P_A[[#This Row],[19+]]</f>
        <v>4.1339999999999988E-2</v>
      </c>
      <c r="BI167" s="5">
        <f>P_A[[#This Row],[19+]]-P_A[[#This Row],[20+]]</f>
        <v>3.4420000000000006E-2</v>
      </c>
      <c r="BJ167" s="5">
        <f>P_A[[#This Row],[20+]]-P_A[[#This Row],[21+]]</f>
        <v>2.9289999999999997E-2</v>
      </c>
      <c r="BK167" s="5">
        <f>P_A[[#This Row],[21+]]-P_A[[#This Row],[22+]]</f>
        <v>2.1559999999999996E-2</v>
      </c>
      <c r="BL167" s="5">
        <f>P_A[[#This Row],[22+]]-P_A[[#This Row],[23+]]</f>
        <v>1.7260000000000005E-2</v>
      </c>
      <c r="BM167" s="5">
        <f>P_A[[#This Row],[23+]]-P_A[[#This Row],[24+]]</f>
        <v>1.1949999999999995E-2</v>
      </c>
      <c r="BN167" s="5">
        <f>P_A[[#This Row],[24+]]-P_A[[#This Row],[25+]]</f>
        <v>9.0000000000000011E-3</v>
      </c>
      <c r="BO167" s="5">
        <f>P_A[[#This Row],[25+]]-P_A[[#This Row],[26+]]</f>
        <v>5.8700000000000002E-3</v>
      </c>
      <c r="BP167" s="5">
        <f>P_A[[#This Row],[26+]]-P_A[[#This Row],[27+]]</f>
        <v>3.96E-3</v>
      </c>
      <c r="BQ167" s="5">
        <f>P_A[[#This Row],[27+]]-P_A[[#This Row],[28+]]</f>
        <v>2.7400000000000002E-3</v>
      </c>
      <c r="BR167" s="5">
        <f>P_A[[#This Row],[28+]]-P_A[[#This Row],[29+]]</f>
        <v>1.6200000000000003E-3</v>
      </c>
      <c r="BS167" s="5">
        <f>P_A[[#This Row],[29+]]-P_A[[#This Row],[30+]]</f>
        <v>1.0499999999999997E-3</v>
      </c>
      <c r="BT167" s="5">
        <f>P_A[[#This Row],[30+]]-P_A[[#This Row],[31+]]</f>
        <v>5.9000000000000003E-4</v>
      </c>
      <c r="BU167" s="5">
        <f>P_A[[#This Row],[31+]]-P_A[[#This Row],[32+]]</f>
        <v>3.4000000000000002E-4</v>
      </c>
      <c r="BV167" s="5">
        <f>P_A[[#This Row],[32+]]-P_A[[#This Row],[33+]]</f>
        <v>2.0000000000000001E-4</v>
      </c>
      <c r="BW167" s="5">
        <f>P_A[[#This Row],[33+]]-P_A[[#This Row],[34+]]</f>
        <v>1.1E-4</v>
      </c>
      <c r="BX167" s="5">
        <f>P_A[[#This Row],[34+]]-P_A[[#This Row],[35+]]</f>
        <v>6.0000000000000002E-5</v>
      </c>
      <c r="BY167" s="5">
        <f>P_A[[#This Row],[35+]]-P_A[[#This Row],[36+]]</f>
        <v>5.0000000000000002E-5</v>
      </c>
      <c r="BZ167" s="5">
        <f>P_A[[#This Row],[36+]]-P_A[[#This Row],[37+]]</f>
        <v>0</v>
      </c>
      <c r="CA167" s="5">
        <f>P_A[[#This Row],[37+]]-P_A[[#This Row],[38+]]</f>
        <v>0</v>
      </c>
      <c r="CB167" s="5">
        <f>P_A[[#This Row],[38+]]-P_A[[#This Row],[39+]]</f>
        <v>0</v>
      </c>
      <c r="CC167" s="5">
        <f>P_A[[#This Row],[39+]]-P_A[[#This Row],[40+]]</f>
        <v>0</v>
      </c>
      <c r="CD167" s="5">
        <f>P_A[[#This Row],[40+]]-P_A[[#This Row],[41+]]</f>
        <v>0</v>
      </c>
      <c r="CE167" s="5">
        <f>P_A[[#This Row],[41+]]-P_A[[#This Row],[42+]]</f>
        <v>0</v>
      </c>
      <c r="CF167" s="5">
        <f>P_A[[#This Row],[42+]]-P_A[[#This Row],[43+]]</f>
        <v>0</v>
      </c>
      <c r="CG167" s="5">
        <f>P_A[[#This Row],[43+]]-P_A[[#This Row],[44+]]</f>
        <v>0</v>
      </c>
      <c r="CH167" s="5">
        <f>P_A[[#This Row],[44+]]-P_A[[#This Row],[45+]]</f>
        <v>0</v>
      </c>
      <c r="CI167" s="5">
        <f>P_A[[#This Row],[45+]]-P_A[[#This Row],[46+]]</f>
        <v>0</v>
      </c>
      <c r="CJ167" s="5">
        <f>P_A[[#This Row],[46+]]-P_A[[#This Row],[47+]]</f>
        <v>0</v>
      </c>
      <c r="CK167" s="5">
        <f>P_A[[#This Row],[47+]]-P_A[[#This Row],[48+]]</f>
        <v>0</v>
      </c>
      <c r="CL167" s="5">
        <f>P_A[[#This Row],[48+]]-P_A[[#This Row],[49+]]</f>
        <v>0</v>
      </c>
    </row>
    <row r="168" spans="1:90" x14ac:dyDescent="0.25">
      <c r="A168" s="10">
        <v>22400983</v>
      </c>
      <c r="B168" t="s">
        <v>91</v>
      </c>
      <c r="C168" t="s">
        <v>81</v>
      </c>
      <c r="D168" s="11">
        <v>0.9375</v>
      </c>
      <c r="E168" s="9" t="str">
        <f>HYPERLINK("https://www.nba.com/stats/player/202685/boxscores-traditional", "Jonas Valanciunas")</f>
        <v>Jonas Valanciunas</v>
      </c>
      <c r="F168">
        <v>13.4</v>
      </c>
      <c r="G168" s="4">
        <v>6.5600000000000005</v>
      </c>
      <c r="H168" s="3">
        <v>0.79388999999999998</v>
      </c>
      <c r="I168" s="3">
        <v>0.74856999999999996</v>
      </c>
      <c r="J168" s="3">
        <v>0.69847000000000004</v>
      </c>
      <c r="K168" s="3">
        <v>0.64431000000000005</v>
      </c>
      <c r="L168" s="3">
        <v>0.58316999999999997</v>
      </c>
      <c r="M168" s="3">
        <v>0.52392000000000005</v>
      </c>
      <c r="N168" s="3">
        <v>0.46414</v>
      </c>
      <c r="O168" s="3">
        <v>0.40516999999999997</v>
      </c>
      <c r="P168" s="3">
        <v>0.34458</v>
      </c>
      <c r="Q168" s="3">
        <v>0.29115999999999997</v>
      </c>
      <c r="R168" s="3">
        <v>0.24196000000000001</v>
      </c>
      <c r="S168" s="3">
        <v>0.19766</v>
      </c>
      <c r="T168" s="3">
        <v>0.15625</v>
      </c>
      <c r="U168" s="3">
        <v>0.12302</v>
      </c>
      <c r="V168" s="3">
        <v>9.5100000000000004E-2</v>
      </c>
      <c r="W168" s="3">
        <v>7.2150000000000006E-2</v>
      </c>
      <c r="X168" s="3">
        <v>5.262E-2</v>
      </c>
      <c r="Y168" s="3">
        <v>3.8359999999999998E-2</v>
      </c>
      <c r="Z168" s="3">
        <v>2.743E-2</v>
      </c>
      <c r="AA168" s="3">
        <v>1.9230000000000001E-2</v>
      </c>
      <c r="AB168" s="3">
        <v>1.2869999999999999E-2</v>
      </c>
      <c r="AC168" s="3">
        <v>8.6599999999999993E-3</v>
      </c>
      <c r="AD168" s="3">
        <v>5.7000000000000002E-3</v>
      </c>
      <c r="AE168" s="3">
        <v>3.6800000000000001E-3</v>
      </c>
      <c r="AF168" s="3">
        <v>2.2599999999999999E-3</v>
      </c>
      <c r="AG168" s="3">
        <v>1.39E-3</v>
      </c>
      <c r="AH168" s="3">
        <v>8.4000000000000003E-4</v>
      </c>
      <c r="AI168" s="3">
        <v>5.0000000000000001E-4</v>
      </c>
      <c r="AJ168" s="3">
        <v>2.7999999999999998E-4</v>
      </c>
      <c r="AK168" s="3">
        <v>1.6000000000000001E-4</v>
      </c>
      <c r="AL168" s="3">
        <v>9.0000000000000006E-5</v>
      </c>
      <c r="AM168" s="3">
        <v>5.0000000000000002E-5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0</v>
      </c>
      <c r="AW168" s="3">
        <v>0</v>
      </c>
      <c r="AX168" s="5">
        <f>P_A[[#This Row],[8+]]-P_A[[#This Row],[9+]]</f>
        <v>4.5320000000000027E-2</v>
      </c>
      <c r="AY168" s="5">
        <f>P_A[[#This Row],[9+]]-P_A[[#This Row],[10+]]</f>
        <v>5.0099999999999922E-2</v>
      </c>
      <c r="AZ168" s="5">
        <f>P_A[[#This Row],[10+]]-P_A[[#This Row],[11+]]</f>
        <v>5.4159999999999986E-2</v>
      </c>
      <c r="BA168" s="5">
        <f>P_A[[#This Row],[11+]]-P_A[[#This Row],[12+]]</f>
        <v>6.1140000000000083E-2</v>
      </c>
      <c r="BB168" s="5">
        <f>P_A[[#This Row],[12+]]-P_A[[#This Row],[13+]]</f>
        <v>5.9249999999999914E-2</v>
      </c>
      <c r="BC168" s="5">
        <f>P_A[[#This Row],[13+]]-P_A[[#This Row],[14+]]</f>
        <v>5.9780000000000055E-2</v>
      </c>
      <c r="BD168" s="5">
        <f>P_A[[#This Row],[14+]]-P_A[[#This Row],[15+]]</f>
        <v>5.8970000000000022E-2</v>
      </c>
      <c r="BE168" s="5">
        <f>P_A[[#This Row],[15+]]-P_A[[#This Row],[16+]]</f>
        <v>6.0589999999999977E-2</v>
      </c>
      <c r="BF168" s="5">
        <f>P_A[[#This Row],[16+]]-P_A[[#This Row],[17+]]</f>
        <v>5.3420000000000023E-2</v>
      </c>
      <c r="BG168" s="5">
        <f>P_A[[#This Row],[17+]]-P_A[[#This Row],[18+]]</f>
        <v>4.9199999999999966E-2</v>
      </c>
      <c r="BH168" s="5">
        <f>P_A[[#This Row],[18+]]-P_A[[#This Row],[19+]]</f>
        <v>4.4300000000000006E-2</v>
      </c>
      <c r="BI168" s="5">
        <f>P_A[[#This Row],[19+]]-P_A[[#This Row],[20+]]</f>
        <v>4.1410000000000002E-2</v>
      </c>
      <c r="BJ168" s="5">
        <f>P_A[[#This Row],[20+]]-P_A[[#This Row],[21+]]</f>
        <v>3.3229999999999996E-2</v>
      </c>
      <c r="BK168" s="5">
        <f>P_A[[#This Row],[21+]]-P_A[[#This Row],[22+]]</f>
        <v>2.792E-2</v>
      </c>
      <c r="BL168" s="5">
        <f>P_A[[#This Row],[22+]]-P_A[[#This Row],[23+]]</f>
        <v>2.2949999999999998E-2</v>
      </c>
      <c r="BM168" s="5">
        <f>P_A[[#This Row],[23+]]-P_A[[#This Row],[24+]]</f>
        <v>1.9530000000000006E-2</v>
      </c>
      <c r="BN168" s="5">
        <f>P_A[[#This Row],[24+]]-P_A[[#This Row],[25+]]</f>
        <v>1.4260000000000002E-2</v>
      </c>
      <c r="BO168" s="5">
        <f>P_A[[#This Row],[25+]]-P_A[[#This Row],[26+]]</f>
        <v>1.0929999999999999E-2</v>
      </c>
      <c r="BP168" s="5">
        <f>P_A[[#This Row],[26+]]-P_A[[#This Row],[27+]]</f>
        <v>8.199999999999999E-3</v>
      </c>
      <c r="BQ168" s="5">
        <f>P_A[[#This Row],[27+]]-P_A[[#This Row],[28+]]</f>
        <v>6.3600000000000011E-3</v>
      </c>
      <c r="BR168" s="5">
        <f>P_A[[#This Row],[28+]]-P_A[[#This Row],[29+]]</f>
        <v>4.2100000000000002E-3</v>
      </c>
      <c r="BS168" s="5">
        <f>P_A[[#This Row],[29+]]-P_A[[#This Row],[30+]]</f>
        <v>2.9599999999999991E-3</v>
      </c>
      <c r="BT168" s="5">
        <f>P_A[[#This Row],[30+]]-P_A[[#This Row],[31+]]</f>
        <v>2.0200000000000001E-3</v>
      </c>
      <c r="BU168" s="5">
        <f>P_A[[#This Row],[31+]]-P_A[[#This Row],[32+]]</f>
        <v>1.4200000000000003E-3</v>
      </c>
      <c r="BV168" s="5">
        <f>P_A[[#This Row],[32+]]-P_A[[#This Row],[33+]]</f>
        <v>8.699999999999999E-4</v>
      </c>
      <c r="BW168" s="5">
        <f>P_A[[#This Row],[33+]]-P_A[[#This Row],[34+]]</f>
        <v>5.4999999999999992E-4</v>
      </c>
      <c r="BX168" s="5">
        <f>P_A[[#This Row],[34+]]-P_A[[#This Row],[35+]]</f>
        <v>3.4000000000000002E-4</v>
      </c>
      <c r="BY168" s="5">
        <f>P_A[[#This Row],[35+]]-P_A[[#This Row],[36+]]</f>
        <v>2.2000000000000003E-4</v>
      </c>
      <c r="BZ168" s="5">
        <f>P_A[[#This Row],[36+]]-P_A[[#This Row],[37+]]</f>
        <v>1.1999999999999996E-4</v>
      </c>
      <c r="CA168" s="5">
        <f>P_A[[#This Row],[37+]]-P_A[[#This Row],[38+]]</f>
        <v>7.0000000000000007E-5</v>
      </c>
      <c r="CB168" s="5">
        <f>P_A[[#This Row],[38+]]-P_A[[#This Row],[39+]]</f>
        <v>4.0000000000000003E-5</v>
      </c>
      <c r="CC168" s="5">
        <f>P_A[[#This Row],[39+]]-P_A[[#This Row],[40+]]</f>
        <v>5.0000000000000002E-5</v>
      </c>
      <c r="CD168" s="5">
        <f>P_A[[#This Row],[40+]]-P_A[[#This Row],[41+]]</f>
        <v>0</v>
      </c>
      <c r="CE168" s="5">
        <f>P_A[[#This Row],[41+]]-P_A[[#This Row],[42+]]</f>
        <v>0</v>
      </c>
      <c r="CF168" s="5">
        <f>P_A[[#This Row],[42+]]-P_A[[#This Row],[43+]]</f>
        <v>0</v>
      </c>
      <c r="CG168" s="5">
        <f>P_A[[#This Row],[43+]]-P_A[[#This Row],[44+]]</f>
        <v>0</v>
      </c>
      <c r="CH168" s="5">
        <f>P_A[[#This Row],[44+]]-P_A[[#This Row],[45+]]</f>
        <v>0</v>
      </c>
      <c r="CI168" s="5">
        <f>P_A[[#This Row],[45+]]-P_A[[#This Row],[46+]]</f>
        <v>0</v>
      </c>
      <c r="CJ168" s="5">
        <f>P_A[[#This Row],[46+]]-P_A[[#This Row],[47+]]</f>
        <v>0</v>
      </c>
      <c r="CK168" s="5">
        <f>P_A[[#This Row],[47+]]-P_A[[#This Row],[48+]]</f>
        <v>0</v>
      </c>
      <c r="CL168" s="5">
        <f>P_A[[#This Row],[48+]]-P_A[[#This Row],[49+]]</f>
        <v>0</v>
      </c>
    </row>
    <row r="169" spans="1:90" x14ac:dyDescent="0.25">
      <c r="A169" s="10">
        <v>22400983</v>
      </c>
      <c r="B169" t="s">
        <v>91</v>
      </c>
      <c r="C169" t="s">
        <v>81</v>
      </c>
      <c r="D169" s="11">
        <v>0.9375</v>
      </c>
      <c r="E169" s="9" t="str">
        <f>HYPERLINK("https://www.nba.com/stats/player/1642267/boxscores-traditional", "Carlton Carrington")</f>
        <v>Carlton Carrington</v>
      </c>
      <c r="F169">
        <v>10.6</v>
      </c>
      <c r="G169" s="4">
        <v>5.0039999999999996</v>
      </c>
      <c r="H169" s="3">
        <v>0.69847000000000004</v>
      </c>
      <c r="I169" s="3">
        <v>0.62551999999999996</v>
      </c>
      <c r="J169" s="3">
        <v>0.54776000000000002</v>
      </c>
      <c r="K169" s="3">
        <v>0.46811999999999998</v>
      </c>
      <c r="L169" s="3">
        <v>0.38973999999999998</v>
      </c>
      <c r="M169" s="3">
        <v>0.31561</v>
      </c>
      <c r="N169" s="3">
        <v>0.24825</v>
      </c>
      <c r="O169" s="3">
        <v>0.18942999999999999</v>
      </c>
      <c r="P169" s="3">
        <v>0.14007</v>
      </c>
      <c r="Q169" s="3">
        <v>0.10027</v>
      </c>
      <c r="R169" s="3">
        <v>6.9440000000000002E-2</v>
      </c>
      <c r="S169" s="3">
        <v>4.648E-2</v>
      </c>
      <c r="T169" s="3">
        <v>3.005E-2</v>
      </c>
      <c r="U169" s="3">
        <v>1.8759999999999999E-2</v>
      </c>
      <c r="V169" s="3">
        <v>1.1299999999999999E-2</v>
      </c>
      <c r="W169" s="3">
        <v>6.5700000000000003E-3</v>
      </c>
      <c r="X169" s="3">
        <v>3.6800000000000001E-3</v>
      </c>
      <c r="Y169" s="3">
        <v>1.99E-3</v>
      </c>
      <c r="Z169" s="3">
        <v>1.0399999999999999E-3</v>
      </c>
      <c r="AA169" s="3">
        <v>5.1999999999999995E-4</v>
      </c>
      <c r="AB169" s="3">
        <v>2.5000000000000001E-4</v>
      </c>
      <c r="AC169" s="3">
        <v>1.2E-4</v>
      </c>
      <c r="AD169" s="3">
        <v>5.0000000000000002E-5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0</v>
      </c>
      <c r="AW169" s="3">
        <v>0</v>
      </c>
      <c r="AX169" s="5">
        <f>P_A[[#This Row],[8+]]-P_A[[#This Row],[9+]]</f>
        <v>7.295000000000007E-2</v>
      </c>
      <c r="AY169" s="5">
        <f>P_A[[#This Row],[9+]]-P_A[[#This Row],[10+]]</f>
        <v>7.775999999999994E-2</v>
      </c>
      <c r="AZ169" s="5">
        <f>P_A[[#This Row],[10+]]-P_A[[#This Row],[11+]]</f>
        <v>7.9640000000000044E-2</v>
      </c>
      <c r="BA169" s="5">
        <f>P_A[[#This Row],[11+]]-P_A[[#This Row],[12+]]</f>
        <v>7.8380000000000005E-2</v>
      </c>
      <c r="BB169" s="5">
        <f>P_A[[#This Row],[12+]]-P_A[[#This Row],[13+]]</f>
        <v>7.4129999999999974E-2</v>
      </c>
      <c r="BC169" s="5">
        <f>P_A[[#This Row],[13+]]-P_A[[#This Row],[14+]]</f>
        <v>6.7360000000000003E-2</v>
      </c>
      <c r="BD169" s="5">
        <f>P_A[[#This Row],[14+]]-P_A[[#This Row],[15+]]</f>
        <v>5.8820000000000011E-2</v>
      </c>
      <c r="BE169" s="5">
        <f>P_A[[#This Row],[15+]]-P_A[[#This Row],[16+]]</f>
        <v>4.9359999999999987E-2</v>
      </c>
      <c r="BF169" s="5">
        <f>P_A[[#This Row],[16+]]-P_A[[#This Row],[17+]]</f>
        <v>3.9800000000000002E-2</v>
      </c>
      <c r="BG169" s="5">
        <f>P_A[[#This Row],[17+]]-P_A[[#This Row],[18+]]</f>
        <v>3.0829999999999996E-2</v>
      </c>
      <c r="BH169" s="5">
        <f>P_A[[#This Row],[18+]]-P_A[[#This Row],[19+]]</f>
        <v>2.2960000000000001E-2</v>
      </c>
      <c r="BI169" s="5">
        <f>P_A[[#This Row],[19+]]-P_A[[#This Row],[20+]]</f>
        <v>1.643E-2</v>
      </c>
      <c r="BJ169" s="5">
        <f>P_A[[#This Row],[20+]]-P_A[[#This Row],[21+]]</f>
        <v>1.1290000000000001E-2</v>
      </c>
      <c r="BK169" s="5">
        <f>P_A[[#This Row],[21+]]-P_A[[#This Row],[22+]]</f>
        <v>7.4599999999999996E-3</v>
      </c>
      <c r="BL169" s="5">
        <f>P_A[[#This Row],[22+]]-P_A[[#This Row],[23+]]</f>
        <v>4.729999999999999E-3</v>
      </c>
      <c r="BM169" s="5">
        <f>P_A[[#This Row],[23+]]-P_A[[#This Row],[24+]]</f>
        <v>2.8900000000000002E-3</v>
      </c>
      <c r="BN169" s="5">
        <f>P_A[[#This Row],[24+]]-P_A[[#This Row],[25+]]</f>
        <v>1.6900000000000001E-3</v>
      </c>
      <c r="BO169" s="5">
        <f>P_A[[#This Row],[25+]]-P_A[[#This Row],[26+]]</f>
        <v>9.5000000000000011E-4</v>
      </c>
      <c r="BP169" s="5">
        <f>P_A[[#This Row],[26+]]-P_A[[#This Row],[27+]]</f>
        <v>5.1999999999999995E-4</v>
      </c>
      <c r="BQ169" s="5">
        <f>P_A[[#This Row],[27+]]-P_A[[#This Row],[28+]]</f>
        <v>2.6999999999999995E-4</v>
      </c>
      <c r="BR169" s="5">
        <f>P_A[[#This Row],[28+]]-P_A[[#This Row],[29+]]</f>
        <v>1.3000000000000002E-4</v>
      </c>
      <c r="BS169" s="5">
        <f>P_A[[#This Row],[29+]]-P_A[[#This Row],[30+]]</f>
        <v>6.9999999999999994E-5</v>
      </c>
      <c r="BT169" s="5">
        <f>P_A[[#This Row],[30+]]-P_A[[#This Row],[31+]]</f>
        <v>5.0000000000000002E-5</v>
      </c>
      <c r="BU169" s="5">
        <f>P_A[[#This Row],[31+]]-P_A[[#This Row],[32+]]</f>
        <v>0</v>
      </c>
      <c r="BV169" s="5">
        <f>P_A[[#This Row],[32+]]-P_A[[#This Row],[33+]]</f>
        <v>0</v>
      </c>
      <c r="BW169" s="5">
        <f>P_A[[#This Row],[33+]]-P_A[[#This Row],[34+]]</f>
        <v>0</v>
      </c>
      <c r="BX169" s="5">
        <f>P_A[[#This Row],[34+]]-P_A[[#This Row],[35+]]</f>
        <v>0</v>
      </c>
      <c r="BY169" s="5">
        <f>P_A[[#This Row],[35+]]-P_A[[#This Row],[36+]]</f>
        <v>0</v>
      </c>
      <c r="BZ169" s="5">
        <f>P_A[[#This Row],[36+]]-P_A[[#This Row],[37+]]</f>
        <v>0</v>
      </c>
      <c r="CA169" s="5">
        <f>P_A[[#This Row],[37+]]-P_A[[#This Row],[38+]]</f>
        <v>0</v>
      </c>
      <c r="CB169" s="5">
        <f>P_A[[#This Row],[38+]]-P_A[[#This Row],[39+]]</f>
        <v>0</v>
      </c>
      <c r="CC169" s="5">
        <f>P_A[[#This Row],[39+]]-P_A[[#This Row],[40+]]</f>
        <v>0</v>
      </c>
      <c r="CD169" s="5">
        <f>P_A[[#This Row],[40+]]-P_A[[#This Row],[41+]]</f>
        <v>0</v>
      </c>
      <c r="CE169" s="5">
        <f>P_A[[#This Row],[41+]]-P_A[[#This Row],[42+]]</f>
        <v>0</v>
      </c>
      <c r="CF169" s="5">
        <f>P_A[[#This Row],[42+]]-P_A[[#This Row],[43+]]</f>
        <v>0</v>
      </c>
      <c r="CG169" s="5">
        <f>P_A[[#This Row],[43+]]-P_A[[#This Row],[44+]]</f>
        <v>0</v>
      </c>
      <c r="CH169" s="5">
        <f>P_A[[#This Row],[44+]]-P_A[[#This Row],[45+]]</f>
        <v>0</v>
      </c>
      <c r="CI169" s="5">
        <f>P_A[[#This Row],[45+]]-P_A[[#This Row],[46+]]</f>
        <v>0</v>
      </c>
      <c r="CJ169" s="5">
        <f>P_A[[#This Row],[46+]]-P_A[[#This Row],[47+]]</f>
        <v>0</v>
      </c>
      <c r="CK169" s="5">
        <f>P_A[[#This Row],[47+]]-P_A[[#This Row],[48+]]</f>
        <v>0</v>
      </c>
      <c r="CL169" s="5">
        <f>P_A[[#This Row],[48+]]-P_A[[#This Row],[49+]]</f>
        <v>0</v>
      </c>
    </row>
  </sheetData>
  <conditionalFormatting sqref="H2:AW16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1BC1F-EA9C-440A-B609-D62BE3879F80}">
  <dimension ref="A1:CL180"/>
  <sheetViews>
    <sheetView workbookViewId="0">
      <pane xSplit="7" ySplit="1" topLeftCell="H3" activePane="bottomRight" state="frozen"/>
      <selection pane="topRight" activeCell="H1" sqref="H1"/>
      <selection pane="bottomLeft" activeCell="A2" sqref="A2"/>
      <selection pane="bottomRight" activeCell="L7" sqref="L7"/>
    </sheetView>
  </sheetViews>
  <sheetFormatPr defaultRowHeight="15" x14ac:dyDescent="0.25"/>
  <cols>
    <col min="1" max="1" width="12.5703125" hidden="1" customWidth="1"/>
    <col min="2" max="3" width="11.85546875" bestFit="1" customWidth="1"/>
    <col min="4" max="4" width="11.28515625" bestFit="1" customWidth="1"/>
    <col min="5" max="5" width="25" style="8" bestFit="1" customWidth="1"/>
    <col min="6" max="6" width="6.7109375" bestFit="1" customWidth="1"/>
    <col min="7" max="7" width="7" style="12" bestFit="1" customWidth="1"/>
    <col min="8" max="22" width="8.140625" bestFit="1" customWidth="1"/>
    <col min="23" max="60" width="7.140625" bestFit="1" customWidth="1"/>
    <col min="61" max="63" width="6.140625" bestFit="1" customWidth="1"/>
    <col min="64" max="74" width="7.140625" bestFit="1" customWidth="1"/>
    <col min="75" max="90" width="6.140625" bestFit="1" customWidth="1"/>
  </cols>
  <sheetData>
    <row r="1" spans="1:90" x14ac:dyDescent="0.25">
      <c r="A1" t="s">
        <v>73</v>
      </c>
      <c r="B1" t="s">
        <v>25</v>
      </c>
      <c r="C1" t="s">
        <v>26</v>
      </c>
      <c r="D1" t="s">
        <v>72</v>
      </c>
      <c r="E1" s="8" t="s">
        <v>27</v>
      </c>
      <c r="F1" t="s">
        <v>69</v>
      </c>
      <c r="G1" s="12" t="s">
        <v>71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  <c r="AN1" t="s">
        <v>48</v>
      </c>
      <c r="AO1" t="s">
        <v>49</v>
      </c>
      <c r="AP1" t="s">
        <v>50</v>
      </c>
      <c r="AQ1" t="s">
        <v>51</v>
      </c>
      <c r="AR1" t="s">
        <v>52</v>
      </c>
      <c r="AS1" t="s">
        <v>53</v>
      </c>
      <c r="AT1" t="s">
        <v>54</v>
      </c>
      <c r="AU1" t="s">
        <v>55</v>
      </c>
      <c r="AV1" t="s">
        <v>56</v>
      </c>
      <c r="AW1" t="s">
        <v>57</v>
      </c>
      <c r="AX1" s="1" t="s">
        <v>3</v>
      </c>
      <c r="AY1" s="1" t="s">
        <v>4</v>
      </c>
      <c r="AZ1" s="1" t="s">
        <v>5</v>
      </c>
      <c r="BA1" s="1" t="s">
        <v>6</v>
      </c>
      <c r="BB1" s="1" t="s">
        <v>7</v>
      </c>
      <c r="BC1" s="1" t="s">
        <v>8</v>
      </c>
      <c r="BD1" s="1" t="s">
        <v>9</v>
      </c>
      <c r="BE1" s="1" t="s">
        <v>10</v>
      </c>
      <c r="BF1" s="1" t="s">
        <v>11</v>
      </c>
      <c r="BG1" s="1" t="s">
        <v>12</v>
      </c>
      <c r="BH1" s="1" t="s">
        <v>13</v>
      </c>
      <c r="BI1" s="1" t="s">
        <v>14</v>
      </c>
      <c r="BJ1" s="1" t="s">
        <v>15</v>
      </c>
      <c r="BK1" s="1" t="s">
        <v>16</v>
      </c>
      <c r="BL1" s="1" t="s">
        <v>17</v>
      </c>
      <c r="BM1" s="1" t="s">
        <v>18</v>
      </c>
      <c r="BN1" s="1" t="s">
        <v>19</v>
      </c>
      <c r="BO1" s="1" t="s">
        <v>20</v>
      </c>
      <c r="BP1" s="1" t="s">
        <v>21</v>
      </c>
      <c r="BQ1" s="1" t="s">
        <v>22</v>
      </c>
      <c r="BR1" s="1" t="s">
        <v>23</v>
      </c>
      <c r="BS1" s="1" t="s">
        <v>24</v>
      </c>
      <c r="BT1" s="1" t="s">
        <v>39</v>
      </c>
      <c r="BU1" s="1" t="s">
        <v>40</v>
      </c>
      <c r="BV1" s="1" t="s">
        <v>41</v>
      </c>
      <c r="BW1" s="1" t="s">
        <v>42</v>
      </c>
      <c r="BX1" s="1" t="s">
        <v>43</v>
      </c>
      <c r="BY1" s="1" t="s">
        <v>44</v>
      </c>
      <c r="BZ1" s="1" t="s">
        <v>45</v>
      </c>
      <c r="CA1" s="1" t="s">
        <v>46</v>
      </c>
      <c r="CB1" s="1" t="s">
        <v>47</v>
      </c>
      <c r="CC1" s="1" t="s">
        <v>48</v>
      </c>
      <c r="CD1" s="1" t="s">
        <v>49</v>
      </c>
      <c r="CE1" s="1" t="s">
        <v>50</v>
      </c>
      <c r="CF1" s="1" t="s">
        <v>51</v>
      </c>
      <c r="CG1" s="1" t="s">
        <v>52</v>
      </c>
      <c r="CH1" s="1" t="s">
        <v>53</v>
      </c>
      <c r="CI1" s="1" t="s">
        <v>54</v>
      </c>
      <c r="CJ1" s="1" t="s">
        <v>55</v>
      </c>
      <c r="CK1" s="1" t="s">
        <v>56</v>
      </c>
      <c r="CL1" s="2" t="s">
        <v>57</v>
      </c>
    </row>
    <row r="2" spans="1:90" hidden="1" x14ac:dyDescent="0.25">
      <c r="A2" s="10">
        <v>22400621</v>
      </c>
      <c r="B2" t="s">
        <v>82</v>
      </c>
      <c r="C2" t="s">
        <v>83</v>
      </c>
      <c r="D2" s="11">
        <v>0.58333333333333337</v>
      </c>
      <c r="E2" s="9" t="str">
        <f>HYPERLINK("https://www.nba.com/stats/player/1627783/boxscores-traditional", "Pascal Siakam")</f>
        <v>Pascal Siakam</v>
      </c>
      <c r="F2">
        <v>30.6</v>
      </c>
      <c r="G2" s="10">
        <v>2.577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0.99990000000000001</v>
      </c>
      <c r="V2" s="3">
        <v>0.99958000000000002</v>
      </c>
      <c r="W2" s="3">
        <v>0.99841000000000002</v>
      </c>
      <c r="X2" s="3">
        <v>0.99477000000000004</v>
      </c>
      <c r="Y2" s="3">
        <v>0.98499999999999999</v>
      </c>
      <c r="Z2" s="3">
        <v>0.96326999999999996</v>
      </c>
      <c r="AA2" s="3">
        <v>0.91923999999999995</v>
      </c>
      <c r="AB2" s="3">
        <v>0.84375</v>
      </c>
      <c r="AC2" s="3">
        <v>0.73236999999999997</v>
      </c>
      <c r="AD2" s="3">
        <v>0.59094999999999998</v>
      </c>
      <c r="AE2" s="3">
        <v>0.43643999999999999</v>
      </c>
      <c r="AF2" s="3">
        <v>0.29459999999999997</v>
      </c>
      <c r="AG2" s="3">
        <v>0.17619000000000001</v>
      </c>
      <c r="AH2" s="3">
        <v>9.3420000000000003E-2</v>
      </c>
      <c r="AI2" s="3">
        <v>4.3630000000000002E-2</v>
      </c>
      <c r="AJ2" s="3">
        <v>1.7860000000000001E-2</v>
      </c>
      <c r="AK2" s="3">
        <v>6.5700000000000003E-3</v>
      </c>
      <c r="AL2" s="3">
        <v>2.0500000000000002E-3</v>
      </c>
      <c r="AM2" s="3">
        <v>5.5999999999999995E-4</v>
      </c>
      <c r="AN2" s="3">
        <v>1.2999999999999999E-4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5">
        <f>P_R[[#This Row],[8+]]-P_R[[#This Row],[9+]]</f>
        <v>0</v>
      </c>
      <c r="AY2" s="5">
        <f>P_R[[#This Row],[9+]]-P_R[[#This Row],[10+]]</f>
        <v>0</v>
      </c>
      <c r="AZ2" s="5">
        <f>P_R[[#This Row],[10+]]-P_R[[#This Row],[11+]]</f>
        <v>0</v>
      </c>
      <c r="BA2" s="5">
        <f>P_R[[#This Row],[11+]]-P_R[[#This Row],[12+]]</f>
        <v>0</v>
      </c>
      <c r="BB2" s="5">
        <f>P_R[[#This Row],[12+]]-P_R[[#This Row],[13+]]</f>
        <v>0</v>
      </c>
      <c r="BC2" s="5">
        <f>P_R[[#This Row],[13+]]-P_R[[#This Row],[14+]]</f>
        <v>0</v>
      </c>
      <c r="BD2" s="5">
        <f>P_R[[#This Row],[14+]]-P_R[[#This Row],[15+]]</f>
        <v>0</v>
      </c>
      <c r="BE2" s="5">
        <f>P_R[[#This Row],[15+]]-P_R[[#This Row],[16+]]</f>
        <v>0</v>
      </c>
      <c r="BF2" s="5">
        <f>P_R[[#This Row],[16+]]-P_R[[#This Row],[17+]]</f>
        <v>0</v>
      </c>
      <c r="BG2" s="5">
        <f>P_R[[#This Row],[17+]]-P_R[[#This Row],[18+]]</f>
        <v>0</v>
      </c>
      <c r="BH2" s="5">
        <f>P_R[[#This Row],[18+]]-P_R[[#This Row],[19+]]</f>
        <v>0</v>
      </c>
      <c r="BI2" s="5">
        <f>P_R[[#This Row],[19+]]-P_R[[#This Row],[20+]]</f>
        <v>0</v>
      </c>
      <c r="BJ2" s="5">
        <f>P_R[[#This Row],[20+]]-P_R[[#This Row],[21+]]</f>
        <v>9.9999999999988987E-5</v>
      </c>
      <c r="BK2" s="5">
        <f>P_R[[#This Row],[21+]]-P_R[[#This Row],[22+]]</f>
        <v>3.1999999999998696E-4</v>
      </c>
      <c r="BL2" s="5">
        <f>P_R[[#This Row],[22+]]-P_R[[#This Row],[23+]]</f>
        <v>1.1700000000000044E-3</v>
      </c>
      <c r="BM2" s="5">
        <f>P_R[[#This Row],[23+]]-P_R[[#This Row],[24+]]</f>
        <v>3.6399999999999766E-3</v>
      </c>
      <c r="BN2" s="5">
        <f>P_R[[#This Row],[24+]]-P_R[[#This Row],[25+]]</f>
        <v>9.7700000000000564E-3</v>
      </c>
      <c r="BO2" s="5">
        <f>P_R[[#This Row],[25+]]-P_R[[#This Row],[26+]]</f>
        <v>2.1730000000000027E-2</v>
      </c>
      <c r="BP2" s="5">
        <f>P_R[[#This Row],[26+]]-P_R[[#This Row],[27+]]</f>
        <v>4.4030000000000014E-2</v>
      </c>
      <c r="BQ2" s="5">
        <f>P_R[[#This Row],[27+]]-P_R[[#This Row],[28+]]</f>
        <v>7.5489999999999946E-2</v>
      </c>
      <c r="BR2" s="5">
        <f>P_R[[#This Row],[28+]]-P_R[[#This Row],[29+]]</f>
        <v>0.11138000000000003</v>
      </c>
      <c r="BS2" s="5">
        <f>P_R[[#This Row],[29+]]-P_R[[#This Row],[30+]]</f>
        <v>0.14141999999999999</v>
      </c>
      <c r="BT2" s="5">
        <f>P_R[[#This Row],[30+]]-P_R[[#This Row],[31+]]</f>
        <v>0.15450999999999998</v>
      </c>
      <c r="BU2" s="5">
        <f>P_R[[#This Row],[31+]]-P_R[[#This Row],[32+]]</f>
        <v>0.14184000000000002</v>
      </c>
      <c r="BV2" s="5">
        <f>P_R[[#This Row],[32+]]-P_R[[#This Row],[33+]]</f>
        <v>0.11840999999999996</v>
      </c>
      <c r="BW2" s="5">
        <f>P_R[[#This Row],[33+]]-P_R[[#This Row],[34+]]</f>
        <v>8.277000000000001E-2</v>
      </c>
      <c r="BX2" s="5">
        <f>P_R[[#This Row],[34+]]-P_R[[#This Row],[35+]]</f>
        <v>4.9790000000000001E-2</v>
      </c>
      <c r="BY2" s="5">
        <f>P_R[[#This Row],[35+]]-P_R[[#This Row],[36+]]</f>
        <v>2.5770000000000001E-2</v>
      </c>
      <c r="BZ2" s="5">
        <f>P_R[[#This Row],[36+]]-P_R[[#This Row],[37+]]</f>
        <v>1.1290000000000001E-2</v>
      </c>
      <c r="CA2" s="5">
        <f>P_R[[#This Row],[37+]]-P_R[[#This Row],[38+]]</f>
        <v>4.5199999999999997E-3</v>
      </c>
      <c r="CB2" s="5">
        <f>P_R[[#This Row],[38+]]-P_R[[#This Row],[39+]]</f>
        <v>1.4900000000000002E-3</v>
      </c>
      <c r="CC2" s="5">
        <f>P_R[[#This Row],[39+]]-P_R[[#This Row],[40+]]</f>
        <v>4.2999999999999994E-4</v>
      </c>
      <c r="CD2" s="5">
        <f>P_R[[#This Row],[40+]]-P_R[[#This Row],[41+]]</f>
        <v>1.2999999999999999E-4</v>
      </c>
      <c r="CE2" s="5">
        <f>P_R[[#This Row],[41+]]-P_R[[#This Row],[42+]]</f>
        <v>0</v>
      </c>
      <c r="CF2" s="5">
        <f>P_R[[#This Row],[42+]]-P_R[[#This Row],[43+]]</f>
        <v>0</v>
      </c>
      <c r="CG2" s="5">
        <f>P_R[[#This Row],[43+]]-P_R[[#This Row],[44+]]</f>
        <v>0</v>
      </c>
      <c r="CH2" s="5">
        <f>P_R[[#This Row],[44+]]-P_R[[#This Row],[45+]]</f>
        <v>0</v>
      </c>
      <c r="CI2" s="5">
        <f>P_R[[#This Row],[45+]]-P_R[[#This Row],[46+]]</f>
        <v>0</v>
      </c>
      <c r="CJ2" s="5">
        <f>P_R[[#This Row],[46+]]-P_R[[#This Row],[47+]]</f>
        <v>0</v>
      </c>
      <c r="CK2" s="5">
        <f>P_R[[#This Row],[47+]]-P_R[[#This Row],[48+]]</f>
        <v>0</v>
      </c>
      <c r="CL2" s="5">
        <f>P_R[[#This Row],[48+]]-P_R[[#This Row],[49+]]</f>
        <v>0</v>
      </c>
    </row>
    <row r="3" spans="1:90" x14ac:dyDescent="0.25">
      <c r="A3" s="10">
        <v>22400622</v>
      </c>
      <c r="B3" t="s">
        <v>84</v>
      </c>
      <c r="C3" t="s">
        <v>85</v>
      </c>
      <c r="D3" s="11">
        <v>0.79166666666666663</v>
      </c>
      <c r="E3" s="9" t="str">
        <f>HYPERLINK("https://www.nba.com/stats/player/1630532/boxscores-traditional", "Franz Wagner")</f>
        <v>Franz Wagner</v>
      </c>
      <c r="F3">
        <v>35.200000000000003</v>
      </c>
      <c r="G3" s="4">
        <v>4.3079999999999998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0.99997000000000003</v>
      </c>
      <c r="S3" s="3">
        <v>0.99992000000000003</v>
      </c>
      <c r="T3" s="3">
        <v>0.99978999999999996</v>
      </c>
      <c r="U3" s="3">
        <v>0.99951999999999996</v>
      </c>
      <c r="V3" s="3">
        <v>0.99888999999999994</v>
      </c>
      <c r="W3" s="3">
        <v>0.99766999999999995</v>
      </c>
      <c r="X3" s="3">
        <v>0.99534</v>
      </c>
      <c r="Y3" s="3">
        <v>0.99111000000000005</v>
      </c>
      <c r="Z3" s="3">
        <v>0.98382000000000003</v>
      </c>
      <c r="AA3" s="3">
        <v>0.97128000000000003</v>
      </c>
      <c r="AB3" s="3">
        <v>0.95254000000000005</v>
      </c>
      <c r="AC3" s="3">
        <v>0.92506999999999995</v>
      </c>
      <c r="AD3" s="3">
        <v>0.88685999999999998</v>
      </c>
      <c r="AE3" s="3">
        <v>0.83398000000000005</v>
      </c>
      <c r="AF3" s="3">
        <v>0.77034999999999998</v>
      </c>
      <c r="AG3" s="3">
        <v>0.69496999999999998</v>
      </c>
      <c r="AH3" s="3">
        <v>0.61026000000000002</v>
      </c>
      <c r="AI3" s="3">
        <v>0.51993999999999996</v>
      </c>
      <c r="AJ3" s="3">
        <v>0.42465000000000003</v>
      </c>
      <c r="AK3" s="3">
        <v>0.33723999999999998</v>
      </c>
      <c r="AL3" s="3">
        <v>0.25785000000000002</v>
      </c>
      <c r="AM3" s="3">
        <v>0.18942999999999999</v>
      </c>
      <c r="AN3" s="3">
        <v>0.13350000000000001</v>
      </c>
      <c r="AO3" s="3">
        <v>8.8510000000000005E-2</v>
      </c>
      <c r="AP3" s="3">
        <v>5.7049999999999997E-2</v>
      </c>
      <c r="AQ3" s="3">
        <v>3.5150000000000001E-2</v>
      </c>
      <c r="AR3" s="3">
        <v>2.068E-2</v>
      </c>
      <c r="AS3" s="3">
        <v>1.1599999999999999E-2</v>
      </c>
      <c r="AT3" s="3">
        <v>6.0400000000000002E-3</v>
      </c>
      <c r="AU3" s="3">
        <v>3.0699999999999998E-3</v>
      </c>
      <c r="AV3" s="3">
        <v>1.49E-3</v>
      </c>
      <c r="AW3" s="3">
        <v>6.8999999999999997E-4</v>
      </c>
      <c r="AX3" s="5">
        <f>P_R[[#This Row],[8+]]-P_R[[#This Row],[9+]]</f>
        <v>0</v>
      </c>
      <c r="AY3" s="5">
        <f>P_R[[#This Row],[9+]]-P_R[[#This Row],[10+]]</f>
        <v>0</v>
      </c>
      <c r="AZ3" s="5">
        <f>P_R[[#This Row],[10+]]-P_R[[#This Row],[11+]]</f>
        <v>0</v>
      </c>
      <c r="BA3" s="5">
        <f>P_R[[#This Row],[11+]]-P_R[[#This Row],[12+]]</f>
        <v>0</v>
      </c>
      <c r="BB3" s="5">
        <f>P_R[[#This Row],[12+]]-P_R[[#This Row],[13+]]</f>
        <v>0</v>
      </c>
      <c r="BC3" s="5">
        <f>P_R[[#This Row],[13+]]-P_R[[#This Row],[14+]]</f>
        <v>0</v>
      </c>
      <c r="BD3" s="5">
        <f>P_R[[#This Row],[14+]]-P_R[[#This Row],[15+]]</f>
        <v>0</v>
      </c>
      <c r="BE3" s="5">
        <f>P_R[[#This Row],[15+]]-P_R[[#This Row],[16+]]</f>
        <v>0</v>
      </c>
      <c r="BF3" s="5">
        <f>P_R[[#This Row],[16+]]-P_R[[#This Row],[17+]]</f>
        <v>0</v>
      </c>
      <c r="BG3" s="5">
        <f>P_R[[#This Row],[17+]]-P_R[[#This Row],[18+]]</f>
        <v>2.9999999999974492E-5</v>
      </c>
      <c r="BH3" s="5">
        <f>P_R[[#This Row],[18+]]-P_R[[#This Row],[19+]]</f>
        <v>4.9999999999994493E-5</v>
      </c>
      <c r="BI3" s="5">
        <f>P_R[[#This Row],[19+]]-P_R[[#This Row],[20+]]</f>
        <v>1.300000000000745E-4</v>
      </c>
      <c r="BJ3" s="5">
        <f>P_R[[#This Row],[20+]]-P_R[[#This Row],[21+]]</f>
        <v>2.6999999999999247E-4</v>
      </c>
      <c r="BK3" s="5">
        <f>P_R[[#This Row],[21+]]-P_R[[#This Row],[22+]]</f>
        <v>6.3000000000001943E-4</v>
      </c>
      <c r="BL3" s="5">
        <f>P_R[[#This Row],[22+]]-P_R[[#This Row],[23+]]</f>
        <v>1.2199999999999989E-3</v>
      </c>
      <c r="BM3" s="5">
        <f>P_R[[#This Row],[23+]]-P_R[[#This Row],[24+]]</f>
        <v>2.3299999999999432E-3</v>
      </c>
      <c r="BN3" s="5">
        <f>P_R[[#This Row],[24+]]-P_R[[#This Row],[25+]]</f>
        <v>4.229999999999956E-3</v>
      </c>
      <c r="BO3" s="5">
        <f>P_R[[#This Row],[25+]]-P_R[[#This Row],[26+]]</f>
        <v>7.2900000000000187E-3</v>
      </c>
      <c r="BP3" s="5">
        <f>P_R[[#This Row],[26+]]-P_R[[#This Row],[27+]]</f>
        <v>1.2539999999999996E-2</v>
      </c>
      <c r="BQ3" s="5">
        <f>P_R[[#This Row],[27+]]-P_R[[#This Row],[28+]]</f>
        <v>1.8739999999999979E-2</v>
      </c>
      <c r="BR3" s="5">
        <f>P_R[[#This Row],[28+]]-P_R[[#This Row],[29+]]</f>
        <v>2.7470000000000105E-2</v>
      </c>
      <c r="BS3" s="5">
        <f>P_R[[#This Row],[29+]]-P_R[[#This Row],[30+]]</f>
        <v>3.8209999999999966E-2</v>
      </c>
      <c r="BT3" s="5">
        <f>P_R[[#This Row],[30+]]-P_R[[#This Row],[31+]]</f>
        <v>5.2879999999999927E-2</v>
      </c>
      <c r="BU3" s="5">
        <f>P_R[[#This Row],[31+]]-P_R[[#This Row],[32+]]</f>
        <v>6.3630000000000075E-2</v>
      </c>
      <c r="BV3" s="5">
        <f>P_R[[#This Row],[32+]]-P_R[[#This Row],[33+]]</f>
        <v>7.5380000000000003E-2</v>
      </c>
      <c r="BW3" s="5">
        <f>P_R[[#This Row],[33+]]-P_R[[#This Row],[34+]]</f>
        <v>8.4709999999999952E-2</v>
      </c>
      <c r="BX3" s="5">
        <f>P_R[[#This Row],[34+]]-P_R[[#This Row],[35+]]</f>
        <v>9.0320000000000067E-2</v>
      </c>
      <c r="BY3" s="5">
        <f>P_R[[#This Row],[35+]]-P_R[[#This Row],[36+]]</f>
        <v>9.528999999999993E-2</v>
      </c>
      <c r="BZ3" s="5">
        <f>P_R[[#This Row],[36+]]-P_R[[#This Row],[37+]]</f>
        <v>8.7410000000000043E-2</v>
      </c>
      <c r="CA3" s="5">
        <f>P_R[[#This Row],[37+]]-P_R[[#This Row],[38+]]</f>
        <v>7.9389999999999961E-2</v>
      </c>
      <c r="CB3" s="5">
        <f>P_R[[#This Row],[38+]]-P_R[[#This Row],[39+]]</f>
        <v>6.8420000000000036E-2</v>
      </c>
      <c r="CC3" s="5">
        <f>P_R[[#This Row],[39+]]-P_R[[#This Row],[40+]]</f>
        <v>5.592999999999998E-2</v>
      </c>
      <c r="CD3" s="5">
        <f>P_R[[#This Row],[40+]]-P_R[[#This Row],[41+]]</f>
        <v>4.4990000000000002E-2</v>
      </c>
      <c r="CE3" s="5">
        <f>P_R[[#This Row],[41+]]-P_R[[#This Row],[42+]]</f>
        <v>3.1460000000000009E-2</v>
      </c>
      <c r="CF3" s="5">
        <f>P_R[[#This Row],[42+]]-P_R[[#This Row],[43+]]</f>
        <v>2.1899999999999996E-2</v>
      </c>
      <c r="CG3" s="5">
        <f>P_R[[#This Row],[43+]]-P_R[[#This Row],[44+]]</f>
        <v>1.447E-2</v>
      </c>
      <c r="CH3" s="5">
        <f>P_R[[#This Row],[44+]]-P_R[[#This Row],[45+]]</f>
        <v>9.0800000000000013E-3</v>
      </c>
      <c r="CI3" s="5">
        <f>P_R[[#This Row],[45+]]-P_R[[#This Row],[46+]]</f>
        <v>5.559999999999999E-3</v>
      </c>
      <c r="CJ3" s="5">
        <f>P_R[[#This Row],[46+]]-P_R[[#This Row],[47+]]</f>
        <v>2.9700000000000004E-3</v>
      </c>
      <c r="CK3" s="5">
        <f>P_R[[#This Row],[47+]]-P_R[[#This Row],[48+]]</f>
        <v>1.5799999999999998E-3</v>
      </c>
      <c r="CL3" s="5">
        <f>P_R[[#This Row],[48+]]-P_R[[#This Row],[49+]]</f>
        <v>8.0000000000000004E-4</v>
      </c>
    </row>
    <row r="4" spans="1:90" x14ac:dyDescent="0.25">
      <c r="A4" s="10">
        <v>22400622</v>
      </c>
      <c r="B4" t="s">
        <v>85</v>
      </c>
      <c r="C4" t="s">
        <v>84</v>
      </c>
      <c r="D4" s="11">
        <v>0.79166666666666663</v>
      </c>
      <c r="E4" s="9" t="str">
        <f>HYPERLINK("https://www.nba.com/stats/player/1630166/boxscores-traditional", "Deni Avdija")</f>
        <v>Deni Avdija</v>
      </c>
      <c r="F4">
        <v>26.8</v>
      </c>
      <c r="G4" s="4">
        <v>5.492</v>
      </c>
      <c r="H4" s="3">
        <v>0.99968999999999997</v>
      </c>
      <c r="I4" s="3">
        <v>0.99939999999999996</v>
      </c>
      <c r="J4" s="3">
        <v>0.99888999999999994</v>
      </c>
      <c r="K4" s="3">
        <v>0.99800999999999995</v>
      </c>
      <c r="L4" s="3">
        <v>0.99643000000000004</v>
      </c>
      <c r="M4" s="3">
        <v>0.99395999999999995</v>
      </c>
      <c r="N4" s="3">
        <v>0.99009999999999998</v>
      </c>
      <c r="O4" s="3">
        <v>0.98421999999999998</v>
      </c>
      <c r="P4" s="3">
        <v>0.97558</v>
      </c>
      <c r="Q4" s="3">
        <v>0.96245999999999998</v>
      </c>
      <c r="R4" s="3">
        <v>0.94520000000000004</v>
      </c>
      <c r="S4" s="3">
        <v>0.92220000000000002</v>
      </c>
      <c r="T4" s="3">
        <v>0.89251000000000003</v>
      </c>
      <c r="U4" s="3">
        <v>0.85543000000000002</v>
      </c>
      <c r="V4" s="3">
        <v>0.80784999999999996</v>
      </c>
      <c r="W4" s="3">
        <v>0.75490000000000002</v>
      </c>
      <c r="X4" s="3">
        <v>0.69496999999999998</v>
      </c>
      <c r="Y4" s="3">
        <v>0.62929999999999997</v>
      </c>
      <c r="Z4" s="3">
        <v>0.55962000000000001</v>
      </c>
      <c r="AA4" s="3">
        <v>0.48404999999999998</v>
      </c>
      <c r="AB4" s="3">
        <v>0.41293999999999997</v>
      </c>
      <c r="AC4" s="3">
        <v>0.34458</v>
      </c>
      <c r="AD4" s="3">
        <v>0.28095999999999999</v>
      </c>
      <c r="AE4" s="3">
        <v>0.22363</v>
      </c>
      <c r="AF4" s="3">
        <v>0.17105999999999999</v>
      </c>
      <c r="AG4" s="3">
        <v>0.12923999999999999</v>
      </c>
      <c r="AH4" s="3">
        <v>9.5100000000000004E-2</v>
      </c>
      <c r="AI4" s="3">
        <v>6.8110000000000004E-2</v>
      </c>
      <c r="AJ4" s="3">
        <v>4.648E-2</v>
      </c>
      <c r="AK4" s="3">
        <v>3.1440000000000003E-2</v>
      </c>
      <c r="AL4" s="3">
        <v>2.068E-2</v>
      </c>
      <c r="AM4" s="3">
        <v>1.321E-2</v>
      </c>
      <c r="AN4" s="3">
        <v>8.2000000000000007E-3</v>
      </c>
      <c r="AO4" s="3">
        <v>4.7999999999999996E-3</v>
      </c>
      <c r="AP4" s="3">
        <v>2.8E-3</v>
      </c>
      <c r="AQ4" s="3">
        <v>1.5900000000000001E-3</v>
      </c>
      <c r="AR4" s="3">
        <v>8.7000000000000001E-4</v>
      </c>
      <c r="AS4" s="3">
        <v>4.6999999999999999E-4</v>
      </c>
      <c r="AT4" s="3">
        <v>2.3000000000000001E-4</v>
      </c>
      <c r="AU4" s="3">
        <v>1.2E-4</v>
      </c>
      <c r="AV4" s="3">
        <v>6.0000000000000002E-5</v>
      </c>
      <c r="AW4" s="3">
        <v>0</v>
      </c>
      <c r="AX4" s="5">
        <f>P_R[[#This Row],[8+]]-P_R[[#This Row],[9+]]</f>
        <v>2.9000000000001247E-4</v>
      </c>
      <c r="AY4" s="5">
        <f>P_R[[#This Row],[9+]]-P_R[[#This Row],[10+]]</f>
        <v>5.1000000000001044E-4</v>
      </c>
      <c r="AZ4" s="5">
        <f>P_R[[#This Row],[10+]]-P_R[[#This Row],[11+]]</f>
        <v>8.799999999999919E-4</v>
      </c>
      <c r="BA4" s="5">
        <f>P_R[[#This Row],[11+]]-P_R[[#This Row],[12+]]</f>
        <v>1.5799999999999148E-3</v>
      </c>
      <c r="BB4" s="5">
        <f>P_R[[#This Row],[12+]]-P_R[[#This Row],[13+]]</f>
        <v>2.4700000000000832E-3</v>
      </c>
      <c r="BC4" s="5">
        <f>P_R[[#This Row],[13+]]-P_R[[#This Row],[14+]]</f>
        <v>3.8599999999999746E-3</v>
      </c>
      <c r="BD4" s="5">
        <f>P_R[[#This Row],[14+]]-P_R[[#This Row],[15+]]</f>
        <v>5.8799999999999963E-3</v>
      </c>
      <c r="BE4" s="5">
        <f>P_R[[#This Row],[15+]]-P_R[[#This Row],[16+]]</f>
        <v>8.639999999999981E-3</v>
      </c>
      <c r="BF4" s="5">
        <f>P_R[[#This Row],[16+]]-P_R[[#This Row],[17+]]</f>
        <v>1.3120000000000021E-2</v>
      </c>
      <c r="BG4" s="5">
        <f>P_R[[#This Row],[17+]]-P_R[[#This Row],[18+]]</f>
        <v>1.7259999999999942E-2</v>
      </c>
      <c r="BH4" s="5">
        <f>P_R[[#This Row],[18+]]-P_R[[#This Row],[19+]]</f>
        <v>2.300000000000002E-2</v>
      </c>
      <c r="BI4" s="5">
        <f>P_R[[#This Row],[19+]]-P_R[[#This Row],[20+]]</f>
        <v>2.9689999999999994E-2</v>
      </c>
      <c r="BJ4" s="5">
        <f>P_R[[#This Row],[20+]]-P_R[[#This Row],[21+]]</f>
        <v>3.7080000000000002E-2</v>
      </c>
      <c r="BK4" s="5">
        <f>P_R[[#This Row],[21+]]-P_R[[#This Row],[22+]]</f>
        <v>4.7580000000000067E-2</v>
      </c>
      <c r="BL4" s="5">
        <f>P_R[[#This Row],[22+]]-P_R[[#This Row],[23+]]</f>
        <v>5.2949999999999942E-2</v>
      </c>
      <c r="BM4" s="5">
        <f>P_R[[#This Row],[23+]]-P_R[[#This Row],[24+]]</f>
        <v>5.9930000000000039E-2</v>
      </c>
      <c r="BN4" s="5">
        <f>P_R[[#This Row],[24+]]-P_R[[#This Row],[25+]]</f>
        <v>6.5670000000000006E-2</v>
      </c>
      <c r="BO4" s="5">
        <f>P_R[[#This Row],[25+]]-P_R[[#This Row],[26+]]</f>
        <v>6.9679999999999964E-2</v>
      </c>
      <c r="BP4" s="5">
        <f>P_R[[#This Row],[26+]]-P_R[[#This Row],[27+]]</f>
        <v>7.5570000000000026E-2</v>
      </c>
      <c r="BQ4" s="5">
        <f>P_R[[#This Row],[27+]]-P_R[[#This Row],[28+]]</f>
        <v>7.1110000000000007E-2</v>
      </c>
      <c r="BR4" s="5">
        <f>P_R[[#This Row],[28+]]-P_R[[#This Row],[29+]]</f>
        <v>6.8359999999999976E-2</v>
      </c>
      <c r="BS4" s="5">
        <f>P_R[[#This Row],[29+]]-P_R[[#This Row],[30+]]</f>
        <v>6.362000000000001E-2</v>
      </c>
      <c r="BT4" s="5">
        <f>P_R[[#This Row],[30+]]-P_R[[#This Row],[31+]]</f>
        <v>5.7329999999999992E-2</v>
      </c>
      <c r="BU4" s="5">
        <f>P_R[[#This Row],[31+]]-P_R[[#This Row],[32+]]</f>
        <v>5.2570000000000006E-2</v>
      </c>
      <c r="BV4" s="5">
        <f>P_R[[#This Row],[32+]]-P_R[[#This Row],[33+]]</f>
        <v>4.1819999999999996E-2</v>
      </c>
      <c r="BW4" s="5">
        <f>P_R[[#This Row],[33+]]-P_R[[#This Row],[34+]]</f>
        <v>3.413999999999999E-2</v>
      </c>
      <c r="BX4" s="5">
        <f>P_R[[#This Row],[34+]]-P_R[[#This Row],[35+]]</f>
        <v>2.699E-2</v>
      </c>
      <c r="BY4" s="5">
        <f>P_R[[#This Row],[35+]]-P_R[[#This Row],[36+]]</f>
        <v>2.1630000000000003E-2</v>
      </c>
      <c r="BZ4" s="5">
        <f>P_R[[#This Row],[36+]]-P_R[[#This Row],[37+]]</f>
        <v>1.5039999999999998E-2</v>
      </c>
      <c r="CA4" s="5">
        <f>P_R[[#This Row],[37+]]-P_R[[#This Row],[38+]]</f>
        <v>1.0760000000000002E-2</v>
      </c>
      <c r="CB4" s="5">
        <f>P_R[[#This Row],[38+]]-P_R[[#This Row],[39+]]</f>
        <v>7.4700000000000009E-3</v>
      </c>
      <c r="CC4" s="5">
        <f>P_R[[#This Row],[39+]]-P_R[[#This Row],[40+]]</f>
        <v>5.0099999999999988E-3</v>
      </c>
      <c r="CD4" s="5">
        <f>P_R[[#This Row],[40+]]-P_R[[#This Row],[41+]]</f>
        <v>3.4000000000000011E-3</v>
      </c>
      <c r="CE4" s="5">
        <f>P_R[[#This Row],[41+]]-P_R[[#This Row],[42+]]</f>
        <v>1.9999999999999996E-3</v>
      </c>
      <c r="CF4" s="5">
        <f>P_R[[#This Row],[42+]]-P_R[[#This Row],[43+]]</f>
        <v>1.2099999999999999E-3</v>
      </c>
      <c r="CG4" s="5">
        <f>P_R[[#This Row],[43+]]-P_R[[#This Row],[44+]]</f>
        <v>7.2000000000000005E-4</v>
      </c>
      <c r="CH4" s="5">
        <f>P_R[[#This Row],[44+]]-P_R[[#This Row],[45+]]</f>
        <v>4.0000000000000002E-4</v>
      </c>
      <c r="CI4" s="5">
        <f>P_R[[#This Row],[45+]]-P_R[[#This Row],[46+]]</f>
        <v>2.3999999999999998E-4</v>
      </c>
      <c r="CJ4" s="5">
        <f>P_R[[#This Row],[46+]]-P_R[[#This Row],[47+]]</f>
        <v>1.1E-4</v>
      </c>
      <c r="CK4" s="5">
        <f>P_R[[#This Row],[47+]]-P_R[[#This Row],[48+]]</f>
        <v>6.0000000000000002E-5</v>
      </c>
      <c r="CL4" s="5">
        <f>P_R[[#This Row],[48+]]-P_R[[#This Row],[49+]]</f>
        <v>6.0000000000000002E-5</v>
      </c>
    </row>
    <row r="5" spans="1:90" x14ac:dyDescent="0.25">
      <c r="A5" s="10">
        <v>22400622</v>
      </c>
      <c r="B5" t="s">
        <v>84</v>
      </c>
      <c r="C5" t="s">
        <v>85</v>
      </c>
      <c r="D5" s="11">
        <v>0.79166666666666663</v>
      </c>
      <c r="E5" s="9" t="str">
        <f>HYPERLINK("https://www.nba.com/stats/player/1631094/boxscores-traditional", "Paolo Banchero")</f>
        <v>Paolo Banchero</v>
      </c>
      <c r="F5">
        <v>27</v>
      </c>
      <c r="G5" s="4">
        <v>6.7229999999999999</v>
      </c>
      <c r="H5" s="3">
        <v>0.99766999999999995</v>
      </c>
      <c r="I5" s="3">
        <v>0.99631999999999998</v>
      </c>
      <c r="J5" s="3">
        <v>0.99429999999999996</v>
      </c>
      <c r="K5" s="3">
        <v>0.99134</v>
      </c>
      <c r="L5" s="3">
        <v>0.98712999999999995</v>
      </c>
      <c r="M5" s="3">
        <v>0.98124</v>
      </c>
      <c r="N5" s="3">
        <v>0.97319999999999995</v>
      </c>
      <c r="O5" s="3">
        <v>0.96245999999999998</v>
      </c>
      <c r="P5" s="3">
        <v>0.94950000000000001</v>
      </c>
      <c r="Q5" s="3">
        <v>0.93189</v>
      </c>
      <c r="R5" s="3">
        <v>0.90988000000000002</v>
      </c>
      <c r="S5" s="3">
        <v>0.88297999999999999</v>
      </c>
      <c r="T5" s="3">
        <v>0.85082999999999998</v>
      </c>
      <c r="U5" s="3">
        <v>0.81327000000000005</v>
      </c>
      <c r="V5" s="3">
        <v>0.77034999999999998</v>
      </c>
      <c r="W5" s="3">
        <v>0.72240000000000004</v>
      </c>
      <c r="X5" s="3">
        <v>0.67364000000000002</v>
      </c>
      <c r="Y5" s="3">
        <v>0.61790999999999996</v>
      </c>
      <c r="Z5" s="3">
        <v>0.55962000000000001</v>
      </c>
      <c r="AA5" s="3">
        <v>0.5</v>
      </c>
      <c r="AB5" s="3">
        <v>0.44037999999999999</v>
      </c>
      <c r="AC5" s="3">
        <v>0.38208999999999999</v>
      </c>
      <c r="AD5" s="3">
        <v>0.32635999999999998</v>
      </c>
      <c r="AE5" s="3">
        <v>0.27760000000000001</v>
      </c>
      <c r="AF5" s="3">
        <v>0.22964999999999999</v>
      </c>
      <c r="AG5" s="3">
        <v>0.18673000000000001</v>
      </c>
      <c r="AH5" s="3">
        <v>0.14917</v>
      </c>
      <c r="AI5" s="3">
        <v>0.11702</v>
      </c>
      <c r="AJ5" s="3">
        <v>9.0120000000000006E-2</v>
      </c>
      <c r="AK5" s="3">
        <v>6.8110000000000004E-2</v>
      </c>
      <c r="AL5" s="3">
        <v>5.0500000000000003E-2</v>
      </c>
      <c r="AM5" s="3">
        <v>3.7539999999999997E-2</v>
      </c>
      <c r="AN5" s="3">
        <v>2.6800000000000001E-2</v>
      </c>
      <c r="AO5" s="3">
        <v>1.8759999999999999E-2</v>
      </c>
      <c r="AP5" s="3">
        <v>1.2869999999999999E-2</v>
      </c>
      <c r="AQ5" s="3">
        <v>8.6599999999999993E-3</v>
      </c>
      <c r="AR5" s="3">
        <v>5.7000000000000002E-3</v>
      </c>
      <c r="AS5" s="3">
        <v>3.6800000000000001E-3</v>
      </c>
      <c r="AT5" s="3">
        <v>2.33E-3</v>
      </c>
      <c r="AU5" s="3">
        <v>1.49E-3</v>
      </c>
      <c r="AV5" s="3">
        <v>8.9999999999999998E-4</v>
      </c>
      <c r="AW5" s="3">
        <v>5.4000000000000001E-4</v>
      </c>
      <c r="AX5" s="5">
        <f>P_R[[#This Row],[8+]]-P_R[[#This Row],[9+]]</f>
        <v>1.3499999999999623E-3</v>
      </c>
      <c r="AY5" s="5">
        <f>P_R[[#This Row],[9+]]-P_R[[#This Row],[10+]]</f>
        <v>2.0200000000000218E-3</v>
      </c>
      <c r="AZ5" s="5">
        <f>P_R[[#This Row],[10+]]-P_R[[#This Row],[11+]]</f>
        <v>2.9599999999999627E-3</v>
      </c>
      <c r="BA5" s="5">
        <f>P_R[[#This Row],[11+]]-P_R[[#This Row],[12+]]</f>
        <v>4.210000000000047E-3</v>
      </c>
      <c r="BB5" s="5">
        <f>P_R[[#This Row],[12+]]-P_R[[#This Row],[13+]]</f>
        <v>5.8899999999999508E-3</v>
      </c>
      <c r="BC5" s="5">
        <f>P_R[[#This Row],[13+]]-P_R[[#This Row],[14+]]</f>
        <v>8.0400000000000471E-3</v>
      </c>
      <c r="BD5" s="5">
        <f>P_R[[#This Row],[14+]]-P_R[[#This Row],[15+]]</f>
        <v>1.0739999999999972E-2</v>
      </c>
      <c r="BE5" s="5">
        <f>P_R[[#This Row],[15+]]-P_R[[#This Row],[16+]]</f>
        <v>1.2959999999999972E-2</v>
      </c>
      <c r="BF5" s="5">
        <f>P_R[[#This Row],[16+]]-P_R[[#This Row],[17+]]</f>
        <v>1.7610000000000015E-2</v>
      </c>
      <c r="BG5" s="5">
        <f>P_R[[#This Row],[17+]]-P_R[[#This Row],[18+]]</f>
        <v>2.2009999999999974E-2</v>
      </c>
      <c r="BH5" s="5">
        <f>P_R[[#This Row],[18+]]-P_R[[#This Row],[19+]]</f>
        <v>2.6900000000000035E-2</v>
      </c>
      <c r="BI5" s="5">
        <f>P_R[[#This Row],[19+]]-P_R[[#This Row],[20+]]</f>
        <v>3.2150000000000012E-2</v>
      </c>
      <c r="BJ5" s="5">
        <f>P_R[[#This Row],[20+]]-P_R[[#This Row],[21+]]</f>
        <v>3.7559999999999927E-2</v>
      </c>
      <c r="BK5" s="5">
        <f>P_R[[#This Row],[21+]]-P_R[[#This Row],[22+]]</f>
        <v>4.2920000000000069E-2</v>
      </c>
      <c r="BL5" s="5">
        <f>P_R[[#This Row],[22+]]-P_R[[#This Row],[23+]]</f>
        <v>4.7949999999999937E-2</v>
      </c>
      <c r="BM5" s="5">
        <f>P_R[[#This Row],[23+]]-P_R[[#This Row],[24+]]</f>
        <v>4.8760000000000026E-2</v>
      </c>
      <c r="BN5" s="5">
        <f>P_R[[#This Row],[24+]]-P_R[[#This Row],[25+]]</f>
        <v>5.5730000000000057E-2</v>
      </c>
      <c r="BO5" s="5">
        <f>P_R[[#This Row],[25+]]-P_R[[#This Row],[26+]]</f>
        <v>5.8289999999999953E-2</v>
      </c>
      <c r="BP5" s="5">
        <f>P_R[[#This Row],[26+]]-P_R[[#This Row],[27+]]</f>
        <v>5.9620000000000006E-2</v>
      </c>
      <c r="BQ5" s="5">
        <f>P_R[[#This Row],[27+]]-P_R[[#This Row],[28+]]</f>
        <v>5.9620000000000006E-2</v>
      </c>
      <c r="BR5" s="5">
        <f>P_R[[#This Row],[28+]]-P_R[[#This Row],[29+]]</f>
        <v>5.8290000000000008E-2</v>
      </c>
      <c r="BS5" s="5">
        <f>P_R[[#This Row],[29+]]-P_R[[#This Row],[30+]]</f>
        <v>5.5730000000000002E-2</v>
      </c>
      <c r="BT5" s="5">
        <f>P_R[[#This Row],[30+]]-P_R[[#This Row],[31+]]</f>
        <v>4.875999999999997E-2</v>
      </c>
      <c r="BU5" s="5">
        <f>P_R[[#This Row],[31+]]-P_R[[#This Row],[32+]]</f>
        <v>4.795000000000002E-2</v>
      </c>
      <c r="BV5" s="5">
        <f>P_R[[#This Row],[32+]]-P_R[[#This Row],[33+]]</f>
        <v>4.2919999999999986E-2</v>
      </c>
      <c r="BW5" s="5">
        <f>P_R[[#This Row],[33+]]-P_R[[#This Row],[34+]]</f>
        <v>3.756000000000001E-2</v>
      </c>
      <c r="BX5" s="5">
        <f>P_R[[#This Row],[34+]]-P_R[[#This Row],[35+]]</f>
        <v>3.2149999999999998E-2</v>
      </c>
      <c r="BY5" s="5">
        <f>P_R[[#This Row],[35+]]-P_R[[#This Row],[36+]]</f>
        <v>2.6899999999999993E-2</v>
      </c>
      <c r="BZ5" s="5">
        <f>P_R[[#This Row],[36+]]-P_R[[#This Row],[37+]]</f>
        <v>2.2010000000000002E-2</v>
      </c>
      <c r="CA5" s="5">
        <f>P_R[[#This Row],[37+]]-P_R[[#This Row],[38+]]</f>
        <v>1.7610000000000001E-2</v>
      </c>
      <c r="CB5" s="5">
        <f>P_R[[#This Row],[38+]]-P_R[[#This Row],[39+]]</f>
        <v>1.2960000000000006E-2</v>
      </c>
      <c r="CC5" s="5">
        <f>P_R[[#This Row],[39+]]-P_R[[#This Row],[40+]]</f>
        <v>1.0739999999999996E-2</v>
      </c>
      <c r="CD5" s="5">
        <f>P_R[[#This Row],[40+]]-P_R[[#This Row],[41+]]</f>
        <v>8.040000000000002E-3</v>
      </c>
      <c r="CE5" s="5">
        <f>P_R[[#This Row],[41+]]-P_R[[#This Row],[42+]]</f>
        <v>5.8899999999999994E-3</v>
      </c>
      <c r="CF5" s="5">
        <f>P_R[[#This Row],[42+]]-P_R[[#This Row],[43+]]</f>
        <v>4.2100000000000002E-3</v>
      </c>
      <c r="CG5" s="5">
        <f>P_R[[#This Row],[43+]]-P_R[[#This Row],[44+]]</f>
        <v>2.9599999999999991E-3</v>
      </c>
      <c r="CH5" s="5">
        <f>P_R[[#This Row],[44+]]-P_R[[#This Row],[45+]]</f>
        <v>2.0200000000000001E-3</v>
      </c>
      <c r="CI5" s="5">
        <f>P_R[[#This Row],[45+]]-P_R[[#This Row],[46+]]</f>
        <v>1.3500000000000001E-3</v>
      </c>
      <c r="CJ5" s="5">
        <f>P_R[[#This Row],[46+]]-P_R[[#This Row],[47+]]</f>
        <v>8.4000000000000003E-4</v>
      </c>
      <c r="CK5" s="5">
        <f>P_R[[#This Row],[47+]]-P_R[[#This Row],[48+]]</f>
        <v>5.9000000000000003E-4</v>
      </c>
      <c r="CL5" s="5">
        <f>P_R[[#This Row],[48+]]-P_R[[#This Row],[49+]]</f>
        <v>3.5999999999999997E-4</v>
      </c>
    </row>
    <row r="6" spans="1:90" x14ac:dyDescent="0.25">
      <c r="A6" s="10">
        <v>22400622</v>
      </c>
      <c r="B6" t="s">
        <v>84</v>
      </c>
      <c r="C6" t="s">
        <v>85</v>
      </c>
      <c r="D6" s="11">
        <v>0.79166666666666663</v>
      </c>
      <c r="E6" s="9" t="str">
        <f>HYPERLINK("https://www.nba.com/stats/player/1630591/boxscores-traditional", "Jalen Suggs")</f>
        <v>Jalen Suggs</v>
      </c>
      <c r="F6">
        <v>25.6</v>
      </c>
      <c r="G6" s="4">
        <v>6.8879999999999999</v>
      </c>
      <c r="H6" s="3">
        <v>0.99477000000000004</v>
      </c>
      <c r="I6" s="3">
        <v>0.99202000000000001</v>
      </c>
      <c r="J6" s="3">
        <v>0.98809000000000002</v>
      </c>
      <c r="K6" s="3">
        <v>0.98299999999999998</v>
      </c>
      <c r="L6" s="3">
        <v>0.97558</v>
      </c>
      <c r="M6" s="3">
        <v>0.96638000000000002</v>
      </c>
      <c r="N6" s="3">
        <v>0.95352000000000003</v>
      </c>
      <c r="O6" s="3">
        <v>0.93822000000000005</v>
      </c>
      <c r="P6" s="3">
        <v>0.91774</v>
      </c>
      <c r="Q6" s="3">
        <v>0.89434999999999998</v>
      </c>
      <c r="R6" s="3">
        <v>0.86433000000000004</v>
      </c>
      <c r="S6" s="3">
        <v>0.83147000000000004</v>
      </c>
      <c r="T6" s="3">
        <v>0.79103000000000001</v>
      </c>
      <c r="U6" s="3">
        <v>0.74856999999999996</v>
      </c>
      <c r="V6" s="3">
        <v>0.69847000000000004</v>
      </c>
      <c r="W6" s="3">
        <v>0.64802999999999999</v>
      </c>
      <c r="X6" s="3">
        <v>0.59094999999999998</v>
      </c>
      <c r="Y6" s="3">
        <v>0.53586</v>
      </c>
      <c r="Z6" s="3">
        <v>0.47608</v>
      </c>
      <c r="AA6" s="3">
        <v>0.42074</v>
      </c>
      <c r="AB6" s="3">
        <v>0.36316999999999999</v>
      </c>
      <c r="AC6" s="3">
        <v>0.31207000000000001</v>
      </c>
      <c r="AD6" s="3">
        <v>0.26108999999999999</v>
      </c>
      <c r="AE6" s="3">
        <v>0.2177</v>
      </c>
      <c r="AF6" s="3">
        <v>0.17619000000000001</v>
      </c>
      <c r="AG6" s="3">
        <v>0.14230999999999999</v>
      </c>
      <c r="AH6" s="3">
        <v>0.11123</v>
      </c>
      <c r="AI6" s="3">
        <v>8.6910000000000001E-2</v>
      </c>
      <c r="AJ6" s="3">
        <v>6.5519999999999995E-2</v>
      </c>
      <c r="AK6" s="3">
        <v>4.8460000000000003E-2</v>
      </c>
      <c r="AL6" s="3">
        <v>3.5929999999999997E-2</v>
      </c>
      <c r="AM6" s="3">
        <v>2.5590000000000002E-2</v>
      </c>
      <c r="AN6" s="3">
        <v>1.831E-2</v>
      </c>
      <c r="AO6" s="3">
        <v>1.255E-2</v>
      </c>
      <c r="AP6" s="3">
        <v>8.6599999999999993E-3</v>
      </c>
      <c r="AQ6" s="3">
        <v>5.7000000000000002E-3</v>
      </c>
      <c r="AR6" s="3">
        <v>3.79E-3</v>
      </c>
      <c r="AS6" s="3">
        <v>2.3999999999999998E-3</v>
      </c>
      <c r="AT6" s="3">
        <v>1.5399999999999999E-3</v>
      </c>
      <c r="AU6" s="3">
        <v>9.3999999999999997E-4</v>
      </c>
      <c r="AV6" s="3">
        <v>5.8E-4</v>
      </c>
      <c r="AW6" s="3">
        <v>3.4000000000000002E-4</v>
      </c>
      <c r="AX6" s="5">
        <f>P_R[[#This Row],[8+]]-P_R[[#This Row],[9+]]</f>
        <v>2.7500000000000302E-3</v>
      </c>
      <c r="AY6" s="5">
        <f>P_R[[#This Row],[9+]]-P_R[[#This Row],[10+]]</f>
        <v>3.9299999999999891E-3</v>
      </c>
      <c r="AZ6" s="5">
        <f>P_R[[#This Row],[10+]]-P_R[[#This Row],[11+]]</f>
        <v>5.0900000000000389E-3</v>
      </c>
      <c r="BA6" s="5">
        <f>P_R[[#This Row],[11+]]-P_R[[#This Row],[12+]]</f>
        <v>7.4199999999999822E-3</v>
      </c>
      <c r="BB6" s="5">
        <f>P_R[[#This Row],[12+]]-P_R[[#This Row],[13+]]</f>
        <v>9.199999999999986E-3</v>
      </c>
      <c r="BC6" s="5">
        <f>P_R[[#This Row],[13+]]-P_R[[#This Row],[14+]]</f>
        <v>1.2859999999999983E-2</v>
      </c>
      <c r="BD6" s="5">
        <f>P_R[[#This Row],[14+]]-P_R[[#This Row],[15+]]</f>
        <v>1.529999999999998E-2</v>
      </c>
      <c r="BE6" s="5">
        <f>P_R[[#This Row],[15+]]-P_R[[#This Row],[16+]]</f>
        <v>2.0480000000000054E-2</v>
      </c>
      <c r="BF6" s="5">
        <f>P_R[[#This Row],[16+]]-P_R[[#This Row],[17+]]</f>
        <v>2.3390000000000022E-2</v>
      </c>
      <c r="BG6" s="5">
        <f>P_R[[#This Row],[17+]]-P_R[[#This Row],[18+]]</f>
        <v>3.0019999999999936E-2</v>
      </c>
      <c r="BH6" s="5">
        <f>P_R[[#This Row],[18+]]-P_R[[#This Row],[19+]]</f>
        <v>3.286E-2</v>
      </c>
      <c r="BI6" s="5">
        <f>P_R[[#This Row],[19+]]-P_R[[#This Row],[20+]]</f>
        <v>4.0440000000000031E-2</v>
      </c>
      <c r="BJ6" s="5">
        <f>P_R[[#This Row],[20+]]-P_R[[#This Row],[21+]]</f>
        <v>4.2460000000000053E-2</v>
      </c>
      <c r="BK6" s="5">
        <f>P_R[[#This Row],[21+]]-P_R[[#This Row],[22+]]</f>
        <v>5.0099999999999922E-2</v>
      </c>
      <c r="BL6" s="5">
        <f>P_R[[#This Row],[22+]]-P_R[[#This Row],[23+]]</f>
        <v>5.044000000000004E-2</v>
      </c>
      <c r="BM6" s="5">
        <f>P_R[[#This Row],[23+]]-P_R[[#This Row],[24+]]</f>
        <v>5.708000000000002E-2</v>
      </c>
      <c r="BN6" s="5">
        <f>P_R[[#This Row],[24+]]-P_R[[#This Row],[25+]]</f>
        <v>5.5089999999999972E-2</v>
      </c>
      <c r="BO6" s="5">
        <f>P_R[[#This Row],[25+]]-P_R[[#This Row],[26+]]</f>
        <v>5.978E-2</v>
      </c>
      <c r="BP6" s="5">
        <f>P_R[[#This Row],[26+]]-P_R[[#This Row],[27+]]</f>
        <v>5.534E-2</v>
      </c>
      <c r="BQ6" s="5">
        <f>P_R[[#This Row],[27+]]-P_R[[#This Row],[28+]]</f>
        <v>5.757000000000001E-2</v>
      </c>
      <c r="BR6" s="5">
        <f>P_R[[#This Row],[28+]]-P_R[[#This Row],[29+]]</f>
        <v>5.1099999999999979E-2</v>
      </c>
      <c r="BS6" s="5">
        <f>P_R[[#This Row],[29+]]-P_R[[#This Row],[30+]]</f>
        <v>5.0980000000000025E-2</v>
      </c>
      <c r="BT6" s="5">
        <f>P_R[[#This Row],[30+]]-P_R[[#This Row],[31+]]</f>
        <v>4.3389999999999984E-2</v>
      </c>
      <c r="BU6" s="5">
        <f>P_R[[#This Row],[31+]]-P_R[[#This Row],[32+]]</f>
        <v>4.1509999999999991E-2</v>
      </c>
      <c r="BV6" s="5">
        <f>P_R[[#This Row],[32+]]-P_R[[#This Row],[33+]]</f>
        <v>3.3880000000000021E-2</v>
      </c>
      <c r="BW6" s="5">
        <f>P_R[[#This Row],[33+]]-P_R[[#This Row],[34+]]</f>
        <v>3.1079999999999997E-2</v>
      </c>
      <c r="BX6" s="5">
        <f>P_R[[#This Row],[34+]]-P_R[[#This Row],[35+]]</f>
        <v>2.4319999999999994E-2</v>
      </c>
      <c r="BY6" s="5">
        <f>P_R[[#This Row],[35+]]-P_R[[#This Row],[36+]]</f>
        <v>2.1390000000000006E-2</v>
      </c>
      <c r="BZ6" s="5">
        <f>P_R[[#This Row],[36+]]-P_R[[#This Row],[37+]]</f>
        <v>1.7059999999999992E-2</v>
      </c>
      <c r="CA6" s="5">
        <f>P_R[[#This Row],[37+]]-P_R[[#This Row],[38+]]</f>
        <v>1.2530000000000006E-2</v>
      </c>
      <c r="CB6" s="5">
        <f>P_R[[#This Row],[38+]]-P_R[[#This Row],[39+]]</f>
        <v>1.0339999999999995E-2</v>
      </c>
      <c r="CC6" s="5">
        <f>P_R[[#This Row],[39+]]-P_R[[#This Row],[40+]]</f>
        <v>7.2800000000000017E-3</v>
      </c>
      <c r="CD6" s="5">
        <f>P_R[[#This Row],[40+]]-P_R[[#This Row],[41+]]</f>
        <v>5.7599999999999995E-3</v>
      </c>
      <c r="CE6" s="5">
        <f>P_R[[#This Row],[41+]]-P_R[[#This Row],[42+]]</f>
        <v>3.8900000000000011E-3</v>
      </c>
      <c r="CF6" s="5">
        <f>P_R[[#This Row],[42+]]-P_R[[#This Row],[43+]]</f>
        <v>2.9599999999999991E-3</v>
      </c>
      <c r="CG6" s="5">
        <f>P_R[[#This Row],[43+]]-P_R[[#This Row],[44+]]</f>
        <v>1.9100000000000002E-3</v>
      </c>
      <c r="CH6" s="5">
        <f>P_R[[#This Row],[44+]]-P_R[[#This Row],[45+]]</f>
        <v>1.3900000000000002E-3</v>
      </c>
      <c r="CI6" s="5">
        <f>P_R[[#This Row],[45+]]-P_R[[#This Row],[46+]]</f>
        <v>8.5999999999999987E-4</v>
      </c>
      <c r="CJ6" s="5">
        <f>P_R[[#This Row],[46+]]-P_R[[#This Row],[47+]]</f>
        <v>5.9999999999999995E-4</v>
      </c>
      <c r="CK6" s="5">
        <f>P_R[[#This Row],[47+]]-P_R[[#This Row],[48+]]</f>
        <v>3.5999999999999997E-4</v>
      </c>
      <c r="CL6" s="5">
        <f>P_R[[#This Row],[48+]]-P_R[[#This Row],[49+]]</f>
        <v>2.3999999999999998E-4</v>
      </c>
    </row>
    <row r="7" spans="1:90" x14ac:dyDescent="0.25">
      <c r="A7" s="10">
        <v>22400622</v>
      </c>
      <c r="B7" t="s">
        <v>85</v>
      </c>
      <c r="C7" t="s">
        <v>84</v>
      </c>
      <c r="D7" s="11">
        <v>0.79166666666666663</v>
      </c>
      <c r="E7" s="9" t="str">
        <f>HYPERLINK("https://www.nba.com/stats/player/1630703/boxscores-traditional", "Scoot Henderson")</f>
        <v>Scoot Henderson</v>
      </c>
      <c r="F7">
        <v>26.4</v>
      </c>
      <c r="G7" s="4">
        <v>10.557</v>
      </c>
      <c r="H7" s="3">
        <v>0.95906999999999998</v>
      </c>
      <c r="I7" s="3">
        <v>0.95052999999999999</v>
      </c>
      <c r="J7" s="3">
        <v>0.93942999999999999</v>
      </c>
      <c r="K7" s="3">
        <v>0.92784999999999995</v>
      </c>
      <c r="L7" s="3">
        <v>0.91308999999999996</v>
      </c>
      <c r="M7" s="3">
        <v>0.89795999999999998</v>
      </c>
      <c r="N7" s="3">
        <v>0.879</v>
      </c>
      <c r="O7" s="3">
        <v>0.85992999999999997</v>
      </c>
      <c r="P7" s="3">
        <v>0.83891000000000004</v>
      </c>
      <c r="Q7" s="3">
        <v>0.81327000000000005</v>
      </c>
      <c r="R7" s="3">
        <v>0.78813999999999995</v>
      </c>
      <c r="S7" s="3">
        <v>0.75804000000000005</v>
      </c>
      <c r="T7" s="3">
        <v>0.72907</v>
      </c>
      <c r="U7" s="3">
        <v>0.69496999999999998</v>
      </c>
      <c r="V7" s="3">
        <v>0.66276000000000002</v>
      </c>
      <c r="W7" s="3">
        <v>0.62551999999999996</v>
      </c>
      <c r="X7" s="3">
        <v>0.59094999999999998</v>
      </c>
      <c r="Y7" s="3">
        <v>0.55171999999999999</v>
      </c>
      <c r="Z7" s="3">
        <v>0.51595000000000002</v>
      </c>
      <c r="AA7" s="3">
        <v>0.47608</v>
      </c>
      <c r="AB7" s="3">
        <v>0.44037999999999999</v>
      </c>
      <c r="AC7" s="3">
        <v>0.40128999999999998</v>
      </c>
      <c r="AD7" s="3">
        <v>0.36692999999999998</v>
      </c>
      <c r="AE7" s="3">
        <v>0.32996999999999999</v>
      </c>
      <c r="AF7" s="3">
        <v>0.29805999999999999</v>
      </c>
      <c r="AG7" s="3">
        <v>0.26434999999999997</v>
      </c>
      <c r="AH7" s="3">
        <v>0.23576</v>
      </c>
      <c r="AI7" s="3">
        <v>0.20896999999999999</v>
      </c>
      <c r="AJ7" s="3">
        <v>0.18140999999999999</v>
      </c>
      <c r="AK7" s="3">
        <v>0.15866</v>
      </c>
      <c r="AL7" s="3">
        <v>0.13567000000000001</v>
      </c>
      <c r="AM7" s="3">
        <v>0.11702</v>
      </c>
      <c r="AN7" s="3">
        <v>9.8530000000000006E-2</v>
      </c>
      <c r="AO7" s="3">
        <v>8.3790000000000003E-2</v>
      </c>
      <c r="AP7" s="3">
        <v>6.9440000000000002E-2</v>
      </c>
      <c r="AQ7" s="3">
        <v>5.8209999999999998E-2</v>
      </c>
      <c r="AR7" s="3">
        <v>4.7460000000000002E-2</v>
      </c>
      <c r="AS7" s="3">
        <v>3.9199999999999999E-2</v>
      </c>
      <c r="AT7" s="3">
        <v>3.1440000000000003E-2</v>
      </c>
      <c r="AU7" s="3">
        <v>2.5590000000000002E-2</v>
      </c>
      <c r="AV7" s="3">
        <v>2.018E-2</v>
      </c>
      <c r="AW7" s="3">
        <v>1.618E-2</v>
      </c>
      <c r="AX7" s="5">
        <f>P_R[[#This Row],[8+]]-P_R[[#This Row],[9+]]</f>
        <v>8.539999999999992E-3</v>
      </c>
      <c r="AY7" s="5">
        <f>P_R[[#This Row],[9+]]-P_R[[#This Row],[10+]]</f>
        <v>1.1099999999999999E-2</v>
      </c>
      <c r="AZ7" s="5">
        <f>P_R[[#This Row],[10+]]-P_R[[#This Row],[11+]]</f>
        <v>1.1580000000000035E-2</v>
      </c>
      <c r="BA7" s="5">
        <f>P_R[[#This Row],[11+]]-P_R[[#This Row],[12+]]</f>
        <v>1.4759999999999995E-2</v>
      </c>
      <c r="BB7" s="5">
        <f>P_R[[#This Row],[12+]]-P_R[[#This Row],[13+]]</f>
        <v>1.5129999999999977E-2</v>
      </c>
      <c r="BC7" s="5">
        <f>P_R[[#This Row],[13+]]-P_R[[#This Row],[14+]]</f>
        <v>1.8959999999999977E-2</v>
      </c>
      <c r="BD7" s="5">
        <f>P_R[[#This Row],[14+]]-P_R[[#This Row],[15+]]</f>
        <v>1.9070000000000031E-2</v>
      </c>
      <c r="BE7" s="5">
        <f>P_R[[#This Row],[15+]]-P_R[[#This Row],[16+]]</f>
        <v>2.1019999999999928E-2</v>
      </c>
      <c r="BF7" s="5">
        <f>P_R[[#This Row],[16+]]-P_R[[#This Row],[17+]]</f>
        <v>2.5639999999999996E-2</v>
      </c>
      <c r="BG7" s="5">
        <f>P_R[[#This Row],[17+]]-P_R[[#This Row],[18+]]</f>
        <v>2.5130000000000097E-2</v>
      </c>
      <c r="BH7" s="5">
        <f>P_R[[#This Row],[18+]]-P_R[[#This Row],[19+]]</f>
        <v>3.0099999999999905E-2</v>
      </c>
      <c r="BI7" s="5">
        <f>P_R[[#This Row],[19+]]-P_R[[#This Row],[20+]]</f>
        <v>2.8970000000000051E-2</v>
      </c>
      <c r="BJ7" s="5">
        <f>P_R[[#This Row],[20+]]-P_R[[#This Row],[21+]]</f>
        <v>3.4100000000000019E-2</v>
      </c>
      <c r="BK7" s="5">
        <f>P_R[[#This Row],[21+]]-P_R[[#This Row],[22+]]</f>
        <v>3.2209999999999961E-2</v>
      </c>
      <c r="BL7" s="5">
        <f>P_R[[#This Row],[22+]]-P_R[[#This Row],[23+]]</f>
        <v>3.7240000000000051E-2</v>
      </c>
      <c r="BM7" s="5">
        <f>P_R[[#This Row],[23+]]-P_R[[#This Row],[24+]]</f>
        <v>3.456999999999999E-2</v>
      </c>
      <c r="BN7" s="5">
        <f>P_R[[#This Row],[24+]]-P_R[[#This Row],[25+]]</f>
        <v>3.9229999999999987E-2</v>
      </c>
      <c r="BO7" s="5">
        <f>P_R[[#This Row],[25+]]-P_R[[#This Row],[26+]]</f>
        <v>3.5769999999999968E-2</v>
      </c>
      <c r="BP7" s="5">
        <f>P_R[[#This Row],[26+]]-P_R[[#This Row],[27+]]</f>
        <v>3.9870000000000017E-2</v>
      </c>
      <c r="BQ7" s="5">
        <f>P_R[[#This Row],[27+]]-P_R[[#This Row],[28+]]</f>
        <v>3.570000000000001E-2</v>
      </c>
      <c r="BR7" s="5">
        <f>P_R[[#This Row],[28+]]-P_R[[#This Row],[29+]]</f>
        <v>3.9090000000000014E-2</v>
      </c>
      <c r="BS7" s="5">
        <f>P_R[[#This Row],[29+]]-P_R[[#This Row],[30+]]</f>
        <v>3.4360000000000002E-2</v>
      </c>
      <c r="BT7" s="5">
        <f>P_R[[#This Row],[30+]]-P_R[[#This Row],[31+]]</f>
        <v>3.6959999999999993E-2</v>
      </c>
      <c r="BU7" s="5">
        <f>P_R[[#This Row],[31+]]-P_R[[#This Row],[32+]]</f>
        <v>3.1909999999999994E-2</v>
      </c>
      <c r="BV7" s="5">
        <f>P_R[[#This Row],[32+]]-P_R[[#This Row],[33+]]</f>
        <v>3.3710000000000018E-2</v>
      </c>
      <c r="BW7" s="5">
        <f>P_R[[#This Row],[33+]]-P_R[[#This Row],[34+]]</f>
        <v>2.8589999999999977E-2</v>
      </c>
      <c r="BX7" s="5">
        <f>P_R[[#This Row],[34+]]-P_R[[#This Row],[35+]]</f>
        <v>2.6790000000000008E-2</v>
      </c>
      <c r="BY7" s="5">
        <f>P_R[[#This Row],[35+]]-P_R[[#This Row],[36+]]</f>
        <v>2.7560000000000001E-2</v>
      </c>
      <c r="BZ7" s="5">
        <f>P_R[[#This Row],[36+]]-P_R[[#This Row],[37+]]</f>
        <v>2.2749999999999992E-2</v>
      </c>
      <c r="CA7" s="5">
        <f>P_R[[#This Row],[37+]]-P_R[[#This Row],[38+]]</f>
        <v>2.2989999999999983E-2</v>
      </c>
      <c r="CB7" s="5">
        <f>P_R[[#This Row],[38+]]-P_R[[#This Row],[39+]]</f>
        <v>1.8650000000000014E-2</v>
      </c>
      <c r="CC7" s="5">
        <f>P_R[[#This Row],[39+]]-P_R[[#This Row],[40+]]</f>
        <v>1.8489999999999993E-2</v>
      </c>
      <c r="CD7" s="5">
        <f>P_R[[#This Row],[40+]]-P_R[[#This Row],[41+]]</f>
        <v>1.4740000000000003E-2</v>
      </c>
      <c r="CE7" s="5">
        <f>P_R[[#This Row],[41+]]-P_R[[#This Row],[42+]]</f>
        <v>1.4350000000000002E-2</v>
      </c>
      <c r="CF7" s="5">
        <f>P_R[[#This Row],[42+]]-P_R[[#This Row],[43+]]</f>
        <v>1.1230000000000004E-2</v>
      </c>
      <c r="CG7" s="5">
        <f>P_R[[#This Row],[43+]]-P_R[[#This Row],[44+]]</f>
        <v>1.0749999999999996E-2</v>
      </c>
      <c r="CH7" s="5">
        <f>P_R[[#This Row],[44+]]-P_R[[#This Row],[45+]]</f>
        <v>8.2600000000000035E-3</v>
      </c>
      <c r="CI7" s="5">
        <f>P_R[[#This Row],[45+]]-P_R[[#This Row],[46+]]</f>
        <v>7.7599999999999961E-3</v>
      </c>
      <c r="CJ7" s="5">
        <f>P_R[[#This Row],[46+]]-P_R[[#This Row],[47+]]</f>
        <v>5.850000000000001E-3</v>
      </c>
      <c r="CK7" s="5">
        <f>P_R[[#This Row],[47+]]-P_R[[#This Row],[48+]]</f>
        <v>5.4100000000000016E-3</v>
      </c>
      <c r="CL7" s="5">
        <f>P_R[[#This Row],[48+]]-P_R[[#This Row],[49+]]</f>
        <v>4.0000000000000001E-3</v>
      </c>
    </row>
    <row r="8" spans="1:90" x14ac:dyDescent="0.25">
      <c r="A8" s="10">
        <v>22400622</v>
      </c>
      <c r="B8" t="s">
        <v>84</v>
      </c>
      <c r="C8" t="s">
        <v>85</v>
      </c>
      <c r="D8" s="11">
        <v>0.79166666666666663</v>
      </c>
      <c r="E8" s="9" t="str">
        <f>HYPERLINK("https://www.nba.com/stats/player/1630175/boxscores-traditional", "Cole Anthony")</f>
        <v>Cole Anthony</v>
      </c>
      <c r="F8">
        <v>23</v>
      </c>
      <c r="G8" s="4">
        <v>6.782</v>
      </c>
      <c r="H8" s="3">
        <v>0.98645000000000005</v>
      </c>
      <c r="I8" s="3">
        <v>0.98029999999999995</v>
      </c>
      <c r="J8" s="3">
        <v>0.97257000000000005</v>
      </c>
      <c r="K8" s="3">
        <v>0.96164000000000005</v>
      </c>
      <c r="L8" s="3">
        <v>0.94738</v>
      </c>
      <c r="M8" s="3">
        <v>0.92922000000000005</v>
      </c>
      <c r="N8" s="3">
        <v>0.90824000000000005</v>
      </c>
      <c r="O8" s="3">
        <v>0.88100000000000001</v>
      </c>
      <c r="P8" s="3">
        <v>0.84848999999999997</v>
      </c>
      <c r="Q8" s="3">
        <v>0.81057000000000001</v>
      </c>
      <c r="R8" s="3">
        <v>0.77034999999999998</v>
      </c>
      <c r="S8" s="3">
        <v>0.72240000000000004</v>
      </c>
      <c r="T8" s="3">
        <v>0.67003000000000001</v>
      </c>
      <c r="U8" s="3">
        <v>0.61409000000000002</v>
      </c>
      <c r="V8" s="3">
        <v>0.55962000000000001</v>
      </c>
      <c r="W8" s="3">
        <v>0.5</v>
      </c>
      <c r="X8" s="3">
        <v>0.44037999999999999</v>
      </c>
      <c r="Y8" s="3">
        <v>0.38590999999999998</v>
      </c>
      <c r="Z8" s="3">
        <v>0.32996999999999999</v>
      </c>
      <c r="AA8" s="3">
        <v>0.27760000000000001</v>
      </c>
      <c r="AB8" s="3">
        <v>0.22964999999999999</v>
      </c>
      <c r="AC8" s="3">
        <v>0.18942999999999999</v>
      </c>
      <c r="AD8" s="3">
        <v>0.15151000000000001</v>
      </c>
      <c r="AE8" s="3">
        <v>0.11899999999999999</v>
      </c>
      <c r="AF8" s="3">
        <v>9.1759999999999994E-2</v>
      </c>
      <c r="AG8" s="3">
        <v>7.0779999999999996E-2</v>
      </c>
      <c r="AH8" s="3">
        <v>5.262E-2</v>
      </c>
      <c r="AI8" s="3">
        <v>3.8359999999999998E-2</v>
      </c>
      <c r="AJ8" s="3">
        <v>2.743E-2</v>
      </c>
      <c r="AK8" s="3">
        <v>1.9699999999999999E-2</v>
      </c>
      <c r="AL8" s="3">
        <v>1.355E-2</v>
      </c>
      <c r="AM8" s="3">
        <v>9.1400000000000006E-3</v>
      </c>
      <c r="AN8" s="3">
        <v>6.0400000000000002E-3</v>
      </c>
      <c r="AO8" s="3">
        <v>4.0200000000000001E-3</v>
      </c>
      <c r="AP8" s="3">
        <v>2.5600000000000002E-3</v>
      </c>
      <c r="AQ8" s="3">
        <v>1.5900000000000001E-3</v>
      </c>
      <c r="AR8" s="3">
        <v>9.7000000000000005E-4</v>
      </c>
      <c r="AS8" s="3">
        <v>5.9999999999999995E-4</v>
      </c>
      <c r="AT8" s="3">
        <v>3.5E-4</v>
      </c>
      <c r="AU8" s="3">
        <v>2.0000000000000001E-4</v>
      </c>
      <c r="AV8" s="3">
        <v>1.1E-4</v>
      </c>
      <c r="AW8" s="3">
        <v>6.0000000000000002E-5</v>
      </c>
      <c r="AX8" s="5">
        <f>P_R[[#This Row],[8+]]-P_R[[#This Row],[9+]]</f>
        <v>6.1500000000000998E-3</v>
      </c>
      <c r="AY8" s="5">
        <f>P_R[[#This Row],[9+]]-P_R[[#This Row],[10+]]</f>
        <v>7.7299999999999036E-3</v>
      </c>
      <c r="AZ8" s="5">
        <f>P_R[[#This Row],[10+]]-P_R[[#This Row],[11+]]</f>
        <v>1.0929999999999995E-2</v>
      </c>
      <c r="BA8" s="5">
        <f>P_R[[#This Row],[11+]]-P_R[[#This Row],[12+]]</f>
        <v>1.426000000000005E-2</v>
      </c>
      <c r="BB8" s="5">
        <f>P_R[[#This Row],[12+]]-P_R[[#This Row],[13+]]</f>
        <v>1.8159999999999954E-2</v>
      </c>
      <c r="BC8" s="5">
        <f>P_R[[#This Row],[13+]]-P_R[[#This Row],[14+]]</f>
        <v>2.0979999999999999E-2</v>
      </c>
      <c r="BD8" s="5">
        <f>P_R[[#This Row],[14+]]-P_R[[#This Row],[15+]]</f>
        <v>2.7240000000000042E-2</v>
      </c>
      <c r="BE8" s="5">
        <f>P_R[[#This Row],[15+]]-P_R[[#This Row],[16+]]</f>
        <v>3.2510000000000039E-2</v>
      </c>
      <c r="BF8" s="5">
        <f>P_R[[#This Row],[16+]]-P_R[[#This Row],[17+]]</f>
        <v>3.7919999999999954E-2</v>
      </c>
      <c r="BG8" s="5">
        <f>P_R[[#This Row],[17+]]-P_R[[#This Row],[18+]]</f>
        <v>4.0220000000000034E-2</v>
      </c>
      <c r="BH8" s="5">
        <f>P_R[[#This Row],[18+]]-P_R[[#This Row],[19+]]</f>
        <v>4.7949999999999937E-2</v>
      </c>
      <c r="BI8" s="5">
        <f>P_R[[#This Row],[19+]]-P_R[[#This Row],[20+]]</f>
        <v>5.2370000000000028E-2</v>
      </c>
      <c r="BJ8" s="5">
        <f>P_R[[#This Row],[20+]]-P_R[[#This Row],[21+]]</f>
        <v>5.593999999999999E-2</v>
      </c>
      <c r="BK8" s="5">
        <f>P_R[[#This Row],[21+]]-P_R[[#This Row],[22+]]</f>
        <v>5.4470000000000018E-2</v>
      </c>
      <c r="BL8" s="5">
        <f>P_R[[#This Row],[22+]]-P_R[[#This Row],[23+]]</f>
        <v>5.9620000000000006E-2</v>
      </c>
      <c r="BM8" s="5">
        <f>P_R[[#This Row],[23+]]-P_R[[#This Row],[24+]]</f>
        <v>5.9620000000000006E-2</v>
      </c>
      <c r="BN8" s="5">
        <f>P_R[[#This Row],[24+]]-P_R[[#This Row],[25+]]</f>
        <v>5.4470000000000018E-2</v>
      </c>
      <c r="BO8" s="5">
        <f>P_R[[#This Row],[25+]]-P_R[[#This Row],[26+]]</f>
        <v>5.593999999999999E-2</v>
      </c>
      <c r="BP8" s="5">
        <f>P_R[[#This Row],[26+]]-P_R[[#This Row],[27+]]</f>
        <v>5.2369999999999972E-2</v>
      </c>
      <c r="BQ8" s="5">
        <f>P_R[[#This Row],[27+]]-P_R[[#This Row],[28+]]</f>
        <v>4.795000000000002E-2</v>
      </c>
      <c r="BR8" s="5">
        <f>P_R[[#This Row],[28+]]-P_R[[#This Row],[29+]]</f>
        <v>4.0220000000000006E-2</v>
      </c>
      <c r="BS8" s="5">
        <f>P_R[[#This Row],[29+]]-P_R[[#This Row],[30+]]</f>
        <v>3.7919999999999981E-2</v>
      </c>
      <c r="BT8" s="5">
        <f>P_R[[#This Row],[30+]]-P_R[[#This Row],[31+]]</f>
        <v>3.2510000000000011E-2</v>
      </c>
      <c r="BU8" s="5">
        <f>P_R[[#This Row],[31+]]-P_R[[#This Row],[32+]]</f>
        <v>2.724E-2</v>
      </c>
      <c r="BV8" s="5">
        <f>P_R[[#This Row],[32+]]-P_R[[#This Row],[33+]]</f>
        <v>2.0979999999999999E-2</v>
      </c>
      <c r="BW8" s="5">
        <f>P_R[[#This Row],[33+]]-P_R[[#This Row],[34+]]</f>
        <v>1.8159999999999996E-2</v>
      </c>
      <c r="BX8" s="5">
        <f>P_R[[#This Row],[34+]]-P_R[[#This Row],[35+]]</f>
        <v>1.4260000000000002E-2</v>
      </c>
      <c r="BY8" s="5">
        <f>P_R[[#This Row],[35+]]-P_R[[#This Row],[36+]]</f>
        <v>1.0929999999999999E-2</v>
      </c>
      <c r="BZ8" s="5">
        <f>P_R[[#This Row],[36+]]-P_R[[#This Row],[37+]]</f>
        <v>7.7300000000000008E-3</v>
      </c>
      <c r="CA8" s="5">
        <f>P_R[[#This Row],[37+]]-P_R[[#This Row],[38+]]</f>
        <v>6.1499999999999992E-3</v>
      </c>
      <c r="CB8" s="5">
        <f>P_R[[#This Row],[38+]]-P_R[[#This Row],[39+]]</f>
        <v>4.409999999999999E-3</v>
      </c>
      <c r="CC8" s="5">
        <f>P_R[[#This Row],[39+]]-P_R[[#This Row],[40+]]</f>
        <v>3.1000000000000003E-3</v>
      </c>
      <c r="CD8" s="5">
        <f>P_R[[#This Row],[40+]]-P_R[[#This Row],[41+]]</f>
        <v>2.0200000000000001E-3</v>
      </c>
      <c r="CE8" s="5">
        <f>P_R[[#This Row],[41+]]-P_R[[#This Row],[42+]]</f>
        <v>1.4599999999999999E-3</v>
      </c>
      <c r="CF8" s="5">
        <f>P_R[[#This Row],[42+]]-P_R[[#This Row],[43+]]</f>
        <v>9.7000000000000016E-4</v>
      </c>
      <c r="CG8" s="5">
        <f>P_R[[#This Row],[43+]]-P_R[[#This Row],[44+]]</f>
        <v>6.2E-4</v>
      </c>
      <c r="CH8" s="5">
        <f>P_R[[#This Row],[44+]]-P_R[[#This Row],[45+]]</f>
        <v>3.700000000000001E-4</v>
      </c>
      <c r="CI8" s="5">
        <f>P_R[[#This Row],[45+]]-P_R[[#This Row],[46+]]</f>
        <v>2.4999999999999995E-4</v>
      </c>
      <c r="CJ8" s="5">
        <f>P_R[[#This Row],[46+]]-P_R[[#This Row],[47+]]</f>
        <v>1.4999999999999999E-4</v>
      </c>
      <c r="CK8" s="5">
        <f>P_R[[#This Row],[47+]]-P_R[[#This Row],[48+]]</f>
        <v>9.0000000000000006E-5</v>
      </c>
      <c r="CL8" s="5">
        <f>P_R[[#This Row],[48+]]-P_R[[#This Row],[49+]]</f>
        <v>5.0000000000000002E-5</v>
      </c>
    </row>
    <row r="9" spans="1:90" x14ac:dyDescent="0.25">
      <c r="A9" s="10">
        <v>22400622</v>
      </c>
      <c r="B9" t="s">
        <v>85</v>
      </c>
      <c r="C9" t="s">
        <v>84</v>
      </c>
      <c r="D9" s="11">
        <v>0.79166666666666663</v>
      </c>
      <c r="E9" s="9" t="str">
        <f>HYPERLINK("https://www.nba.com/stats/player/1631101/boxscores-traditional", "Shaedon Sharpe")</f>
        <v>Shaedon Sharpe</v>
      </c>
      <c r="F9">
        <v>20.8</v>
      </c>
      <c r="G9" s="4">
        <v>4.0199999999999996</v>
      </c>
      <c r="H9" s="3">
        <v>0.99926000000000004</v>
      </c>
      <c r="I9" s="3">
        <v>0.99836000000000003</v>
      </c>
      <c r="J9" s="3">
        <v>0.99643000000000004</v>
      </c>
      <c r="K9" s="3">
        <v>0.99265999999999999</v>
      </c>
      <c r="L9" s="3">
        <v>0.98573999999999995</v>
      </c>
      <c r="M9" s="3">
        <v>0.97380999999999995</v>
      </c>
      <c r="N9" s="3">
        <v>0.95448999999999995</v>
      </c>
      <c r="O9" s="3">
        <v>0.92506999999999995</v>
      </c>
      <c r="P9" s="3">
        <v>0.88297999999999999</v>
      </c>
      <c r="Q9" s="3">
        <v>0.82894000000000001</v>
      </c>
      <c r="R9" s="3">
        <v>0.75804000000000005</v>
      </c>
      <c r="S9" s="3">
        <v>0.67364000000000002</v>
      </c>
      <c r="T9" s="3">
        <v>0.57926</v>
      </c>
      <c r="U9" s="3">
        <v>0.48005999999999999</v>
      </c>
      <c r="V9" s="3">
        <v>0.38208999999999999</v>
      </c>
      <c r="W9" s="3">
        <v>0.29115999999999997</v>
      </c>
      <c r="X9" s="3">
        <v>0.21185999999999999</v>
      </c>
      <c r="Y9" s="3">
        <v>0.14917</v>
      </c>
      <c r="Z9" s="3">
        <v>9.8530000000000006E-2</v>
      </c>
      <c r="AA9" s="3">
        <v>6.1780000000000002E-2</v>
      </c>
      <c r="AB9" s="3">
        <v>3.6729999999999999E-2</v>
      </c>
      <c r="AC9" s="3">
        <v>2.068E-2</v>
      </c>
      <c r="AD9" s="3">
        <v>1.1010000000000001E-2</v>
      </c>
      <c r="AE9" s="3">
        <v>5.5399999999999998E-3</v>
      </c>
      <c r="AF9" s="3">
        <v>2.64E-3</v>
      </c>
      <c r="AG9" s="3">
        <v>1.2199999999999999E-3</v>
      </c>
      <c r="AH9" s="3">
        <v>5.1999999999999995E-4</v>
      </c>
      <c r="AI9" s="3">
        <v>2.1000000000000001E-4</v>
      </c>
      <c r="AJ9" s="3">
        <v>8.0000000000000007E-5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5">
        <f>P_R[[#This Row],[8+]]-P_R[[#This Row],[9+]]</f>
        <v>9.000000000000119E-4</v>
      </c>
      <c r="AY9" s="5">
        <f>P_R[[#This Row],[9+]]-P_R[[#This Row],[10+]]</f>
        <v>1.9299999999999873E-3</v>
      </c>
      <c r="AZ9" s="5">
        <f>P_R[[#This Row],[10+]]-P_R[[#This Row],[11+]]</f>
        <v>3.7700000000000511E-3</v>
      </c>
      <c r="BA9" s="5">
        <f>P_R[[#This Row],[11+]]-P_R[[#This Row],[12+]]</f>
        <v>6.9200000000000372E-3</v>
      </c>
      <c r="BB9" s="5">
        <f>P_R[[#This Row],[12+]]-P_R[[#This Row],[13+]]</f>
        <v>1.1929999999999996E-2</v>
      </c>
      <c r="BC9" s="5">
        <f>P_R[[#This Row],[13+]]-P_R[[#This Row],[14+]]</f>
        <v>1.9320000000000004E-2</v>
      </c>
      <c r="BD9" s="5">
        <f>P_R[[#This Row],[14+]]-P_R[[#This Row],[15+]]</f>
        <v>2.9420000000000002E-2</v>
      </c>
      <c r="BE9" s="5">
        <f>P_R[[#This Row],[15+]]-P_R[[#This Row],[16+]]</f>
        <v>4.2089999999999961E-2</v>
      </c>
      <c r="BF9" s="5">
        <f>P_R[[#This Row],[16+]]-P_R[[#This Row],[17+]]</f>
        <v>5.4039999999999977E-2</v>
      </c>
      <c r="BG9" s="5">
        <f>P_R[[#This Row],[17+]]-P_R[[#This Row],[18+]]</f>
        <v>7.0899999999999963E-2</v>
      </c>
      <c r="BH9" s="5">
        <f>P_R[[#This Row],[18+]]-P_R[[#This Row],[19+]]</f>
        <v>8.4400000000000031E-2</v>
      </c>
      <c r="BI9" s="5">
        <f>P_R[[#This Row],[19+]]-P_R[[#This Row],[20+]]</f>
        <v>9.4380000000000019E-2</v>
      </c>
      <c r="BJ9" s="5">
        <f>P_R[[#This Row],[20+]]-P_R[[#This Row],[21+]]</f>
        <v>9.920000000000001E-2</v>
      </c>
      <c r="BK9" s="5">
        <f>P_R[[#This Row],[21+]]-P_R[[#This Row],[22+]]</f>
        <v>9.7970000000000002E-2</v>
      </c>
      <c r="BL9" s="5">
        <f>P_R[[#This Row],[22+]]-P_R[[#This Row],[23+]]</f>
        <v>9.0930000000000011E-2</v>
      </c>
      <c r="BM9" s="5">
        <f>P_R[[#This Row],[23+]]-P_R[[#This Row],[24+]]</f>
        <v>7.9299999999999982E-2</v>
      </c>
      <c r="BN9" s="5">
        <f>P_R[[#This Row],[24+]]-P_R[[#This Row],[25+]]</f>
        <v>6.2689999999999996E-2</v>
      </c>
      <c r="BO9" s="5">
        <f>P_R[[#This Row],[25+]]-P_R[[#This Row],[26+]]</f>
        <v>5.0639999999999991E-2</v>
      </c>
      <c r="BP9" s="5">
        <f>P_R[[#This Row],[26+]]-P_R[[#This Row],[27+]]</f>
        <v>3.6750000000000005E-2</v>
      </c>
      <c r="BQ9" s="5">
        <f>P_R[[#This Row],[27+]]-P_R[[#This Row],[28+]]</f>
        <v>2.5050000000000003E-2</v>
      </c>
      <c r="BR9" s="5">
        <f>P_R[[#This Row],[28+]]-P_R[[#This Row],[29+]]</f>
        <v>1.6049999999999998E-2</v>
      </c>
      <c r="BS9" s="5">
        <f>P_R[[#This Row],[29+]]-P_R[[#This Row],[30+]]</f>
        <v>9.6699999999999998E-3</v>
      </c>
      <c r="BT9" s="5">
        <f>P_R[[#This Row],[30+]]-P_R[[#This Row],[31+]]</f>
        <v>5.4700000000000009E-3</v>
      </c>
      <c r="BU9" s="5">
        <f>P_R[[#This Row],[31+]]-P_R[[#This Row],[32+]]</f>
        <v>2.8999999999999998E-3</v>
      </c>
      <c r="BV9" s="5">
        <f>P_R[[#This Row],[32+]]-P_R[[#This Row],[33+]]</f>
        <v>1.42E-3</v>
      </c>
      <c r="BW9" s="5">
        <f>P_R[[#This Row],[33+]]-P_R[[#This Row],[34+]]</f>
        <v>6.9999999999999999E-4</v>
      </c>
      <c r="BX9" s="5">
        <f>P_R[[#This Row],[34+]]-P_R[[#This Row],[35+]]</f>
        <v>3.0999999999999995E-4</v>
      </c>
      <c r="BY9" s="5">
        <f>P_R[[#This Row],[35+]]-P_R[[#This Row],[36+]]</f>
        <v>1.3000000000000002E-4</v>
      </c>
      <c r="BZ9" s="5">
        <f>P_R[[#This Row],[36+]]-P_R[[#This Row],[37+]]</f>
        <v>8.0000000000000007E-5</v>
      </c>
      <c r="CA9" s="5">
        <f>P_R[[#This Row],[37+]]-P_R[[#This Row],[38+]]</f>
        <v>0</v>
      </c>
      <c r="CB9" s="5">
        <f>P_R[[#This Row],[38+]]-P_R[[#This Row],[39+]]</f>
        <v>0</v>
      </c>
      <c r="CC9" s="5">
        <f>P_R[[#This Row],[39+]]-P_R[[#This Row],[40+]]</f>
        <v>0</v>
      </c>
      <c r="CD9" s="5">
        <f>P_R[[#This Row],[40+]]-P_R[[#This Row],[41+]]</f>
        <v>0</v>
      </c>
      <c r="CE9" s="5">
        <f>P_R[[#This Row],[41+]]-P_R[[#This Row],[42+]]</f>
        <v>0</v>
      </c>
      <c r="CF9" s="5">
        <f>P_R[[#This Row],[42+]]-P_R[[#This Row],[43+]]</f>
        <v>0</v>
      </c>
      <c r="CG9" s="5">
        <f>P_R[[#This Row],[43+]]-P_R[[#This Row],[44+]]</f>
        <v>0</v>
      </c>
      <c r="CH9" s="5">
        <f>P_R[[#This Row],[44+]]-P_R[[#This Row],[45+]]</f>
        <v>0</v>
      </c>
      <c r="CI9" s="5">
        <f>P_R[[#This Row],[45+]]-P_R[[#This Row],[46+]]</f>
        <v>0</v>
      </c>
      <c r="CJ9" s="5">
        <f>P_R[[#This Row],[46+]]-P_R[[#This Row],[47+]]</f>
        <v>0</v>
      </c>
      <c r="CK9" s="5">
        <f>P_R[[#This Row],[47+]]-P_R[[#This Row],[48+]]</f>
        <v>0</v>
      </c>
      <c r="CL9" s="5">
        <f>P_R[[#This Row],[48+]]-P_R[[#This Row],[49+]]</f>
        <v>0</v>
      </c>
    </row>
    <row r="10" spans="1:90" x14ac:dyDescent="0.25">
      <c r="A10" s="10">
        <v>22400622</v>
      </c>
      <c r="B10" t="s">
        <v>85</v>
      </c>
      <c r="C10" t="s">
        <v>84</v>
      </c>
      <c r="D10" s="11">
        <v>0.79166666666666663</v>
      </c>
      <c r="E10" s="9" t="str">
        <f>HYPERLINK("https://www.nba.com/stats/player/1629028/boxscores-traditional", "Deandre Ayton")</f>
        <v>Deandre Ayton</v>
      </c>
      <c r="F10">
        <v>21.6</v>
      </c>
      <c r="G10" s="4">
        <v>10.052</v>
      </c>
      <c r="H10" s="3">
        <v>0.91149000000000002</v>
      </c>
      <c r="I10" s="3">
        <v>0.89434999999999998</v>
      </c>
      <c r="J10" s="3">
        <v>0.87492999999999999</v>
      </c>
      <c r="K10" s="3">
        <v>0.85314000000000001</v>
      </c>
      <c r="L10" s="3">
        <v>0.83147000000000004</v>
      </c>
      <c r="M10" s="3">
        <v>0.80510999999999999</v>
      </c>
      <c r="N10" s="3">
        <v>0.77637</v>
      </c>
      <c r="O10" s="3">
        <v>0.74536999999999998</v>
      </c>
      <c r="P10" s="3">
        <v>0.71226</v>
      </c>
      <c r="Q10" s="3">
        <v>0.67723999999999995</v>
      </c>
      <c r="R10" s="3">
        <v>0.64058000000000004</v>
      </c>
      <c r="S10" s="3">
        <v>0.60257000000000005</v>
      </c>
      <c r="T10" s="3">
        <v>0.56355999999999995</v>
      </c>
      <c r="U10" s="3">
        <v>0.52392000000000005</v>
      </c>
      <c r="V10" s="3">
        <v>0.48404999999999998</v>
      </c>
      <c r="W10" s="3">
        <v>0.44433</v>
      </c>
      <c r="X10" s="3">
        <v>0.40516999999999997</v>
      </c>
      <c r="Y10" s="3">
        <v>0.36692999999999998</v>
      </c>
      <c r="Z10" s="3">
        <v>0.32996999999999999</v>
      </c>
      <c r="AA10" s="3">
        <v>0.29459999999999997</v>
      </c>
      <c r="AB10" s="3">
        <v>0.26108999999999999</v>
      </c>
      <c r="AC10" s="3">
        <v>0.22964999999999999</v>
      </c>
      <c r="AD10" s="3">
        <v>0.20044999999999999</v>
      </c>
      <c r="AE10" s="3">
        <v>0.17360999999999999</v>
      </c>
      <c r="AF10" s="3">
        <v>0.15151000000000001</v>
      </c>
      <c r="AG10" s="3">
        <v>0.12923999999999999</v>
      </c>
      <c r="AH10" s="3">
        <v>0.10935</v>
      </c>
      <c r="AI10" s="3">
        <v>9.1759999999999994E-2</v>
      </c>
      <c r="AJ10" s="3">
        <v>7.6359999999999997E-2</v>
      </c>
      <c r="AK10" s="3">
        <v>6.3009999999999997E-2</v>
      </c>
      <c r="AL10" s="3">
        <v>5.1549999999999999E-2</v>
      </c>
      <c r="AM10" s="3">
        <v>4.1820000000000003E-2</v>
      </c>
      <c r="AN10" s="3">
        <v>3.3619999999999997E-2</v>
      </c>
      <c r="AO10" s="3">
        <v>2.6800000000000001E-2</v>
      </c>
      <c r="AP10" s="3">
        <v>2.1180000000000001E-2</v>
      </c>
      <c r="AQ10" s="3">
        <v>1.6590000000000001E-2</v>
      </c>
      <c r="AR10" s="3">
        <v>1.2869999999999999E-2</v>
      </c>
      <c r="AS10" s="3">
        <v>9.9000000000000008E-3</v>
      </c>
      <c r="AT10" s="3">
        <v>7.5500000000000003E-3</v>
      </c>
      <c r="AU10" s="3">
        <v>5.7000000000000002E-3</v>
      </c>
      <c r="AV10" s="3">
        <v>4.2700000000000004E-3</v>
      </c>
      <c r="AW10" s="3">
        <v>3.1700000000000001E-3</v>
      </c>
      <c r="AX10" s="5">
        <f>P_R[[#This Row],[8+]]-P_R[[#This Row],[9+]]</f>
        <v>1.7140000000000044E-2</v>
      </c>
      <c r="AY10" s="5">
        <f>P_R[[#This Row],[9+]]-P_R[[#This Row],[10+]]</f>
        <v>1.9419999999999993E-2</v>
      </c>
      <c r="AZ10" s="5">
        <f>P_R[[#This Row],[10+]]-P_R[[#This Row],[11+]]</f>
        <v>2.1789999999999976E-2</v>
      </c>
      <c r="BA10" s="5">
        <f>P_R[[#This Row],[11+]]-P_R[[#This Row],[12+]]</f>
        <v>2.1669999999999967E-2</v>
      </c>
      <c r="BB10" s="5">
        <f>P_R[[#This Row],[12+]]-P_R[[#This Row],[13+]]</f>
        <v>2.636000000000005E-2</v>
      </c>
      <c r="BC10" s="5">
        <f>P_R[[#This Row],[13+]]-P_R[[#This Row],[14+]]</f>
        <v>2.8739999999999988E-2</v>
      </c>
      <c r="BD10" s="5">
        <f>P_R[[#This Row],[14+]]-P_R[[#This Row],[15+]]</f>
        <v>3.1000000000000028E-2</v>
      </c>
      <c r="BE10" s="5">
        <f>P_R[[#This Row],[15+]]-P_R[[#This Row],[16+]]</f>
        <v>3.3109999999999973E-2</v>
      </c>
      <c r="BF10" s="5">
        <f>P_R[[#This Row],[16+]]-P_R[[#This Row],[17+]]</f>
        <v>3.5020000000000051E-2</v>
      </c>
      <c r="BG10" s="5">
        <f>P_R[[#This Row],[17+]]-P_R[[#This Row],[18+]]</f>
        <v>3.6659999999999915E-2</v>
      </c>
      <c r="BH10" s="5">
        <f>P_R[[#This Row],[18+]]-P_R[[#This Row],[19+]]</f>
        <v>3.8009999999999988E-2</v>
      </c>
      <c r="BI10" s="5">
        <f>P_R[[#This Row],[19+]]-P_R[[#This Row],[20+]]</f>
        <v>3.90100000000001E-2</v>
      </c>
      <c r="BJ10" s="5">
        <f>P_R[[#This Row],[20+]]-P_R[[#This Row],[21+]]</f>
        <v>3.9639999999999898E-2</v>
      </c>
      <c r="BK10" s="5">
        <f>P_R[[#This Row],[21+]]-P_R[[#This Row],[22+]]</f>
        <v>3.9870000000000072E-2</v>
      </c>
      <c r="BL10" s="5">
        <f>P_R[[#This Row],[22+]]-P_R[[#This Row],[23+]]</f>
        <v>3.9719999999999978E-2</v>
      </c>
      <c r="BM10" s="5">
        <f>P_R[[#This Row],[23+]]-P_R[[#This Row],[24+]]</f>
        <v>3.9160000000000028E-2</v>
      </c>
      <c r="BN10" s="5">
        <f>P_R[[#This Row],[24+]]-P_R[[#This Row],[25+]]</f>
        <v>3.8239999999999996E-2</v>
      </c>
      <c r="BO10" s="5">
        <f>P_R[[#This Row],[25+]]-P_R[[#This Row],[26+]]</f>
        <v>3.6959999999999993E-2</v>
      </c>
      <c r="BP10" s="5">
        <f>P_R[[#This Row],[26+]]-P_R[[#This Row],[27+]]</f>
        <v>3.5370000000000013E-2</v>
      </c>
      <c r="BQ10" s="5">
        <f>P_R[[#This Row],[27+]]-P_R[[#This Row],[28+]]</f>
        <v>3.3509999999999984E-2</v>
      </c>
      <c r="BR10" s="5">
        <f>P_R[[#This Row],[28+]]-P_R[[#This Row],[29+]]</f>
        <v>3.1439999999999996E-2</v>
      </c>
      <c r="BS10" s="5">
        <f>P_R[[#This Row],[29+]]-P_R[[#This Row],[30+]]</f>
        <v>2.9200000000000004E-2</v>
      </c>
      <c r="BT10" s="5">
        <f>P_R[[#This Row],[30+]]-P_R[[#This Row],[31+]]</f>
        <v>2.6840000000000003E-2</v>
      </c>
      <c r="BU10" s="5">
        <f>P_R[[#This Row],[31+]]-P_R[[#This Row],[32+]]</f>
        <v>2.2099999999999981E-2</v>
      </c>
      <c r="BV10" s="5">
        <f>P_R[[#This Row],[32+]]-P_R[[#This Row],[33+]]</f>
        <v>2.2270000000000012E-2</v>
      </c>
      <c r="BW10" s="5">
        <f>P_R[[#This Row],[33+]]-P_R[[#This Row],[34+]]</f>
        <v>1.9889999999999991E-2</v>
      </c>
      <c r="BX10" s="5">
        <f>P_R[[#This Row],[34+]]-P_R[[#This Row],[35+]]</f>
        <v>1.7590000000000008E-2</v>
      </c>
      <c r="BY10" s="5">
        <f>P_R[[#This Row],[35+]]-P_R[[#This Row],[36+]]</f>
        <v>1.5399999999999997E-2</v>
      </c>
      <c r="BZ10" s="5">
        <f>P_R[[#This Row],[36+]]-P_R[[#This Row],[37+]]</f>
        <v>1.3350000000000001E-2</v>
      </c>
      <c r="CA10" s="5">
        <f>P_R[[#This Row],[37+]]-P_R[[#This Row],[38+]]</f>
        <v>1.1459999999999998E-2</v>
      </c>
      <c r="CB10" s="5">
        <f>P_R[[#This Row],[38+]]-P_R[[#This Row],[39+]]</f>
        <v>9.7299999999999956E-3</v>
      </c>
      <c r="CC10" s="5">
        <f>P_R[[#This Row],[39+]]-P_R[[#This Row],[40+]]</f>
        <v>8.2000000000000059E-3</v>
      </c>
      <c r="CD10" s="5">
        <f>P_R[[#This Row],[40+]]-P_R[[#This Row],[41+]]</f>
        <v>6.8199999999999962E-3</v>
      </c>
      <c r="CE10" s="5">
        <f>P_R[[#This Row],[41+]]-P_R[[#This Row],[42+]]</f>
        <v>5.62E-3</v>
      </c>
      <c r="CF10" s="5">
        <f>P_R[[#This Row],[42+]]-P_R[[#This Row],[43+]]</f>
        <v>4.5900000000000003E-3</v>
      </c>
      <c r="CG10" s="5">
        <f>P_R[[#This Row],[43+]]-P_R[[#This Row],[44+]]</f>
        <v>3.7200000000000011E-3</v>
      </c>
      <c r="CH10" s="5">
        <f>P_R[[#This Row],[44+]]-P_R[[#This Row],[45+]]</f>
        <v>2.9699999999999987E-3</v>
      </c>
      <c r="CI10" s="5">
        <f>P_R[[#This Row],[45+]]-P_R[[#This Row],[46+]]</f>
        <v>2.3500000000000005E-3</v>
      </c>
      <c r="CJ10" s="5">
        <f>P_R[[#This Row],[46+]]-P_R[[#This Row],[47+]]</f>
        <v>1.8500000000000001E-3</v>
      </c>
      <c r="CK10" s="5">
        <f>P_R[[#This Row],[47+]]-P_R[[#This Row],[48+]]</f>
        <v>1.4299999999999998E-3</v>
      </c>
      <c r="CL10" s="5">
        <f>P_R[[#This Row],[48+]]-P_R[[#This Row],[49+]]</f>
        <v>1.1000000000000003E-3</v>
      </c>
    </row>
    <row r="11" spans="1:90" x14ac:dyDescent="0.25">
      <c r="A11" s="10">
        <v>22400622</v>
      </c>
      <c r="B11" t="s">
        <v>84</v>
      </c>
      <c r="C11" t="s">
        <v>85</v>
      </c>
      <c r="D11" s="11">
        <v>0.79166666666666663</v>
      </c>
      <c r="E11" s="9" t="str">
        <f>HYPERLINK("https://www.nba.com/stats/player/1628976/boxscores-traditional", "Wendell Carter Jr.")</f>
        <v>Wendell Carter Jr.</v>
      </c>
      <c r="F11">
        <v>20.6</v>
      </c>
      <c r="G11" s="4">
        <v>6.9740000000000002</v>
      </c>
      <c r="H11" s="3">
        <v>0.96484999999999999</v>
      </c>
      <c r="I11" s="3">
        <v>0.95154000000000005</v>
      </c>
      <c r="J11" s="3">
        <v>0.93574000000000002</v>
      </c>
      <c r="K11" s="3">
        <v>0.91620999999999997</v>
      </c>
      <c r="L11" s="3">
        <v>0.89065000000000005</v>
      </c>
      <c r="M11" s="3">
        <v>0.86214000000000002</v>
      </c>
      <c r="N11" s="3">
        <v>0.82894000000000001</v>
      </c>
      <c r="O11" s="3">
        <v>0.78813999999999995</v>
      </c>
      <c r="P11" s="3">
        <v>0.74536999999999998</v>
      </c>
      <c r="Q11" s="3">
        <v>0.69847000000000004</v>
      </c>
      <c r="R11" s="3">
        <v>0.64431000000000005</v>
      </c>
      <c r="S11" s="3">
        <v>0.59094999999999998</v>
      </c>
      <c r="T11" s="3">
        <v>0.53586</v>
      </c>
      <c r="U11" s="3">
        <v>0.47608</v>
      </c>
      <c r="V11" s="3">
        <v>0.42074</v>
      </c>
      <c r="W11" s="3">
        <v>0.36692999999999998</v>
      </c>
      <c r="X11" s="3">
        <v>0.31207000000000001</v>
      </c>
      <c r="Y11" s="3">
        <v>0.26434999999999997</v>
      </c>
      <c r="Z11" s="3">
        <v>0.22065000000000001</v>
      </c>
      <c r="AA11" s="3">
        <v>0.17879</v>
      </c>
      <c r="AB11" s="3">
        <v>0.14457</v>
      </c>
      <c r="AC11" s="3">
        <v>0.11507000000000001</v>
      </c>
      <c r="AD11" s="3">
        <v>8.8510000000000005E-2</v>
      </c>
      <c r="AE11" s="3">
        <v>6.8110000000000004E-2</v>
      </c>
      <c r="AF11" s="3">
        <v>5.1549999999999999E-2</v>
      </c>
      <c r="AG11" s="3">
        <v>3.7539999999999997E-2</v>
      </c>
      <c r="AH11" s="3">
        <v>2.743E-2</v>
      </c>
      <c r="AI11" s="3">
        <v>1.9699999999999999E-2</v>
      </c>
      <c r="AJ11" s="3">
        <v>1.355E-2</v>
      </c>
      <c r="AK11" s="3">
        <v>9.3900000000000008E-3</v>
      </c>
      <c r="AL11" s="3">
        <v>6.3899999999999998E-3</v>
      </c>
      <c r="AM11" s="3">
        <v>4.15E-3</v>
      </c>
      <c r="AN11" s="3">
        <v>2.7200000000000002E-3</v>
      </c>
      <c r="AO11" s="3">
        <v>1.6900000000000001E-3</v>
      </c>
      <c r="AP11" s="3">
        <v>1.07E-3</v>
      </c>
      <c r="AQ11" s="3">
        <v>6.6E-4</v>
      </c>
      <c r="AR11" s="3">
        <v>3.8999999999999999E-4</v>
      </c>
      <c r="AS11" s="3">
        <v>2.3000000000000001E-4</v>
      </c>
      <c r="AT11" s="3">
        <v>1.3999999999999999E-4</v>
      </c>
      <c r="AU11" s="3">
        <v>8.0000000000000007E-5</v>
      </c>
      <c r="AV11" s="3">
        <v>4.0000000000000003E-5</v>
      </c>
      <c r="AW11" s="3">
        <v>0</v>
      </c>
      <c r="AX11" s="5">
        <f>P_R[[#This Row],[8+]]-P_R[[#This Row],[9+]]</f>
        <v>1.3309999999999933E-2</v>
      </c>
      <c r="AY11" s="5">
        <f>P_R[[#This Row],[9+]]-P_R[[#This Row],[10+]]</f>
        <v>1.5800000000000036E-2</v>
      </c>
      <c r="AZ11" s="5">
        <f>P_R[[#This Row],[10+]]-P_R[[#This Row],[11+]]</f>
        <v>1.9530000000000047E-2</v>
      </c>
      <c r="BA11" s="5">
        <f>P_R[[#This Row],[11+]]-P_R[[#This Row],[12+]]</f>
        <v>2.5559999999999916E-2</v>
      </c>
      <c r="BB11" s="5">
        <f>P_R[[#This Row],[12+]]-P_R[[#This Row],[13+]]</f>
        <v>2.8510000000000035E-2</v>
      </c>
      <c r="BC11" s="5">
        <f>P_R[[#This Row],[13+]]-P_R[[#This Row],[14+]]</f>
        <v>3.3200000000000007E-2</v>
      </c>
      <c r="BD11" s="5">
        <f>P_R[[#This Row],[14+]]-P_R[[#This Row],[15+]]</f>
        <v>4.0800000000000058E-2</v>
      </c>
      <c r="BE11" s="5">
        <f>P_R[[#This Row],[15+]]-P_R[[#This Row],[16+]]</f>
        <v>4.2769999999999975E-2</v>
      </c>
      <c r="BF11" s="5">
        <f>P_R[[#This Row],[16+]]-P_R[[#This Row],[17+]]</f>
        <v>4.6899999999999942E-2</v>
      </c>
      <c r="BG11" s="5">
        <f>P_R[[#This Row],[17+]]-P_R[[#This Row],[18+]]</f>
        <v>5.4159999999999986E-2</v>
      </c>
      <c r="BH11" s="5">
        <f>P_R[[#This Row],[18+]]-P_R[[#This Row],[19+]]</f>
        <v>5.3360000000000074E-2</v>
      </c>
      <c r="BI11" s="5">
        <f>P_R[[#This Row],[19+]]-P_R[[#This Row],[20+]]</f>
        <v>5.5089999999999972E-2</v>
      </c>
      <c r="BJ11" s="5">
        <f>P_R[[#This Row],[20+]]-P_R[[#This Row],[21+]]</f>
        <v>5.978E-2</v>
      </c>
      <c r="BK11" s="5">
        <f>P_R[[#This Row],[21+]]-P_R[[#This Row],[22+]]</f>
        <v>5.534E-2</v>
      </c>
      <c r="BL11" s="5">
        <f>P_R[[#This Row],[22+]]-P_R[[#This Row],[23+]]</f>
        <v>5.3810000000000024E-2</v>
      </c>
      <c r="BM11" s="5">
        <f>P_R[[#This Row],[23+]]-P_R[[#This Row],[24+]]</f>
        <v>5.4859999999999964E-2</v>
      </c>
      <c r="BN11" s="5">
        <f>P_R[[#This Row],[24+]]-P_R[[#This Row],[25+]]</f>
        <v>4.772000000000004E-2</v>
      </c>
      <c r="BO11" s="5">
        <f>P_R[[#This Row],[25+]]-P_R[[#This Row],[26+]]</f>
        <v>4.3699999999999961E-2</v>
      </c>
      <c r="BP11" s="5">
        <f>P_R[[#This Row],[26+]]-P_R[[#This Row],[27+]]</f>
        <v>4.1860000000000008E-2</v>
      </c>
      <c r="BQ11" s="5">
        <f>P_R[[#This Row],[27+]]-P_R[[#This Row],[28+]]</f>
        <v>3.422E-2</v>
      </c>
      <c r="BR11" s="5">
        <f>P_R[[#This Row],[28+]]-P_R[[#This Row],[29+]]</f>
        <v>2.9499999999999998E-2</v>
      </c>
      <c r="BS11" s="5">
        <f>P_R[[#This Row],[29+]]-P_R[[#This Row],[30+]]</f>
        <v>2.656E-2</v>
      </c>
      <c r="BT11" s="5">
        <f>P_R[[#This Row],[30+]]-P_R[[#This Row],[31+]]</f>
        <v>2.0400000000000001E-2</v>
      </c>
      <c r="BU11" s="5">
        <f>P_R[[#This Row],[31+]]-P_R[[#This Row],[32+]]</f>
        <v>1.6560000000000005E-2</v>
      </c>
      <c r="BV11" s="5">
        <f>P_R[[#This Row],[32+]]-P_R[[#This Row],[33+]]</f>
        <v>1.4010000000000002E-2</v>
      </c>
      <c r="BW11" s="5">
        <f>P_R[[#This Row],[33+]]-P_R[[#This Row],[34+]]</f>
        <v>1.0109999999999997E-2</v>
      </c>
      <c r="BX11" s="5">
        <f>P_R[[#This Row],[34+]]-P_R[[#This Row],[35+]]</f>
        <v>7.7300000000000008E-3</v>
      </c>
      <c r="BY11" s="5">
        <f>P_R[[#This Row],[35+]]-P_R[[#This Row],[36+]]</f>
        <v>6.1499999999999992E-3</v>
      </c>
      <c r="BZ11" s="5">
        <f>P_R[[#This Row],[36+]]-P_R[[#This Row],[37+]]</f>
        <v>4.1599999999999988E-3</v>
      </c>
      <c r="CA11" s="5">
        <f>P_R[[#This Row],[37+]]-P_R[[#This Row],[38+]]</f>
        <v>3.0000000000000009E-3</v>
      </c>
      <c r="CB11" s="5">
        <f>P_R[[#This Row],[38+]]-P_R[[#This Row],[39+]]</f>
        <v>2.2399999999999998E-3</v>
      </c>
      <c r="CC11" s="5">
        <f>P_R[[#This Row],[39+]]-P_R[[#This Row],[40+]]</f>
        <v>1.4299999999999998E-3</v>
      </c>
      <c r="CD11" s="5">
        <f>P_R[[#This Row],[40+]]-P_R[[#This Row],[41+]]</f>
        <v>1.0300000000000001E-3</v>
      </c>
      <c r="CE11" s="5">
        <f>P_R[[#This Row],[41+]]-P_R[[#This Row],[42+]]</f>
        <v>6.2000000000000011E-4</v>
      </c>
      <c r="CF11" s="5">
        <f>P_R[[#This Row],[42+]]-P_R[[#This Row],[43+]]</f>
        <v>4.0999999999999999E-4</v>
      </c>
      <c r="CG11" s="5">
        <f>P_R[[#This Row],[43+]]-P_R[[#This Row],[44+]]</f>
        <v>2.7E-4</v>
      </c>
      <c r="CH11" s="5">
        <f>P_R[[#This Row],[44+]]-P_R[[#This Row],[45+]]</f>
        <v>1.5999999999999999E-4</v>
      </c>
      <c r="CI11" s="5">
        <f>P_R[[#This Row],[45+]]-P_R[[#This Row],[46+]]</f>
        <v>9.0000000000000019E-5</v>
      </c>
      <c r="CJ11" s="5">
        <f>P_R[[#This Row],[46+]]-P_R[[#This Row],[47+]]</f>
        <v>5.9999999999999981E-5</v>
      </c>
      <c r="CK11" s="5">
        <f>P_R[[#This Row],[47+]]-P_R[[#This Row],[48+]]</f>
        <v>4.0000000000000003E-5</v>
      </c>
      <c r="CL11" s="5">
        <f>P_R[[#This Row],[48+]]-P_R[[#This Row],[49+]]</f>
        <v>4.0000000000000003E-5</v>
      </c>
    </row>
    <row r="12" spans="1:90" x14ac:dyDescent="0.25">
      <c r="A12" s="10">
        <v>22400622</v>
      </c>
      <c r="B12" t="s">
        <v>84</v>
      </c>
      <c r="C12" t="s">
        <v>85</v>
      </c>
      <c r="D12" s="11">
        <v>0.79166666666666663</v>
      </c>
      <c r="E12" s="9" t="str">
        <f>HYPERLINK("https://www.nba.com/stats/player/1629021/boxscores-traditional", "Moritz Wagner")</f>
        <v>Moritz Wagner</v>
      </c>
      <c r="F12">
        <v>20.2</v>
      </c>
      <c r="G12" s="4">
        <v>9.5579999999999998</v>
      </c>
      <c r="H12" s="3">
        <v>0.89973000000000003</v>
      </c>
      <c r="I12" s="3">
        <v>0.879</v>
      </c>
      <c r="J12" s="3">
        <v>0.85768999999999995</v>
      </c>
      <c r="K12" s="3">
        <v>0.83147000000000004</v>
      </c>
      <c r="L12" s="3">
        <v>0.80510999999999999</v>
      </c>
      <c r="M12" s="3">
        <v>0.77337</v>
      </c>
      <c r="N12" s="3">
        <v>0.74214999999999998</v>
      </c>
      <c r="O12" s="3">
        <v>0.70540000000000003</v>
      </c>
      <c r="P12" s="3">
        <v>0.67003000000000001</v>
      </c>
      <c r="Q12" s="3">
        <v>0.62929999999999997</v>
      </c>
      <c r="R12" s="3">
        <v>0.59094999999999998</v>
      </c>
      <c r="S12" s="3">
        <v>0.55171999999999999</v>
      </c>
      <c r="T12" s="3">
        <v>0.50797999999999999</v>
      </c>
      <c r="U12" s="3">
        <v>0.46811999999999998</v>
      </c>
      <c r="V12" s="3">
        <v>0.42465000000000003</v>
      </c>
      <c r="W12" s="3">
        <v>0.38590999999999998</v>
      </c>
      <c r="X12" s="3">
        <v>0.34458</v>
      </c>
      <c r="Y12" s="3">
        <v>0.30853999999999998</v>
      </c>
      <c r="Z12" s="3">
        <v>0.27093</v>
      </c>
      <c r="AA12" s="3">
        <v>0.23885000000000001</v>
      </c>
      <c r="AB12" s="3">
        <v>0.20610999999999999</v>
      </c>
      <c r="AC12" s="3">
        <v>0.17879</v>
      </c>
      <c r="AD12" s="3">
        <v>0.15151000000000001</v>
      </c>
      <c r="AE12" s="3">
        <v>0.12923999999999999</v>
      </c>
      <c r="AF12" s="3">
        <v>0.10935</v>
      </c>
      <c r="AG12" s="3">
        <v>9.0120000000000006E-2</v>
      </c>
      <c r="AH12" s="3">
        <v>7.4929999999999997E-2</v>
      </c>
      <c r="AI12" s="3">
        <v>6.0569999999999999E-2</v>
      </c>
      <c r="AJ12" s="3">
        <v>4.947E-2</v>
      </c>
      <c r="AK12" s="3">
        <v>3.9199999999999999E-2</v>
      </c>
      <c r="AL12" s="3">
        <v>3.1440000000000003E-2</v>
      </c>
      <c r="AM12" s="3">
        <v>2.4420000000000001E-2</v>
      </c>
      <c r="AN12" s="3">
        <v>1.9230000000000001E-2</v>
      </c>
      <c r="AO12" s="3">
        <v>1.4630000000000001E-2</v>
      </c>
      <c r="AP12" s="3">
        <v>1.1299999999999999E-2</v>
      </c>
      <c r="AQ12" s="3">
        <v>8.4200000000000004E-3</v>
      </c>
      <c r="AR12" s="3">
        <v>6.3899999999999998E-3</v>
      </c>
      <c r="AS12" s="3">
        <v>4.7999999999999996E-3</v>
      </c>
      <c r="AT12" s="3">
        <v>3.47E-3</v>
      </c>
      <c r="AU12" s="3">
        <v>2.5600000000000002E-3</v>
      </c>
      <c r="AV12" s="3">
        <v>1.81E-3</v>
      </c>
      <c r="AW12" s="3">
        <v>1.31E-3</v>
      </c>
      <c r="AX12" s="5">
        <f>P_R[[#This Row],[8+]]-P_R[[#This Row],[9+]]</f>
        <v>2.0730000000000026E-2</v>
      </c>
      <c r="AY12" s="5">
        <f>P_R[[#This Row],[9+]]-P_R[[#This Row],[10+]]</f>
        <v>2.1310000000000051E-2</v>
      </c>
      <c r="AZ12" s="5">
        <f>P_R[[#This Row],[10+]]-P_R[[#This Row],[11+]]</f>
        <v>2.621999999999991E-2</v>
      </c>
      <c r="BA12" s="5">
        <f>P_R[[#This Row],[11+]]-P_R[[#This Row],[12+]]</f>
        <v>2.636000000000005E-2</v>
      </c>
      <c r="BB12" s="5">
        <f>P_R[[#This Row],[12+]]-P_R[[#This Row],[13+]]</f>
        <v>3.173999999999999E-2</v>
      </c>
      <c r="BC12" s="5">
        <f>P_R[[#This Row],[13+]]-P_R[[#This Row],[14+]]</f>
        <v>3.1220000000000026E-2</v>
      </c>
      <c r="BD12" s="5">
        <f>P_R[[#This Row],[14+]]-P_R[[#This Row],[15+]]</f>
        <v>3.6749999999999949E-2</v>
      </c>
      <c r="BE12" s="5">
        <f>P_R[[#This Row],[15+]]-P_R[[#This Row],[16+]]</f>
        <v>3.5370000000000013E-2</v>
      </c>
      <c r="BF12" s="5">
        <f>P_R[[#This Row],[16+]]-P_R[[#This Row],[17+]]</f>
        <v>4.0730000000000044E-2</v>
      </c>
      <c r="BG12" s="5">
        <f>P_R[[#This Row],[17+]]-P_R[[#This Row],[18+]]</f>
        <v>3.8349999999999995E-2</v>
      </c>
      <c r="BH12" s="5">
        <f>P_R[[#This Row],[18+]]-P_R[[#This Row],[19+]]</f>
        <v>3.9229999999999987E-2</v>
      </c>
      <c r="BI12" s="5">
        <f>P_R[[#This Row],[19+]]-P_R[[#This Row],[20+]]</f>
        <v>4.3740000000000001E-2</v>
      </c>
      <c r="BJ12" s="5">
        <f>P_R[[#This Row],[20+]]-P_R[[#This Row],[21+]]</f>
        <v>3.9860000000000007E-2</v>
      </c>
      <c r="BK12" s="5">
        <f>P_R[[#This Row],[21+]]-P_R[[#This Row],[22+]]</f>
        <v>4.3469999999999953E-2</v>
      </c>
      <c r="BL12" s="5">
        <f>P_R[[#This Row],[22+]]-P_R[[#This Row],[23+]]</f>
        <v>3.8740000000000052E-2</v>
      </c>
      <c r="BM12" s="5">
        <f>P_R[[#This Row],[23+]]-P_R[[#This Row],[24+]]</f>
        <v>4.1329999999999978E-2</v>
      </c>
      <c r="BN12" s="5">
        <f>P_R[[#This Row],[24+]]-P_R[[#This Row],[25+]]</f>
        <v>3.6040000000000016E-2</v>
      </c>
      <c r="BO12" s="5">
        <f>P_R[[#This Row],[25+]]-P_R[[#This Row],[26+]]</f>
        <v>3.7609999999999977E-2</v>
      </c>
      <c r="BP12" s="5">
        <f>P_R[[#This Row],[26+]]-P_R[[#This Row],[27+]]</f>
        <v>3.2079999999999997E-2</v>
      </c>
      <c r="BQ12" s="5">
        <f>P_R[[#This Row],[27+]]-P_R[[#This Row],[28+]]</f>
        <v>3.2740000000000019E-2</v>
      </c>
      <c r="BR12" s="5">
        <f>P_R[[#This Row],[28+]]-P_R[[#This Row],[29+]]</f>
        <v>2.7319999999999983E-2</v>
      </c>
      <c r="BS12" s="5">
        <f>P_R[[#This Row],[29+]]-P_R[[#This Row],[30+]]</f>
        <v>2.7279999999999999E-2</v>
      </c>
      <c r="BT12" s="5">
        <f>P_R[[#This Row],[30+]]-P_R[[#This Row],[31+]]</f>
        <v>2.2270000000000012E-2</v>
      </c>
      <c r="BU12" s="5">
        <f>P_R[[#This Row],[31+]]-P_R[[#This Row],[32+]]</f>
        <v>1.9889999999999991E-2</v>
      </c>
      <c r="BV12" s="5">
        <f>P_R[[#This Row],[32+]]-P_R[[#This Row],[33+]]</f>
        <v>1.9229999999999997E-2</v>
      </c>
      <c r="BW12" s="5">
        <f>P_R[[#This Row],[33+]]-P_R[[#This Row],[34+]]</f>
        <v>1.5190000000000009E-2</v>
      </c>
      <c r="BX12" s="5">
        <f>P_R[[#This Row],[34+]]-P_R[[#This Row],[35+]]</f>
        <v>1.4359999999999998E-2</v>
      </c>
      <c r="BY12" s="5">
        <f>P_R[[#This Row],[35+]]-P_R[[#This Row],[36+]]</f>
        <v>1.1099999999999999E-2</v>
      </c>
      <c r="BZ12" s="5">
        <f>P_R[[#This Row],[36+]]-P_R[[#This Row],[37+]]</f>
        <v>1.0270000000000001E-2</v>
      </c>
      <c r="CA12" s="5">
        <f>P_R[[#This Row],[37+]]-P_R[[#This Row],[38+]]</f>
        <v>7.7599999999999961E-3</v>
      </c>
      <c r="CB12" s="5">
        <f>P_R[[#This Row],[38+]]-P_R[[#This Row],[39+]]</f>
        <v>7.0200000000000019E-3</v>
      </c>
      <c r="CC12" s="5">
        <f>P_R[[#This Row],[39+]]-P_R[[#This Row],[40+]]</f>
        <v>5.1900000000000002E-3</v>
      </c>
      <c r="CD12" s="5">
        <f>P_R[[#This Row],[40+]]-P_R[[#This Row],[41+]]</f>
        <v>4.5999999999999999E-3</v>
      </c>
      <c r="CE12" s="5">
        <f>P_R[[#This Row],[41+]]-P_R[[#This Row],[42+]]</f>
        <v>3.3300000000000014E-3</v>
      </c>
      <c r="CF12" s="5">
        <f>P_R[[#This Row],[42+]]-P_R[[#This Row],[43+]]</f>
        <v>2.8799999999999989E-3</v>
      </c>
      <c r="CG12" s="5">
        <f>P_R[[#This Row],[43+]]-P_R[[#This Row],[44+]]</f>
        <v>2.0300000000000006E-3</v>
      </c>
      <c r="CH12" s="5">
        <f>P_R[[#This Row],[44+]]-P_R[[#This Row],[45+]]</f>
        <v>1.5900000000000003E-3</v>
      </c>
      <c r="CI12" s="5">
        <f>P_R[[#This Row],[45+]]-P_R[[#This Row],[46+]]</f>
        <v>1.3299999999999996E-3</v>
      </c>
      <c r="CJ12" s="5">
        <f>P_R[[#This Row],[46+]]-P_R[[#This Row],[47+]]</f>
        <v>9.0999999999999978E-4</v>
      </c>
      <c r="CK12" s="5">
        <f>P_R[[#This Row],[47+]]-P_R[[#This Row],[48+]]</f>
        <v>7.5000000000000023E-4</v>
      </c>
      <c r="CL12" s="5">
        <f>P_R[[#This Row],[48+]]-P_R[[#This Row],[49+]]</f>
        <v>5.0000000000000001E-4</v>
      </c>
    </row>
    <row r="13" spans="1:90" x14ac:dyDescent="0.25">
      <c r="A13" s="10">
        <v>22400622</v>
      </c>
      <c r="B13" t="s">
        <v>85</v>
      </c>
      <c r="C13" t="s">
        <v>84</v>
      </c>
      <c r="D13" s="11">
        <v>0.79166666666666663</v>
      </c>
      <c r="E13" s="9" t="str">
        <f>HYPERLINK("https://www.nba.com/stats/player/1629014/boxscores-traditional", "Anfernee Simons")</f>
        <v>Anfernee Simons</v>
      </c>
      <c r="F13">
        <v>18</v>
      </c>
      <c r="G13" s="4">
        <v>11.153</v>
      </c>
      <c r="H13" s="3">
        <v>0.81594</v>
      </c>
      <c r="I13" s="3">
        <v>0.79103000000000001</v>
      </c>
      <c r="J13" s="3">
        <v>0.76424000000000003</v>
      </c>
      <c r="K13" s="3">
        <v>0.73565000000000003</v>
      </c>
      <c r="L13" s="3">
        <v>0.70540000000000003</v>
      </c>
      <c r="M13" s="3">
        <v>0.67364000000000002</v>
      </c>
      <c r="N13" s="3">
        <v>0.64058000000000004</v>
      </c>
      <c r="O13" s="3">
        <v>0.60641999999999996</v>
      </c>
      <c r="P13" s="3">
        <v>0.57142000000000004</v>
      </c>
      <c r="Q13" s="3">
        <v>0.53586</v>
      </c>
      <c r="R13" s="3">
        <v>0.5</v>
      </c>
      <c r="S13" s="3">
        <v>0.46414</v>
      </c>
      <c r="T13" s="3">
        <v>0.42858000000000002</v>
      </c>
      <c r="U13" s="3">
        <v>0.39357999999999999</v>
      </c>
      <c r="V13" s="3">
        <v>0.35942000000000002</v>
      </c>
      <c r="W13" s="3">
        <v>0.32635999999999998</v>
      </c>
      <c r="X13" s="3">
        <v>0.29459999999999997</v>
      </c>
      <c r="Y13" s="3">
        <v>0.26434999999999997</v>
      </c>
      <c r="Z13" s="3">
        <v>0.23576</v>
      </c>
      <c r="AA13" s="3">
        <v>0.20896999999999999</v>
      </c>
      <c r="AB13" s="3">
        <v>0.18406</v>
      </c>
      <c r="AC13" s="3">
        <v>0.16109000000000001</v>
      </c>
      <c r="AD13" s="3">
        <v>0.14007</v>
      </c>
      <c r="AE13" s="3">
        <v>0.121</v>
      </c>
      <c r="AF13" s="3">
        <v>0.10383000000000001</v>
      </c>
      <c r="AG13" s="3">
        <v>9.0120000000000006E-2</v>
      </c>
      <c r="AH13" s="3">
        <v>7.6359999999999997E-2</v>
      </c>
      <c r="AI13" s="3">
        <v>6.4259999999999998E-2</v>
      </c>
      <c r="AJ13" s="3">
        <v>5.3699999999999998E-2</v>
      </c>
      <c r="AK13" s="3">
        <v>4.4569999999999999E-2</v>
      </c>
      <c r="AL13" s="3">
        <v>3.6729999999999999E-2</v>
      </c>
      <c r="AM13" s="3">
        <v>3.005E-2</v>
      </c>
      <c r="AN13" s="3">
        <v>2.4420000000000001E-2</v>
      </c>
      <c r="AO13" s="3">
        <v>1.9699999999999999E-2</v>
      </c>
      <c r="AP13" s="3">
        <v>1.5779999999999999E-2</v>
      </c>
      <c r="AQ13" s="3">
        <v>1.255E-2</v>
      </c>
      <c r="AR13" s="3">
        <v>9.9000000000000008E-3</v>
      </c>
      <c r="AS13" s="3">
        <v>7.7600000000000004E-3</v>
      </c>
      <c r="AT13" s="3">
        <v>6.0400000000000002E-3</v>
      </c>
      <c r="AU13" s="3">
        <v>4.6600000000000001E-3</v>
      </c>
      <c r="AV13" s="3">
        <v>3.5699999999999998E-3</v>
      </c>
      <c r="AW13" s="3">
        <v>2.7200000000000002E-3</v>
      </c>
      <c r="AX13" s="5">
        <f>P_R[[#This Row],[8+]]-P_R[[#This Row],[9+]]</f>
        <v>2.4909999999999988E-2</v>
      </c>
      <c r="AY13" s="5">
        <f>P_R[[#This Row],[9+]]-P_R[[#This Row],[10+]]</f>
        <v>2.678999999999998E-2</v>
      </c>
      <c r="AZ13" s="5">
        <f>P_R[[#This Row],[10+]]-P_R[[#This Row],[11+]]</f>
        <v>2.8590000000000004E-2</v>
      </c>
      <c r="BA13" s="5">
        <f>P_R[[#This Row],[11+]]-P_R[[#This Row],[12+]]</f>
        <v>3.0249999999999999E-2</v>
      </c>
      <c r="BB13" s="5">
        <f>P_R[[#This Row],[12+]]-P_R[[#This Row],[13+]]</f>
        <v>3.176000000000001E-2</v>
      </c>
      <c r="BC13" s="5">
        <f>P_R[[#This Row],[13+]]-P_R[[#This Row],[14+]]</f>
        <v>3.3059999999999978E-2</v>
      </c>
      <c r="BD13" s="5">
        <f>P_R[[#This Row],[14+]]-P_R[[#This Row],[15+]]</f>
        <v>3.4160000000000079E-2</v>
      </c>
      <c r="BE13" s="5">
        <f>P_R[[#This Row],[15+]]-P_R[[#This Row],[16+]]</f>
        <v>3.499999999999992E-2</v>
      </c>
      <c r="BF13" s="5">
        <f>P_R[[#This Row],[16+]]-P_R[[#This Row],[17+]]</f>
        <v>3.5560000000000036E-2</v>
      </c>
      <c r="BG13" s="5">
        <f>P_R[[#This Row],[17+]]-P_R[[#This Row],[18+]]</f>
        <v>3.5860000000000003E-2</v>
      </c>
      <c r="BH13" s="5">
        <f>P_R[[#This Row],[18+]]-P_R[[#This Row],[19+]]</f>
        <v>3.5860000000000003E-2</v>
      </c>
      <c r="BI13" s="5">
        <f>P_R[[#This Row],[19+]]-P_R[[#This Row],[20+]]</f>
        <v>3.5559999999999981E-2</v>
      </c>
      <c r="BJ13" s="5">
        <f>P_R[[#This Row],[20+]]-P_R[[#This Row],[21+]]</f>
        <v>3.5000000000000031E-2</v>
      </c>
      <c r="BK13" s="5">
        <f>P_R[[#This Row],[21+]]-P_R[[#This Row],[22+]]</f>
        <v>3.4159999999999968E-2</v>
      </c>
      <c r="BL13" s="5">
        <f>P_R[[#This Row],[22+]]-P_R[[#This Row],[23+]]</f>
        <v>3.3060000000000034E-2</v>
      </c>
      <c r="BM13" s="5">
        <f>P_R[[#This Row],[23+]]-P_R[[#This Row],[24+]]</f>
        <v>3.176000000000001E-2</v>
      </c>
      <c r="BN13" s="5">
        <f>P_R[[#This Row],[24+]]-P_R[[#This Row],[25+]]</f>
        <v>3.0249999999999999E-2</v>
      </c>
      <c r="BO13" s="5">
        <f>P_R[[#This Row],[25+]]-P_R[[#This Row],[26+]]</f>
        <v>2.8589999999999977E-2</v>
      </c>
      <c r="BP13" s="5">
        <f>P_R[[#This Row],[26+]]-P_R[[#This Row],[27+]]</f>
        <v>2.6790000000000008E-2</v>
      </c>
      <c r="BQ13" s="5">
        <f>P_R[[#This Row],[27+]]-P_R[[#This Row],[28+]]</f>
        <v>2.4909999999999988E-2</v>
      </c>
      <c r="BR13" s="5">
        <f>P_R[[#This Row],[28+]]-P_R[[#This Row],[29+]]</f>
        <v>2.296999999999999E-2</v>
      </c>
      <c r="BS13" s="5">
        <f>P_R[[#This Row],[29+]]-P_R[[#This Row],[30+]]</f>
        <v>2.1020000000000011E-2</v>
      </c>
      <c r="BT13" s="5">
        <f>P_R[[#This Row],[30+]]-P_R[[#This Row],[31+]]</f>
        <v>1.9070000000000004E-2</v>
      </c>
      <c r="BU13" s="5">
        <f>P_R[[#This Row],[31+]]-P_R[[#This Row],[32+]]</f>
        <v>1.7169999999999991E-2</v>
      </c>
      <c r="BV13" s="5">
        <f>P_R[[#This Row],[32+]]-P_R[[#This Row],[33+]]</f>
        <v>1.371E-2</v>
      </c>
      <c r="BW13" s="5">
        <f>P_R[[#This Row],[33+]]-P_R[[#This Row],[34+]]</f>
        <v>1.3760000000000008E-2</v>
      </c>
      <c r="BX13" s="5">
        <f>P_R[[#This Row],[34+]]-P_R[[#This Row],[35+]]</f>
        <v>1.21E-2</v>
      </c>
      <c r="BY13" s="5">
        <f>P_R[[#This Row],[35+]]-P_R[[#This Row],[36+]]</f>
        <v>1.056E-2</v>
      </c>
      <c r="BZ13" s="5">
        <f>P_R[[#This Row],[36+]]-P_R[[#This Row],[37+]]</f>
        <v>9.1299999999999992E-3</v>
      </c>
      <c r="CA13" s="5">
        <f>P_R[[#This Row],[37+]]-P_R[[#This Row],[38+]]</f>
        <v>7.8399999999999997E-3</v>
      </c>
      <c r="CB13" s="5">
        <f>P_R[[#This Row],[38+]]-P_R[[#This Row],[39+]]</f>
        <v>6.6799999999999984E-3</v>
      </c>
      <c r="CC13" s="5">
        <f>P_R[[#This Row],[39+]]-P_R[[#This Row],[40+]]</f>
        <v>5.6299999999999996E-3</v>
      </c>
      <c r="CD13" s="5">
        <f>P_R[[#This Row],[40+]]-P_R[[#This Row],[41+]]</f>
        <v>4.720000000000002E-3</v>
      </c>
      <c r="CE13" s="5">
        <f>P_R[[#This Row],[41+]]-P_R[[#This Row],[42+]]</f>
        <v>3.9199999999999999E-3</v>
      </c>
      <c r="CF13" s="5">
        <f>P_R[[#This Row],[42+]]-P_R[[#This Row],[43+]]</f>
        <v>3.2299999999999985E-3</v>
      </c>
      <c r="CG13" s="5">
        <f>P_R[[#This Row],[43+]]-P_R[[#This Row],[44+]]</f>
        <v>2.6499999999999996E-3</v>
      </c>
      <c r="CH13" s="5">
        <f>P_R[[#This Row],[44+]]-P_R[[#This Row],[45+]]</f>
        <v>2.1400000000000004E-3</v>
      </c>
      <c r="CI13" s="5">
        <f>P_R[[#This Row],[45+]]-P_R[[#This Row],[46+]]</f>
        <v>1.7200000000000002E-3</v>
      </c>
      <c r="CJ13" s="5">
        <f>P_R[[#This Row],[46+]]-P_R[[#This Row],[47+]]</f>
        <v>1.3800000000000002E-3</v>
      </c>
      <c r="CK13" s="5">
        <f>P_R[[#This Row],[47+]]-P_R[[#This Row],[48+]]</f>
        <v>1.0900000000000003E-3</v>
      </c>
      <c r="CL13" s="5">
        <f>P_R[[#This Row],[48+]]-P_R[[#This Row],[49+]]</f>
        <v>8.4999999999999963E-4</v>
      </c>
    </row>
    <row r="14" spans="1:90" x14ac:dyDescent="0.25">
      <c r="A14" s="10">
        <v>22400622</v>
      </c>
      <c r="B14" t="s">
        <v>84</v>
      </c>
      <c r="C14" t="s">
        <v>85</v>
      </c>
      <c r="D14" s="11">
        <v>0.79166666666666663</v>
      </c>
      <c r="E14" s="9" t="str">
        <f>HYPERLINK("https://www.nba.com/stats/player/1641710/boxscores-traditional", "Anthony Black")</f>
        <v>Anthony Black</v>
      </c>
      <c r="F14">
        <v>18.2</v>
      </c>
      <c r="G14" s="4">
        <v>5.1920000000000002</v>
      </c>
      <c r="H14" s="3">
        <v>0.97499999999999998</v>
      </c>
      <c r="I14" s="3">
        <v>0.96164000000000005</v>
      </c>
      <c r="J14" s="3">
        <v>0.94294999999999995</v>
      </c>
      <c r="K14" s="3">
        <v>0.91774</v>
      </c>
      <c r="L14" s="3">
        <v>0.88297999999999999</v>
      </c>
      <c r="M14" s="3">
        <v>0.84133999999999998</v>
      </c>
      <c r="N14" s="3">
        <v>0.79103000000000001</v>
      </c>
      <c r="O14" s="3">
        <v>0.73236999999999997</v>
      </c>
      <c r="P14" s="3">
        <v>0.66276000000000002</v>
      </c>
      <c r="Q14" s="3">
        <v>0.59094999999999998</v>
      </c>
      <c r="R14" s="3">
        <v>0.51595000000000002</v>
      </c>
      <c r="S14" s="3">
        <v>0.44037999999999999</v>
      </c>
      <c r="T14" s="3">
        <v>0.36316999999999999</v>
      </c>
      <c r="U14" s="3">
        <v>0.29459999999999997</v>
      </c>
      <c r="V14" s="3">
        <v>0.23269999999999999</v>
      </c>
      <c r="W14" s="3">
        <v>0.17879</v>
      </c>
      <c r="X14" s="3">
        <v>0.13136</v>
      </c>
      <c r="Y14" s="3">
        <v>9.5100000000000004E-2</v>
      </c>
      <c r="Z14" s="3">
        <v>6.6809999999999994E-2</v>
      </c>
      <c r="AA14" s="3">
        <v>4.5510000000000002E-2</v>
      </c>
      <c r="AB14" s="3">
        <v>2.938E-2</v>
      </c>
      <c r="AC14" s="3">
        <v>1.8759999999999999E-2</v>
      </c>
      <c r="AD14" s="3">
        <v>1.1599999999999999E-2</v>
      </c>
      <c r="AE14" s="3">
        <v>6.7600000000000004E-3</v>
      </c>
      <c r="AF14" s="3">
        <v>3.9100000000000003E-3</v>
      </c>
      <c r="AG14" s="3">
        <v>2.1900000000000001E-3</v>
      </c>
      <c r="AH14" s="3">
        <v>1.1800000000000001E-3</v>
      </c>
      <c r="AI14" s="3">
        <v>5.9999999999999995E-4</v>
      </c>
      <c r="AJ14" s="3">
        <v>2.9999999999999997E-4</v>
      </c>
      <c r="AK14" s="3">
        <v>1.4999999999999999E-4</v>
      </c>
      <c r="AL14" s="3">
        <v>6.9999999999999994E-5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5">
        <f>P_R[[#This Row],[8+]]-P_R[[#This Row],[9+]]</f>
        <v>1.3359999999999927E-2</v>
      </c>
      <c r="AY14" s="5">
        <f>P_R[[#This Row],[9+]]-P_R[[#This Row],[10+]]</f>
        <v>1.8690000000000095E-2</v>
      </c>
      <c r="AZ14" s="5">
        <f>P_R[[#This Row],[10+]]-P_R[[#This Row],[11+]]</f>
        <v>2.5209999999999955E-2</v>
      </c>
      <c r="BA14" s="5">
        <f>P_R[[#This Row],[11+]]-P_R[[#This Row],[12+]]</f>
        <v>3.4760000000000013E-2</v>
      </c>
      <c r="BB14" s="5">
        <f>P_R[[#This Row],[12+]]-P_R[[#This Row],[13+]]</f>
        <v>4.164000000000001E-2</v>
      </c>
      <c r="BC14" s="5">
        <f>P_R[[#This Row],[13+]]-P_R[[#This Row],[14+]]</f>
        <v>5.0309999999999966E-2</v>
      </c>
      <c r="BD14" s="5">
        <f>P_R[[#This Row],[14+]]-P_R[[#This Row],[15+]]</f>
        <v>5.8660000000000045E-2</v>
      </c>
      <c r="BE14" s="5">
        <f>P_R[[#This Row],[15+]]-P_R[[#This Row],[16+]]</f>
        <v>6.960999999999995E-2</v>
      </c>
      <c r="BF14" s="5">
        <f>P_R[[#This Row],[16+]]-P_R[[#This Row],[17+]]</f>
        <v>7.181000000000004E-2</v>
      </c>
      <c r="BG14" s="5">
        <f>P_R[[#This Row],[17+]]-P_R[[#This Row],[18+]]</f>
        <v>7.4999999999999956E-2</v>
      </c>
      <c r="BH14" s="5">
        <f>P_R[[#This Row],[18+]]-P_R[[#This Row],[19+]]</f>
        <v>7.5570000000000026E-2</v>
      </c>
      <c r="BI14" s="5">
        <f>P_R[[#This Row],[19+]]-P_R[[#This Row],[20+]]</f>
        <v>7.7210000000000001E-2</v>
      </c>
      <c r="BJ14" s="5">
        <f>P_R[[#This Row],[20+]]-P_R[[#This Row],[21+]]</f>
        <v>6.857000000000002E-2</v>
      </c>
      <c r="BK14" s="5">
        <f>P_R[[#This Row],[21+]]-P_R[[#This Row],[22+]]</f>
        <v>6.1899999999999983E-2</v>
      </c>
      <c r="BL14" s="5">
        <f>P_R[[#This Row],[22+]]-P_R[[#This Row],[23+]]</f>
        <v>5.3909999999999986E-2</v>
      </c>
      <c r="BM14" s="5">
        <f>P_R[[#This Row],[23+]]-P_R[[#This Row],[24+]]</f>
        <v>4.743E-2</v>
      </c>
      <c r="BN14" s="5">
        <f>P_R[[#This Row],[24+]]-P_R[[#This Row],[25+]]</f>
        <v>3.6260000000000001E-2</v>
      </c>
      <c r="BO14" s="5">
        <f>P_R[[#This Row],[25+]]-P_R[[#This Row],[26+]]</f>
        <v>2.829000000000001E-2</v>
      </c>
      <c r="BP14" s="5">
        <f>P_R[[#This Row],[26+]]-P_R[[#This Row],[27+]]</f>
        <v>2.1299999999999993E-2</v>
      </c>
      <c r="BQ14" s="5">
        <f>P_R[[#This Row],[27+]]-P_R[[#This Row],[28+]]</f>
        <v>1.6130000000000002E-2</v>
      </c>
      <c r="BR14" s="5">
        <f>P_R[[#This Row],[28+]]-P_R[[#This Row],[29+]]</f>
        <v>1.0620000000000001E-2</v>
      </c>
      <c r="BS14" s="5">
        <f>P_R[[#This Row],[29+]]-P_R[[#This Row],[30+]]</f>
        <v>7.1599999999999997E-3</v>
      </c>
      <c r="BT14" s="5">
        <f>P_R[[#This Row],[30+]]-P_R[[#This Row],[31+]]</f>
        <v>4.8399999999999988E-3</v>
      </c>
      <c r="BU14" s="5">
        <f>P_R[[#This Row],[31+]]-P_R[[#This Row],[32+]]</f>
        <v>2.8500000000000001E-3</v>
      </c>
      <c r="BV14" s="5">
        <f>P_R[[#This Row],[32+]]-P_R[[#This Row],[33+]]</f>
        <v>1.7200000000000002E-3</v>
      </c>
      <c r="BW14" s="5">
        <f>P_R[[#This Row],[33+]]-P_R[[#This Row],[34+]]</f>
        <v>1.01E-3</v>
      </c>
      <c r="BX14" s="5">
        <f>P_R[[#This Row],[34+]]-P_R[[#This Row],[35+]]</f>
        <v>5.8000000000000011E-4</v>
      </c>
      <c r="BY14" s="5">
        <f>P_R[[#This Row],[35+]]-P_R[[#This Row],[36+]]</f>
        <v>2.9999999999999997E-4</v>
      </c>
      <c r="BZ14" s="5">
        <f>P_R[[#This Row],[36+]]-P_R[[#This Row],[37+]]</f>
        <v>1.4999999999999999E-4</v>
      </c>
      <c r="CA14" s="5">
        <f>P_R[[#This Row],[37+]]-P_R[[#This Row],[38+]]</f>
        <v>7.9999999999999993E-5</v>
      </c>
      <c r="CB14" s="5">
        <f>P_R[[#This Row],[38+]]-P_R[[#This Row],[39+]]</f>
        <v>6.9999999999999994E-5</v>
      </c>
      <c r="CC14" s="5">
        <f>P_R[[#This Row],[39+]]-P_R[[#This Row],[40+]]</f>
        <v>0</v>
      </c>
      <c r="CD14" s="5">
        <f>P_R[[#This Row],[40+]]-P_R[[#This Row],[41+]]</f>
        <v>0</v>
      </c>
      <c r="CE14" s="5">
        <f>P_R[[#This Row],[41+]]-P_R[[#This Row],[42+]]</f>
        <v>0</v>
      </c>
      <c r="CF14" s="5">
        <f>P_R[[#This Row],[42+]]-P_R[[#This Row],[43+]]</f>
        <v>0</v>
      </c>
      <c r="CG14" s="5">
        <f>P_R[[#This Row],[43+]]-P_R[[#This Row],[44+]]</f>
        <v>0</v>
      </c>
      <c r="CH14" s="5">
        <f>P_R[[#This Row],[44+]]-P_R[[#This Row],[45+]]</f>
        <v>0</v>
      </c>
      <c r="CI14" s="5">
        <f>P_R[[#This Row],[45+]]-P_R[[#This Row],[46+]]</f>
        <v>0</v>
      </c>
      <c r="CJ14" s="5">
        <f>P_R[[#This Row],[46+]]-P_R[[#This Row],[47+]]</f>
        <v>0</v>
      </c>
      <c r="CK14" s="5">
        <f>P_R[[#This Row],[47+]]-P_R[[#This Row],[48+]]</f>
        <v>0</v>
      </c>
      <c r="CL14" s="5">
        <f>P_R[[#This Row],[48+]]-P_R[[#This Row],[49+]]</f>
        <v>0</v>
      </c>
    </row>
    <row r="15" spans="1:90" x14ac:dyDescent="0.25">
      <c r="A15" s="10">
        <v>22400622</v>
      </c>
      <c r="B15" t="s">
        <v>84</v>
      </c>
      <c r="C15" t="s">
        <v>85</v>
      </c>
      <c r="D15" s="11">
        <v>0.79166666666666663</v>
      </c>
      <c r="E15" s="9" t="str">
        <f>HYPERLINK("https://www.nba.com/stats/player/1629048/boxscores-traditional", "Goga Bitadze")</f>
        <v>Goga Bitadze</v>
      </c>
      <c r="F15">
        <v>18</v>
      </c>
      <c r="G15" s="4">
        <v>5.6920000000000002</v>
      </c>
      <c r="H15" s="3">
        <v>0.96079999999999999</v>
      </c>
      <c r="I15" s="3">
        <v>0.94294999999999995</v>
      </c>
      <c r="J15" s="3">
        <v>0.92073000000000005</v>
      </c>
      <c r="K15" s="3">
        <v>0.89065000000000005</v>
      </c>
      <c r="L15" s="3">
        <v>0.85314000000000001</v>
      </c>
      <c r="M15" s="3">
        <v>0.81057000000000001</v>
      </c>
      <c r="N15" s="3">
        <v>0.75804000000000005</v>
      </c>
      <c r="O15" s="3">
        <v>0.70194000000000001</v>
      </c>
      <c r="P15" s="3">
        <v>0.63683000000000001</v>
      </c>
      <c r="Q15" s="3">
        <v>0.57142000000000004</v>
      </c>
      <c r="R15" s="3">
        <v>0.5</v>
      </c>
      <c r="S15" s="3">
        <v>0.42858000000000002</v>
      </c>
      <c r="T15" s="3">
        <v>0.36316999999999999</v>
      </c>
      <c r="U15" s="3">
        <v>0.29805999999999999</v>
      </c>
      <c r="V15" s="3">
        <v>0.24196000000000001</v>
      </c>
      <c r="W15" s="3">
        <v>0.18942999999999999</v>
      </c>
      <c r="X15" s="3">
        <v>0.14685999999999999</v>
      </c>
      <c r="Y15" s="3">
        <v>0.10935</v>
      </c>
      <c r="Z15" s="3">
        <v>7.9269999999999993E-2</v>
      </c>
      <c r="AA15" s="3">
        <v>5.7049999999999997E-2</v>
      </c>
      <c r="AB15" s="3">
        <v>3.9199999999999999E-2</v>
      </c>
      <c r="AC15" s="3">
        <v>2.6800000000000001E-2</v>
      </c>
      <c r="AD15" s="3">
        <v>1.7430000000000001E-2</v>
      </c>
      <c r="AE15" s="3">
        <v>1.1299999999999999E-2</v>
      </c>
      <c r="AF15" s="3">
        <v>6.9499999999999996E-3</v>
      </c>
      <c r="AG15" s="3">
        <v>4.15E-3</v>
      </c>
      <c r="AH15" s="3">
        <v>2.48E-3</v>
      </c>
      <c r="AI15" s="3">
        <v>1.39E-3</v>
      </c>
      <c r="AJ15" s="3">
        <v>7.9000000000000001E-4</v>
      </c>
      <c r="AK15" s="3">
        <v>4.2000000000000002E-4</v>
      </c>
      <c r="AL15" s="3">
        <v>2.2000000000000001E-4</v>
      </c>
      <c r="AM15" s="3">
        <v>1.1E-4</v>
      </c>
      <c r="AN15" s="3">
        <v>5.0000000000000002E-5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5">
        <f>P_R[[#This Row],[8+]]-P_R[[#This Row],[9+]]</f>
        <v>1.7850000000000033E-2</v>
      </c>
      <c r="AY15" s="5">
        <f>P_R[[#This Row],[9+]]-P_R[[#This Row],[10+]]</f>
        <v>2.2219999999999906E-2</v>
      </c>
      <c r="AZ15" s="5">
        <f>P_R[[#This Row],[10+]]-P_R[[#This Row],[11+]]</f>
        <v>3.0079999999999996E-2</v>
      </c>
      <c r="BA15" s="5">
        <f>P_R[[#This Row],[11+]]-P_R[[#This Row],[12+]]</f>
        <v>3.7510000000000043E-2</v>
      </c>
      <c r="BB15" s="5">
        <f>P_R[[#This Row],[12+]]-P_R[[#This Row],[13+]]</f>
        <v>4.2569999999999997E-2</v>
      </c>
      <c r="BC15" s="5">
        <f>P_R[[#This Row],[13+]]-P_R[[#This Row],[14+]]</f>
        <v>5.2529999999999966E-2</v>
      </c>
      <c r="BD15" s="5">
        <f>P_R[[#This Row],[14+]]-P_R[[#This Row],[15+]]</f>
        <v>5.6100000000000039E-2</v>
      </c>
      <c r="BE15" s="5">
        <f>P_R[[#This Row],[15+]]-P_R[[#This Row],[16+]]</f>
        <v>6.5110000000000001E-2</v>
      </c>
      <c r="BF15" s="5">
        <f>P_R[[#This Row],[16+]]-P_R[[#This Row],[17+]]</f>
        <v>6.5409999999999968E-2</v>
      </c>
      <c r="BG15" s="5">
        <f>P_R[[#This Row],[17+]]-P_R[[#This Row],[18+]]</f>
        <v>7.1420000000000039E-2</v>
      </c>
      <c r="BH15" s="5">
        <f>P_R[[#This Row],[18+]]-P_R[[#This Row],[19+]]</f>
        <v>7.1419999999999983E-2</v>
      </c>
      <c r="BI15" s="5">
        <f>P_R[[#This Row],[19+]]-P_R[[#This Row],[20+]]</f>
        <v>6.5410000000000024E-2</v>
      </c>
      <c r="BJ15" s="5">
        <f>P_R[[#This Row],[20+]]-P_R[[#This Row],[21+]]</f>
        <v>6.5110000000000001E-2</v>
      </c>
      <c r="BK15" s="5">
        <f>P_R[[#This Row],[21+]]-P_R[[#This Row],[22+]]</f>
        <v>5.6099999999999983E-2</v>
      </c>
      <c r="BL15" s="5">
        <f>P_R[[#This Row],[22+]]-P_R[[#This Row],[23+]]</f>
        <v>5.2530000000000021E-2</v>
      </c>
      <c r="BM15" s="5">
        <f>P_R[[#This Row],[23+]]-P_R[[#This Row],[24+]]</f>
        <v>4.2569999999999997E-2</v>
      </c>
      <c r="BN15" s="5">
        <f>P_R[[#This Row],[24+]]-P_R[[#This Row],[25+]]</f>
        <v>3.7509999999999988E-2</v>
      </c>
      <c r="BO15" s="5">
        <f>P_R[[#This Row],[25+]]-P_R[[#This Row],[26+]]</f>
        <v>3.008000000000001E-2</v>
      </c>
      <c r="BP15" s="5">
        <f>P_R[[#This Row],[26+]]-P_R[[#This Row],[27+]]</f>
        <v>2.2219999999999997E-2</v>
      </c>
      <c r="BQ15" s="5">
        <f>P_R[[#This Row],[27+]]-P_R[[#This Row],[28+]]</f>
        <v>1.7849999999999998E-2</v>
      </c>
      <c r="BR15" s="5">
        <f>P_R[[#This Row],[28+]]-P_R[[#This Row],[29+]]</f>
        <v>1.2399999999999998E-2</v>
      </c>
      <c r="BS15" s="5">
        <f>P_R[[#This Row],[29+]]-P_R[[#This Row],[30+]]</f>
        <v>9.3699999999999999E-3</v>
      </c>
      <c r="BT15" s="5">
        <f>P_R[[#This Row],[30+]]-P_R[[#This Row],[31+]]</f>
        <v>6.1300000000000018E-3</v>
      </c>
      <c r="BU15" s="5">
        <f>P_R[[#This Row],[31+]]-P_R[[#This Row],[32+]]</f>
        <v>4.3499999999999997E-3</v>
      </c>
      <c r="BV15" s="5">
        <f>P_R[[#This Row],[32+]]-P_R[[#This Row],[33+]]</f>
        <v>2.7999999999999995E-3</v>
      </c>
      <c r="BW15" s="5">
        <f>P_R[[#This Row],[33+]]-P_R[[#This Row],[34+]]</f>
        <v>1.67E-3</v>
      </c>
      <c r="BX15" s="5">
        <f>P_R[[#This Row],[34+]]-P_R[[#This Row],[35+]]</f>
        <v>1.09E-3</v>
      </c>
      <c r="BY15" s="5">
        <f>P_R[[#This Row],[35+]]-P_R[[#This Row],[36+]]</f>
        <v>5.9999999999999995E-4</v>
      </c>
      <c r="BZ15" s="5">
        <f>P_R[[#This Row],[36+]]-P_R[[#This Row],[37+]]</f>
        <v>3.6999999999999999E-4</v>
      </c>
      <c r="CA15" s="5">
        <f>P_R[[#This Row],[37+]]-P_R[[#This Row],[38+]]</f>
        <v>2.0000000000000001E-4</v>
      </c>
      <c r="CB15" s="5">
        <f>P_R[[#This Row],[38+]]-P_R[[#This Row],[39+]]</f>
        <v>1.1E-4</v>
      </c>
      <c r="CC15" s="5">
        <f>P_R[[#This Row],[39+]]-P_R[[#This Row],[40+]]</f>
        <v>6.0000000000000002E-5</v>
      </c>
      <c r="CD15" s="5">
        <f>P_R[[#This Row],[40+]]-P_R[[#This Row],[41+]]</f>
        <v>5.0000000000000002E-5</v>
      </c>
      <c r="CE15" s="5">
        <f>P_R[[#This Row],[41+]]-P_R[[#This Row],[42+]]</f>
        <v>0</v>
      </c>
      <c r="CF15" s="5">
        <f>P_R[[#This Row],[42+]]-P_R[[#This Row],[43+]]</f>
        <v>0</v>
      </c>
      <c r="CG15" s="5">
        <f>P_R[[#This Row],[43+]]-P_R[[#This Row],[44+]]</f>
        <v>0</v>
      </c>
      <c r="CH15" s="5">
        <f>P_R[[#This Row],[44+]]-P_R[[#This Row],[45+]]</f>
        <v>0</v>
      </c>
      <c r="CI15" s="5">
        <f>P_R[[#This Row],[45+]]-P_R[[#This Row],[46+]]</f>
        <v>0</v>
      </c>
      <c r="CJ15" s="5">
        <f>P_R[[#This Row],[46+]]-P_R[[#This Row],[47+]]</f>
        <v>0</v>
      </c>
      <c r="CK15" s="5">
        <f>P_R[[#This Row],[47+]]-P_R[[#This Row],[48+]]</f>
        <v>0</v>
      </c>
      <c r="CL15" s="5">
        <f>P_R[[#This Row],[48+]]-P_R[[#This Row],[49+]]</f>
        <v>0</v>
      </c>
    </row>
    <row r="16" spans="1:90" hidden="1" x14ac:dyDescent="0.25">
      <c r="A16" s="10">
        <v>22400621</v>
      </c>
      <c r="B16" t="s">
        <v>83</v>
      </c>
      <c r="C16" t="s">
        <v>82</v>
      </c>
      <c r="D16" s="11">
        <v>0.58333333333333337</v>
      </c>
      <c r="E16" s="9" t="str">
        <f>HYPERLINK("https://www.nba.com/stats/player/1641705/boxscores-traditional", "Victor Wembanyama")</f>
        <v>Victor Wembanyama</v>
      </c>
      <c r="F16">
        <v>27.6</v>
      </c>
      <c r="G16" s="10">
        <v>4.4539999999999997</v>
      </c>
      <c r="H16" s="3">
        <v>1</v>
      </c>
      <c r="I16" s="3">
        <v>1</v>
      </c>
      <c r="J16" s="3">
        <v>0.99995999999999996</v>
      </c>
      <c r="K16" s="3">
        <v>0.99990000000000001</v>
      </c>
      <c r="L16" s="3">
        <v>0.99977000000000005</v>
      </c>
      <c r="M16" s="3">
        <v>0.99948000000000004</v>
      </c>
      <c r="N16" s="3">
        <v>0.99885999999999997</v>
      </c>
      <c r="O16" s="3">
        <v>0.99766999999999995</v>
      </c>
      <c r="P16" s="3">
        <v>0.99534</v>
      </c>
      <c r="Q16" s="3">
        <v>0.99134</v>
      </c>
      <c r="R16" s="3">
        <v>0.98460999999999999</v>
      </c>
      <c r="S16" s="3">
        <v>0.97319999999999995</v>
      </c>
      <c r="T16" s="3">
        <v>0.95637000000000005</v>
      </c>
      <c r="U16" s="3">
        <v>0.93056000000000005</v>
      </c>
      <c r="V16" s="3">
        <v>0.89617000000000002</v>
      </c>
      <c r="W16" s="3">
        <v>0.84848999999999997</v>
      </c>
      <c r="X16" s="3">
        <v>0.79103000000000001</v>
      </c>
      <c r="Y16" s="3">
        <v>0.71904000000000001</v>
      </c>
      <c r="Z16" s="3">
        <v>0.64058000000000004</v>
      </c>
      <c r="AA16" s="3">
        <v>0.55171999999999999</v>
      </c>
      <c r="AB16" s="3">
        <v>0.46414</v>
      </c>
      <c r="AC16" s="3">
        <v>0.37828000000000001</v>
      </c>
      <c r="AD16" s="3">
        <v>0.29459999999999997</v>
      </c>
      <c r="AE16" s="3">
        <v>0.22363</v>
      </c>
      <c r="AF16" s="3">
        <v>0.16109000000000001</v>
      </c>
      <c r="AG16" s="3">
        <v>0.11314</v>
      </c>
      <c r="AH16" s="3">
        <v>7.4929999999999997E-2</v>
      </c>
      <c r="AI16" s="3">
        <v>4.8460000000000003E-2</v>
      </c>
      <c r="AJ16" s="3">
        <v>2.938E-2</v>
      </c>
      <c r="AK16" s="3">
        <v>1.7430000000000001E-2</v>
      </c>
      <c r="AL16" s="3">
        <v>9.9000000000000008E-3</v>
      </c>
      <c r="AM16" s="3">
        <v>5.2300000000000003E-3</v>
      </c>
      <c r="AN16" s="3">
        <v>2.7200000000000002E-3</v>
      </c>
      <c r="AO16" s="3">
        <v>1.31E-3</v>
      </c>
      <c r="AP16" s="3">
        <v>6.2E-4</v>
      </c>
      <c r="AQ16" s="3">
        <v>2.7E-4</v>
      </c>
      <c r="AR16" s="3">
        <v>1.2E-4</v>
      </c>
      <c r="AS16" s="3">
        <v>5.0000000000000002E-5</v>
      </c>
      <c r="AT16" s="3">
        <v>0</v>
      </c>
      <c r="AU16" s="3">
        <v>0</v>
      </c>
      <c r="AV16" s="3">
        <v>0</v>
      </c>
      <c r="AW16" s="3">
        <v>0</v>
      </c>
      <c r="AX16" s="5">
        <f>P_R[[#This Row],[8+]]-P_R[[#This Row],[9+]]</f>
        <v>0</v>
      </c>
      <c r="AY16" s="5">
        <f>P_R[[#This Row],[9+]]-P_R[[#This Row],[10+]]</f>
        <v>4.0000000000040004E-5</v>
      </c>
      <c r="AZ16" s="5">
        <f>P_R[[#This Row],[10+]]-P_R[[#This Row],[11+]]</f>
        <v>5.9999999999948983E-5</v>
      </c>
      <c r="BA16" s="5">
        <f>P_R[[#This Row],[11+]]-P_R[[#This Row],[12+]]</f>
        <v>1.2999999999996348E-4</v>
      </c>
      <c r="BB16" s="5">
        <f>P_R[[#This Row],[12+]]-P_R[[#This Row],[13+]]</f>
        <v>2.9000000000001247E-4</v>
      </c>
      <c r="BC16" s="5">
        <f>P_R[[#This Row],[13+]]-P_R[[#This Row],[14+]]</f>
        <v>6.2000000000006494E-4</v>
      </c>
      <c r="BD16" s="5">
        <f>P_R[[#This Row],[14+]]-P_R[[#This Row],[15+]]</f>
        <v>1.1900000000000244E-3</v>
      </c>
      <c r="BE16" s="5">
        <f>P_R[[#This Row],[15+]]-P_R[[#This Row],[16+]]</f>
        <v>2.3299999999999432E-3</v>
      </c>
      <c r="BF16" s="5">
        <f>P_R[[#This Row],[16+]]-P_R[[#This Row],[17+]]</f>
        <v>4.0000000000000036E-3</v>
      </c>
      <c r="BG16" s="5">
        <f>P_R[[#This Row],[17+]]-P_R[[#This Row],[18+]]</f>
        <v>6.7300000000000137E-3</v>
      </c>
      <c r="BH16" s="5">
        <f>P_R[[#This Row],[18+]]-P_R[[#This Row],[19+]]</f>
        <v>1.1410000000000031E-2</v>
      </c>
      <c r="BI16" s="5">
        <f>P_R[[#This Row],[19+]]-P_R[[#This Row],[20+]]</f>
        <v>1.6829999999999901E-2</v>
      </c>
      <c r="BJ16" s="5">
        <f>P_R[[#This Row],[20+]]-P_R[[#This Row],[21+]]</f>
        <v>2.581E-2</v>
      </c>
      <c r="BK16" s="5">
        <f>P_R[[#This Row],[21+]]-P_R[[#This Row],[22+]]</f>
        <v>3.4390000000000032E-2</v>
      </c>
      <c r="BL16" s="5">
        <f>P_R[[#This Row],[22+]]-P_R[[#This Row],[23+]]</f>
        <v>4.7680000000000056E-2</v>
      </c>
      <c r="BM16" s="5">
        <f>P_R[[#This Row],[23+]]-P_R[[#This Row],[24+]]</f>
        <v>5.7459999999999956E-2</v>
      </c>
      <c r="BN16" s="5">
        <f>P_R[[#This Row],[24+]]-P_R[[#This Row],[25+]]</f>
        <v>7.1989999999999998E-2</v>
      </c>
      <c r="BO16" s="5">
        <f>P_R[[#This Row],[25+]]-P_R[[#This Row],[26+]]</f>
        <v>7.8459999999999974E-2</v>
      </c>
      <c r="BP16" s="5">
        <f>P_R[[#This Row],[26+]]-P_R[[#This Row],[27+]]</f>
        <v>8.886000000000005E-2</v>
      </c>
      <c r="BQ16" s="5">
        <f>P_R[[#This Row],[27+]]-P_R[[#This Row],[28+]]</f>
        <v>8.7579999999999991E-2</v>
      </c>
      <c r="BR16" s="5">
        <f>P_R[[#This Row],[28+]]-P_R[[#This Row],[29+]]</f>
        <v>8.5859999999999992E-2</v>
      </c>
      <c r="BS16" s="5">
        <f>P_R[[#This Row],[29+]]-P_R[[#This Row],[30+]]</f>
        <v>8.3680000000000032E-2</v>
      </c>
      <c r="BT16" s="5">
        <f>P_R[[#This Row],[30+]]-P_R[[#This Row],[31+]]</f>
        <v>7.0969999999999978E-2</v>
      </c>
      <c r="BU16" s="5">
        <f>P_R[[#This Row],[31+]]-P_R[[#This Row],[32+]]</f>
        <v>6.2539999999999984E-2</v>
      </c>
      <c r="BV16" s="5">
        <f>P_R[[#This Row],[32+]]-P_R[[#This Row],[33+]]</f>
        <v>4.7950000000000007E-2</v>
      </c>
      <c r="BW16" s="5">
        <f>P_R[[#This Row],[33+]]-P_R[[#This Row],[34+]]</f>
        <v>3.8210000000000008E-2</v>
      </c>
      <c r="BX16" s="5">
        <f>P_R[[#This Row],[34+]]-P_R[[#This Row],[35+]]</f>
        <v>2.6469999999999994E-2</v>
      </c>
      <c r="BY16" s="5">
        <f>P_R[[#This Row],[35+]]-P_R[[#This Row],[36+]]</f>
        <v>1.9080000000000003E-2</v>
      </c>
      <c r="BZ16" s="5">
        <f>P_R[[#This Row],[36+]]-P_R[[#This Row],[37+]]</f>
        <v>1.1949999999999999E-2</v>
      </c>
      <c r="CA16" s="5">
        <f>P_R[[#This Row],[37+]]-P_R[[#This Row],[38+]]</f>
        <v>7.5300000000000002E-3</v>
      </c>
      <c r="CB16" s="5">
        <f>P_R[[#This Row],[38+]]-P_R[[#This Row],[39+]]</f>
        <v>4.6700000000000005E-3</v>
      </c>
      <c r="CC16" s="5">
        <f>P_R[[#This Row],[39+]]-P_R[[#This Row],[40+]]</f>
        <v>2.5100000000000001E-3</v>
      </c>
      <c r="CD16" s="5">
        <f>P_R[[#This Row],[40+]]-P_R[[#This Row],[41+]]</f>
        <v>1.4100000000000002E-3</v>
      </c>
      <c r="CE16" s="5">
        <f>P_R[[#This Row],[41+]]-P_R[[#This Row],[42+]]</f>
        <v>6.8999999999999997E-4</v>
      </c>
      <c r="CF16" s="5">
        <f>P_R[[#This Row],[42+]]-P_R[[#This Row],[43+]]</f>
        <v>3.5E-4</v>
      </c>
      <c r="CG16" s="5">
        <f>P_R[[#This Row],[43+]]-P_R[[#This Row],[44+]]</f>
        <v>1.5000000000000001E-4</v>
      </c>
      <c r="CH16" s="5">
        <f>P_R[[#This Row],[44+]]-P_R[[#This Row],[45+]]</f>
        <v>6.9999999999999994E-5</v>
      </c>
      <c r="CI16" s="5">
        <f>P_R[[#This Row],[45+]]-P_R[[#This Row],[46+]]</f>
        <v>5.0000000000000002E-5</v>
      </c>
      <c r="CJ16" s="5">
        <f>P_R[[#This Row],[46+]]-P_R[[#This Row],[47+]]</f>
        <v>0</v>
      </c>
      <c r="CK16" s="5">
        <f>P_R[[#This Row],[47+]]-P_R[[#This Row],[48+]]</f>
        <v>0</v>
      </c>
      <c r="CL16" s="5">
        <f>P_R[[#This Row],[48+]]-P_R[[#This Row],[49+]]</f>
        <v>0</v>
      </c>
    </row>
    <row r="17" spans="1:90" x14ac:dyDescent="0.25">
      <c r="A17" s="10">
        <v>22400622</v>
      </c>
      <c r="B17" t="s">
        <v>85</v>
      </c>
      <c r="C17" t="s">
        <v>84</v>
      </c>
      <c r="D17" s="11">
        <v>0.79166666666666663</v>
      </c>
      <c r="E17" s="9" t="str">
        <f>HYPERLINK("https://www.nba.com/stats/player/203924/boxscores-traditional", "Jerami Grant")</f>
        <v>Jerami Grant</v>
      </c>
      <c r="F17">
        <v>17.8</v>
      </c>
      <c r="G17" s="4">
        <v>3.7629999999999999</v>
      </c>
      <c r="H17" s="3">
        <v>0.99534</v>
      </c>
      <c r="I17" s="3">
        <v>0.99036000000000002</v>
      </c>
      <c r="J17" s="3">
        <v>0.98077000000000003</v>
      </c>
      <c r="K17" s="3">
        <v>0.96484999999999999</v>
      </c>
      <c r="L17" s="3">
        <v>0.93822000000000005</v>
      </c>
      <c r="M17" s="3">
        <v>0.89973000000000003</v>
      </c>
      <c r="N17" s="3">
        <v>0.84375</v>
      </c>
      <c r="O17" s="3">
        <v>0.77034999999999998</v>
      </c>
      <c r="P17" s="3">
        <v>0.68439000000000005</v>
      </c>
      <c r="Q17" s="3">
        <v>0.58316999999999997</v>
      </c>
      <c r="R17" s="3">
        <v>0.48005999999999999</v>
      </c>
      <c r="S17" s="3">
        <v>0.37447999999999998</v>
      </c>
      <c r="T17" s="3">
        <v>0.28095999999999999</v>
      </c>
      <c r="U17" s="3">
        <v>0.19766</v>
      </c>
      <c r="V17" s="3">
        <v>0.13136</v>
      </c>
      <c r="W17" s="3">
        <v>8.3790000000000003E-2</v>
      </c>
      <c r="X17" s="3">
        <v>4.947E-2</v>
      </c>
      <c r="Y17" s="3">
        <v>2.8070000000000001E-2</v>
      </c>
      <c r="Z17" s="3">
        <v>1.4630000000000001E-2</v>
      </c>
      <c r="AA17" s="3">
        <v>7.3400000000000002E-3</v>
      </c>
      <c r="AB17" s="3">
        <v>3.3600000000000001E-3</v>
      </c>
      <c r="AC17" s="3">
        <v>1.4400000000000001E-3</v>
      </c>
      <c r="AD17" s="3">
        <v>5.9999999999999995E-4</v>
      </c>
      <c r="AE17" s="3">
        <v>2.2000000000000001E-4</v>
      </c>
      <c r="AF17" s="3">
        <v>8.0000000000000007E-5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5">
        <f>P_R[[#This Row],[8+]]-P_R[[#This Row],[9+]]</f>
        <v>4.9799999999999844E-3</v>
      </c>
      <c r="AY17" s="5">
        <f>P_R[[#This Row],[9+]]-P_R[[#This Row],[10+]]</f>
        <v>9.5899999999999874E-3</v>
      </c>
      <c r="AZ17" s="5">
        <f>P_R[[#This Row],[10+]]-P_R[[#This Row],[11+]]</f>
        <v>1.5920000000000045E-2</v>
      </c>
      <c r="BA17" s="5">
        <f>P_R[[#This Row],[11+]]-P_R[[#This Row],[12+]]</f>
        <v>2.6629999999999932E-2</v>
      </c>
      <c r="BB17" s="5">
        <f>P_R[[#This Row],[12+]]-P_R[[#This Row],[13+]]</f>
        <v>3.8490000000000024E-2</v>
      </c>
      <c r="BC17" s="5">
        <f>P_R[[#This Row],[13+]]-P_R[[#This Row],[14+]]</f>
        <v>5.598000000000003E-2</v>
      </c>
      <c r="BD17" s="5">
        <f>P_R[[#This Row],[14+]]-P_R[[#This Row],[15+]]</f>
        <v>7.3400000000000021E-2</v>
      </c>
      <c r="BE17" s="5">
        <f>P_R[[#This Row],[15+]]-P_R[[#This Row],[16+]]</f>
        <v>8.5959999999999925E-2</v>
      </c>
      <c r="BF17" s="5">
        <f>P_R[[#This Row],[16+]]-P_R[[#This Row],[17+]]</f>
        <v>0.10122000000000009</v>
      </c>
      <c r="BG17" s="5">
        <f>P_R[[#This Row],[17+]]-P_R[[#This Row],[18+]]</f>
        <v>0.10310999999999998</v>
      </c>
      <c r="BH17" s="5">
        <f>P_R[[#This Row],[18+]]-P_R[[#This Row],[19+]]</f>
        <v>0.10558000000000001</v>
      </c>
      <c r="BI17" s="5">
        <f>P_R[[#This Row],[19+]]-P_R[[#This Row],[20+]]</f>
        <v>9.3519999999999992E-2</v>
      </c>
      <c r="BJ17" s="5">
        <f>P_R[[#This Row],[20+]]-P_R[[#This Row],[21+]]</f>
        <v>8.3299999999999985E-2</v>
      </c>
      <c r="BK17" s="5">
        <f>P_R[[#This Row],[21+]]-P_R[[#This Row],[22+]]</f>
        <v>6.6299999999999998E-2</v>
      </c>
      <c r="BL17" s="5">
        <f>P_R[[#This Row],[22+]]-P_R[[#This Row],[23+]]</f>
        <v>4.7570000000000001E-2</v>
      </c>
      <c r="BM17" s="5">
        <f>P_R[[#This Row],[23+]]-P_R[[#This Row],[24+]]</f>
        <v>3.4320000000000003E-2</v>
      </c>
      <c r="BN17" s="5">
        <f>P_R[[#This Row],[24+]]-P_R[[#This Row],[25+]]</f>
        <v>2.1399999999999999E-2</v>
      </c>
      <c r="BO17" s="5">
        <f>P_R[[#This Row],[25+]]-P_R[[#This Row],[26+]]</f>
        <v>1.3440000000000001E-2</v>
      </c>
      <c r="BP17" s="5">
        <f>P_R[[#This Row],[26+]]-P_R[[#This Row],[27+]]</f>
        <v>7.2900000000000005E-3</v>
      </c>
      <c r="BQ17" s="5">
        <f>P_R[[#This Row],[27+]]-P_R[[#This Row],[28+]]</f>
        <v>3.98E-3</v>
      </c>
      <c r="BR17" s="5">
        <f>P_R[[#This Row],[28+]]-P_R[[#This Row],[29+]]</f>
        <v>1.92E-3</v>
      </c>
      <c r="BS17" s="5">
        <f>P_R[[#This Row],[29+]]-P_R[[#This Row],[30+]]</f>
        <v>8.4000000000000014E-4</v>
      </c>
      <c r="BT17" s="5">
        <f>P_R[[#This Row],[30+]]-P_R[[#This Row],[31+]]</f>
        <v>3.7999999999999991E-4</v>
      </c>
      <c r="BU17" s="5">
        <f>P_R[[#This Row],[31+]]-P_R[[#This Row],[32+]]</f>
        <v>1.3999999999999999E-4</v>
      </c>
      <c r="BV17" s="5">
        <f>P_R[[#This Row],[32+]]-P_R[[#This Row],[33+]]</f>
        <v>8.0000000000000007E-5</v>
      </c>
      <c r="BW17" s="5">
        <f>P_R[[#This Row],[33+]]-P_R[[#This Row],[34+]]</f>
        <v>0</v>
      </c>
      <c r="BX17" s="5">
        <f>P_R[[#This Row],[34+]]-P_R[[#This Row],[35+]]</f>
        <v>0</v>
      </c>
      <c r="BY17" s="5">
        <f>P_R[[#This Row],[35+]]-P_R[[#This Row],[36+]]</f>
        <v>0</v>
      </c>
      <c r="BZ17" s="5">
        <f>P_R[[#This Row],[36+]]-P_R[[#This Row],[37+]]</f>
        <v>0</v>
      </c>
      <c r="CA17" s="5">
        <f>P_R[[#This Row],[37+]]-P_R[[#This Row],[38+]]</f>
        <v>0</v>
      </c>
      <c r="CB17" s="5">
        <f>P_R[[#This Row],[38+]]-P_R[[#This Row],[39+]]</f>
        <v>0</v>
      </c>
      <c r="CC17" s="5">
        <f>P_R[[#This Row],[39+]]-P_R[[#This Row],[40+]]</f>
        <v>0</v>
      </c>
      <c r="CD17" s="5">
        <f>P_R[[#This Row],[40+]]-P_R[[#This Row],[41+]]</f>
        <v>0</v>
      </c>
      <c r="CE17" s="5">
        <f>P_R[[#This Row],[41+]]-P_R[[#This Row],[42+]]</f>
        <v>0</v>
      </c>
      <c r="CF17" s="5">
        <f>P_R[[#This Row],[42+]]-P_R[[#This Row],[43+]]</f>
        <v>0</v>
      </c>
      <c r="CG17" s="5">
        <f>P_R[[#This Row],[43+]]-P_R[[#This Row],[44+]]</f>
        <v>0</v>
      </c>
      <c r="CH17" s="5">
        <f>P_R[[#This Row],[44+]]-P_R[[#This Row],[45+]]</f>
        <v>0</v>
      </c>
      <c r="CI17" s="5">
        <f>P_R[[#This Row],[45+]]-P_R[[#This Row],[46+]]</f>
        <v>0</v>
      </c>
      <c r="CJ17" s="5">
        <f>P_R[[#This Row],[46+]]-P_R[[#This Row],[47+]]</f>
        <v>0</v>
      </c>
      <c r="CK17" s="5">
        <f>P_R[[#This Row],[47+]]-P_R[[#This Row],[48+]]</f>
        <v>0</v>
      </c>
      <c r="CL17" s="5">
        <f>P_R[[#This Row],[48+]]-P_R[[#This Row],[49+]]</f>
        <v>0</v>
      </c>
    </row>
    <row r="18" spans="1:90" hidden="1" x14ac:dyDescent="0.25">
      <c r="A18" s="10">
        <v>22400621</v>
      </c>
      <c r="B18" t="s">
        <v>83</v>
      </c>
      <c r="C18" t="s">
        <v>82</v>
      </c>
      <c r="D18" s="11">
        <v>0.58333333333333337</v>
      </c>
      <c r="E18" s="9" t="str">
        <f>HYPERLINK("https://www.nba.com/stats/player/1630170/boxscores-traditional", "Devin Vassell")</f>
        <v>Devin Vassell</v>
      </c>
      <c r="F18">
        <v>24.8</v>
      </c>
      <c r="G18" s="10">
        <v>3.0590000000000002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0.99994000000000005</v>
      </c>
      <c r="N18" s="3">
        <v>0.99978999999999996</v>
      </c>
      <c r="O18" s="3">
        <v>0.99931000000000003</v>
      </c>
      <c r="P18" s="3">
        <v>0.99800999999999995</v>
      </c>
      <c r="Q18" s="3">
        <v>0.99460999999999999</v>
      </c>
      <c r="R18" s="3">
        <v>0.98678999999999994</v>
      </c>
      <c r="S18" s="3">
        <v>0.97128000000000003</v>
      </c>
      <c r="T18" s="3">
        <v>0.94179000000000002</v>
      </c>
      <c r="U18" s="3">
        <v>0.89251000000000003</v>
      </c>
      <c r="V18" s="3">
        <v>0.82121</v>
      </c>
      <c r="W18" s="3">
        <v>0.72240000000000004</v>
      </c>
      <c r="X18" s="3">
        <v>0.60257000000000005</v>
      </c>
      <c r="Y18" s="3">
        <v>0.47210000000000002</v>
      </c>
      <c r="Z18" s="3">
        <v>0.34827000000000002</v>
      </c>
      <c r="AA18" s="3">
        <v>0.23576</v>
      </c>
      <c r="AB18" s="3">
        <v>0.14685999999999999</v>
      </c>
      <c r="AC18" s="3">
        <v>8.5339999999999999E-2</v>
      </c>
      <c r="AD18" s="3">
        <v>4.4569999999999999E-2</v>
      </c>
      <c r="AE18" s="3">
        <v>2.1180000000000001E-2</v>
      </c>
      <c r="AF18" s="3">
        <v>9.3900000000000008E-3</v>
      </c>
      <c r="AG18" s="3">
        <v>3.6800000000000001E-3</v>
      </c>
      <c r="AH18" s="3">
        <v>1.31E-3</v>
      </c>
      <c r="AI18" s="3">
        <v>4.2999999999999999E-4</v>
      </c>
      <c r="AJ18" s="3">
        <v>1.2999999999999999E-4</v>
      </c>
      <c r="AK18" s="3">
        <v>3.0000000000000001E-5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5">
        <f>P_R[[#This Row],[8+]]-P_R[[#This Row],[9+]]</f>
        <v>0</v>
      </c>
      <c r="AY18" s="5">
        <f>P_R[[#This Row],[9+]]-P_R[[#This Row],[10+]]</f>
        <v>0</v>
      </c>
      <c r="AZ18" s="5">
        <f>P_R[[#This Row],[10+]]-P_R[[#This Row],[11+]]</f>
        <v>0</v>
      </c>
      <c r="BA18" s="5">
        <f>P_R[[#This Row],[11+]]-P_R[[#This Row],[12+]]</f>
        <v>0</v>
      </c>
      <c r="BB18" s="5">
        <f>P_R[[#This Row],[12+]]-P_R[[#This Row],[13+]]</f>
        <v>5.9999999999948983E-5</v>
      </c>
      <c r="BC18" s="5">
        <f>P_R[[#This Row],[13+]]-P_R[[#This Row],[14+]]</f>
        <v>1.500000000000945E-4</v>
      </c>
      <c r="BD18" s="5">
        <f>P_R[[#This Row],[14+]]-P_R[[#This Row],[15+]]</f>
        <v>4.7999999999992493E-4</v>
      </c>
      <c r="BE18" s="5">
        <f>P_R[[#This Row],[15+]]-P_R[[#This Row],[16+]]</f>
        <v>1.3000000000000789E-3</v>
      </c>
      <c r="BF18" s="5">
        <f>P_R[[#This Row],[16+]]-P_R[[#This Row],[17+]]</f>
        <v>3.3999999999999586E-3</v>
      </c>
      <c r="BG18" s="5">
        <f>P_R[[#This Row],[17+]]-P_R[[#This Row],[18+]]</f>
        <v>7.8200000000000491E-3</v>
      </c>
      <c r="BH18" s="5">
        <f>P_R[[#This Row],[18+]]-P_R[[#This Row],[19+]]</f>
        <v>1.5509999999999913E-2</v>
      </c>
      <c r="BI18" s="5">
        <f>P_R[[#This Row],[19+]]-P_R[[#This Row],[20+]]</f>
        <v>2.9490000000000016E-2</v>
      </c>
      <c r="BJ18" s="5">
        <f>P_R[[#This Row],[20+]]-P_R[[#This Row],[21+]]</f>
        <v>4.927999999999999E-2</v>
      </c>
      <c r="BK18" s="5">
        <f>P_R[[#This Row],[21+]]-P_R[[#This Row],[22+]]</f>
        <v>7.130000000000003E-2</v>
      </c>
      <c r="BL18" s="5">
        <f>P_R[[#This Row],[22+]]-P_R[[#This Row],[23+]]</f>
        <v>9.8809999999999953E-2</v>
      </c>
      <c r="BM18" s="5">
        <f>P_R[[#This Row],[23+]]-P_R[[#This Row],[24+]]</f>
        <v>0.11982999999999999</v>
      </c>
      <c r="BN18" s="5">
        <f>P_R[[#This Row],[24+]]-P_R[[#This Row],[25+]]</f>
        <v>0.13047000000000003</v>
      </c>
      <c r="BO18" s="5">
        <f>P_R[[#This Row],[25+]]-P_R[[#This Row],[26+]]</f>
        <v>0.12383</v>
      </c>
      <c r="BP18" s="5">
        <f>P_R[[#This Row],[26+]]-P_R[[#This Row],[27+]]</f>
        <v>0.11251000000000003</v>
      </c>
      <c r="BQ18" s="5">
        <f>P_R[[#This Row],[27+]]-P_R[[#This Row],[28+]]</f>
        <v>8.8900000000000007E-2</v>
      </c>
      <c r="BR18" s="5">
        <f>P_R[[#This Row],[28+]]-P_R[[#This Row],[29+]]</f>
        <v>6.1519999999999991E-2</v>
      </c>
      <c r="BS18" s="5">
        <f>P_R[[#This Row],[29+]]-P_R[[#This Row],[30+]]</f>
        <v>4.0770000000000001E-2</v>
      </c>
      <c r="BT18" s="5">
        <f>P_R[[#This Row],[30+]]-P_R[[#This Row],[31+]]</f>
        <v>2.3389999999999998E-2</v>
      </c>
      <c r="BU18" s="5">
        <f>P_R[[#This Row],[31+]]-P_R[[#This Row],[32+]]</f>
        <v>1.179E-2</v>
      </c>
      <c r="BV18" s="5">
        <f>P_R[[#This Row],[32+]]-P_R[[#This Row],[33+]]</f>
        <v>5.7100000000000007E-3</v>
      </c>
      <c r="BW18" s="5">
        <f>P_R[[#This Row],[33+]]-P_R[[#This Row],[34+]]</f>
        <v>2.3700000000000001E-3</v>
      </c>
      <c r="BX18" s="5">
        <f>P_R[[#This Row],[34+]]-P_R[[#This Row],[35+]]</f>
        <v>8.7999999999999992E-4</v>
      </c>
      <c r="BY18" s="5">
        <f>P_R[[#This Row],[35+]]-P_R[[#This Row],[36+]]</f>
        <v>3.0000000000000003E-4</v>
      </c>
      <c r="BZ18" s="5">
        <f>P_R[[#This Row],[36+]]-P_R[[#This Row],[37+]]</f>
        <v>9.9999999999999991E-5</v>
      </c>
      <c r="CA18" s="5">
        <f>P_R[[#This Row],[37+]]-P_R[[#This Row],[38+]]</f>
        <v>3.0000000000000001E-5</v>
      </c>
      <c r="CB18" s="5">
        <f>P_R[[#This Row],[38+]]-P_R[[#This Row],[39+]]</f>
        <v>0</v>
      </c>
      <c r="CC18" s="5">
        <f>P_R[[#This Row],[39+]]-P_R[[#This Row],[40+]]</f>
        <v>0</v>
      </c>
      <c r="CD18" s="5">
        <f>P_R[[#This Row],[40+]]-P_R[[#This Row],[41+]]</f>
        <v>0</v>
      </c>
      <c r="CE18" s="5">
        <f>P_R[[#This Row],[41+]]-P_R[[#This Row],[42+]]</f>
        <v>0</v>
      </c>
      <c r="CF18" s="5">
        <f>P_R[[#This Row],[42+]]-P_R[[#This Row],[43+]]</f>
        <v>0</v>
      </c>
      <c r="CG18" s="5">
        <f>P_R[[#This Row],[43+]]-P_R[[#This Row],[44+]]</f>
        <v>0</v>
      </c>
      <c r="CH18" s="5">
        <f>P_R[[#This Row],[44+]]-P_R[[#This Row],[45+]]</f>
        <v>0</v>
      </c>
      <c r="CI18" s="5">
        <f>P_R[[#This Row],[45+]]-P_R[[#This Row],[46+]]</f>
        <v>0</v>
      </c>
      <c r="CJ18" s="5">
        <f>P_R[[#This Row],[46+]]-P_R[[#This Row],[47+]]</f>
        <v>0</v>
      </c>
      <c r="CK18" s="5">
        <f>P_R[[#This Row],[47+]]-P_R[[#This Row],[48+]]</f>
        <v>0</v>
      </c>
      <c r="CL18" s="5">
        <f>P_R[[#This Row],[48+]]-P_R[[#This Row],[49+]]</f>
        <v>0</v>
      </c>
    </row>
    <row r="19" spans="1:90" x14ac:dyDescent="0.25">
      <c r="A19" s="10">
        <v>22400622</v>
      </c>
      <c r="B19" t="s">
        <v>84</v>
      </c>
      <c r="C19" t="s">
        <v>85</v>
      </c>
      <c r="D19" s="11">
        <v>0.79166666666666663</v>
      </c>
      <c r="E19" s="9" t="str">
        <f>HYPERLINK("https://www.nba.com/stats/player/1628371/boxscores-traditional", "Jonathan Isaac")</f>
        <v>Jonathan Isaac</v>
      </c>
      <c r="F19">
        <v>15.6</v>
      </c>
      <c r="G19" s="4">
        <v>8.3569999999999993</v>
      </c>
      <c r="H19" s="3">
        <v>0.81859000000000004</v>
      </c>
      <c r="I19" s="3">
        <v>0.78524000000000005</v>
      </c>
      <c r="J19" s="3">
        <v>0.74856999999999996</v>
      </c>
      <c r="K19" s="3">
        <v>0.70884000000000003</v>
      </c>
      <c r="L19" s="3">
        <v>0.66639999999999999</v>
      </c>
      <c r="M19" s="3">
        <v>0.62172000000000005</v>
      </c>
      <c r="N19" s="3">
        <v>0.57535000000000003</v>
      </c>
      <c r="O19" s="3">
        <v>0.52790000000000004</v>
      </c>
      <c r="P19" s="3">
        <v>0.48005999999999999</v>
      </c>
      <c r="Q19" s="3">
        <v>0.43251000000000001</v>
      </c>
      <c r="R19" s="3">
        <v>0.38590999999999998</v>
      </c>
      <c r="S19" s="3">
        <v>0.34089999999999998</v>
      </c>
      <c r="T19" s="3">
        <v>0.29805999999999999</v>
      </c>
      <c r="U19" s="3">
        <v>0.25785000000000002</v>
      </c>
      <c r="V19" s="3">
        <v>0.22065000000000001</v>
      </c>
      <c r="W19" s="3">
        <v>0.18673000000000001</v>
      </c>
      <c r="X19" s="3">
        <v>0.15625</v>
      </c>
      <c r="Y19" s="3">
        <v>0.13136</v>
      </c>
      <c r="Z19" s="3">
        <v>0.10749</v>
      </c>
      <c r="AA19" s="3">
        <v>8.6910000000000001E-2</v>
      </c>
      <c r="AB19" s="3">
        <v>6.9440000000000002E-2</v>
      </c>
      <c r="AC19" s="3">
        <v>5.4800000000000001E-2</v>
      </c>
      <c r="AD19" s="3">
        <v>4.2720000000000001E-2</v>
      </c>
      <c r="AE19" s="3">
        <v>3.288E-2</v>
      </c>
      <c r="AF19" s="3">
        <v>2.5000000000000001E-2</v>
      </c>
      <c r="AG19" s="3">
        <v>1.8759999999999999E-2</v>
      </c>
      <c r="AH19" s="3">
        <v>1.3899999999999999E-2</v>
      </c>
      <c r="AI19" s="3">
        <v>1.017E-2</v>
      </c>
      <c r="AJ19" s="3">
        <v>7.3400000000000002E-3</v>
      </c>
      <c r="AK19" s="3">
        <v>5.2300000000000003E-3</v>
      </c>
      <c r="AL19" s="3">
        <v>3.6800000000000001E-3</v>
      </c>
      <c r="AM19" s="3">
        <v>2.5600000000000002E-3</v>
      </c>
      <c r="AN19" s="3">
        <v>1.75E-3</v>
      </c>
      <c r="AO19" s="3">
        <v>1.1800000000000001E-3</v>
      </c>
      <c r="AP19" s="3">
        <v>7.9000000000000001E-4</v>
      </c>
      <c r="AQ19" s="3">
        <v>5.1999999999999995E-4</v>
      </c>
      <c r="AR19" s="3">
        <v>3.4000000000000002E-4</v>
      </c>
      <c r="AS19" s="3">
        <v>2.2000000000000001E-4</v>
      </c>
      <c r="AT19" s="3">
        <v>1.3999999999999999E-4</v>
      </c>
      <c r="AU19" s="3">
        <v>8.0000000000000007E-5</v>
      </c>
      <c r="AV19" s="3">
        <v>5.0000000000000002E-5</v>
      </c>
      <c r="AW19" s="3">
        <v>0</v>
      </c>
      <c r="AX19" s="5">
        <f>P_R[[#This Row],[8+]]-P_R[[#This Row],[9+]]</f>
        <v>3.3349999999999991E-2</v>
      </c>
      <c r="AY19" s="5">
        <f>P_R[[#This Row],[9+]]-P_R[[#This Row],[10+]]</f>
        <v>3.6670000000000091E-2</v>
      </c>
      <c r="AZ19" s="5">
        <f>P_R[[#This Row],[10+]]-P_R[[#This Row],[11+]]</f>
        <v>3.9729999999999932E-2</v>
      </c>
      <c r="BA19" s="5">
        <f>P_R[[#This Row],[11+]]-P_R[[#This Row],[12+]]</f>
        <v>4.2440000000000033E-2</v>
      </c>
      <c r="BB19" s="5">
        <f>P_R[[#This Row],[12+]]-P_R[[#This Row],[13+]]</f>
        <v>4.4679999999999942E-2</v>
      </c>
      <c r="BC19" s="5">
        <f>P_R[[#This Row],[13+]]-P_R[[#This Row],[14+]]</f>
        <v>4.6370000000000022E-2</v>
      </c>
      <c r="BD19" s="5">
        <f>P_R[[#This Row],[14+]]-P_R[[#This Row],[15+]]</f>
        <v>4.7449999999999992E-2</v>
      </c>
      <c r="BE19" s="5">
        <f>P_R[[#This Row],[15+]]-P_R[[#This Row],[16+]]</f>
        <v>4.7840000000000049E-2</v>
      </c>
      <c r="BF19" s="5">
        <f>P_R[[#This Row],[16+]]-P_R[[#This Row],[17+]]</f>
        <v>4.7549999999999981E-2</v>
      </c>
      <c r="BG19" s="5">
        <f>P_R[[#This Row],[17+]]-P_R[[#This Row],[18+]]</f>
        <v>4.660000000000003E-2</v>
      </c>
      <c r="BH19" s="5">
        <f>P_R[[#This Row],[18+]]-P_R[[#This Row],[19+]]</f>
        <v>4.5009999999999994E-2</v>
      </c>
      <c r="BI19" s="5">
        <f>P_R[[#This Row],[19+]]-P_R[[#This Row],[20+]]</f>
        <v>4.2839999999999989E-2</v>
      </c>
      <c r="BJ19" s="5">
        <f>P_R[[#This Row],[20+]]-P_R[[#This Row],[21+]]</f>
        <v>4.0209999999999968E-2</v>
      </c>
      <c r="BK19" s="5">
        <f>P_R[[#This Row],[21+]]-P_R[[#This Row],[22+]]</f>
        <v>3.7200000000000011E-2</v>
      </c>
      <c r="BL19" s="5">
        <f>P_R[[#This Row],[22+]]-P_R[[#This Row],[23+]]</f>
        <v>3.3920000000000006E-2</v>
      </c>
      <c r="BM19" s="5">
        <f>P_R[[#This Row],[23+]]-P_R[[#This Row],[24+]]</f>
        <v>3.0480000000000007E-2</v>
      </c>
      <c r="BN19" s="5">
        <f>P_R[[#This Row],[24+]]-P_R[[#This Row],[25+]]</f>
        <v>2.4889999999999995E-2</v>
      </c>
      <c r="BO19" s="5">
        <f>P_R[[#This Row],[25+]]-P_R[[#This Row],[26+]]</f>
        <v>2.3870000000000002E-2</v>
      </c>
      <c r="BP19" s="5">
        <f>P_R[[#This Row],[26+]]-P_R[[#This Row],[27+]]</f>
        <v>2.0580000000000001E-2</v>
      </c>
      <c r="BQ19" s="5">
        <f>P_R[[#This Row],[27+]]-P_R[[#This Row],[28+]]</f>
        <v>1.7469999999999999E-2</v>
      </c>
      <c r="BR19" s="5">
        <f>P_R[[#This Row],[28+]]-P_R[[#This Row],[29+]]</f>
        <v>1.464E-2</v>
      </c>
      <c r="BS19" s="5">
        <f>P_R[[#This Row],[29+]]-P_R[[#This Row],[30+]]</f>
        <v>1.208E-2</v>
      </c>
      <c r="BT19" s="5">
        <f>P_R[[#This Row],[30+]]-P_R[[#This Row],[31+]]</f>
        <v>9.8400000000000015E-3</v>
      </c>
      <c r="BU19" s="5">
        <f>P_R[[#This Row],[31+]]-P_R[[#This Row],[32+]]</f>
        <v>7.8799999999999981E-3</v>
      </c>
      <c r="BV19" s="5">
        <f>P_R[[#This Row],[32+]]-P_R[[#This Row],[33+]]</f>
        <v>6.2400000000000025E-3</v>
      </c>
      <c r="BW19" s="5">
        <f>P_R[[#This Row],[33+]]-P_R[[#This Row],[34+]]</f>
        <v>4.8599999999999997E-3</v>
      </c>
      <c r="BX19" s="5">
        <f>P_R[[#This Row],[34+]]-P_R[[#This Row],[35+]]</f>
        <v>3.7299999999999989E-3</v>
      </c>
      <c r="BY19" s="5">
        <f>P_R[[#This Row],[35+]]-P_R[[#This Row],[36+]]</f>
        <v>2.8300000000000001E-3</v>
      </c>
      <c r="BZ19" s="5">
        <f>P_R[[#This Row],[36+]]-P_R[[#This Row],[37+]]</f>
        <v>2.1099999999999999E-3</v>
      </c>
      <c r="CA19" s="5">
        <f>P_R[[#This Row],[37+]]-P_R[[#This Row],[38+]]</f>
        <v>1.5500000000000002E-3</v>
      </c>
      <c r="CB19" s="5">
        <f>P_R[[#This Row],[38+]]-P_R[[#This Row],[39+]]</f>
        <v>1.1199999999999999E-3</v>
      </c>
      <c r="CC19" s="5">
        <f>P_R[[#This Row],[39+]]-P_R[[#This Row],[40+]]</f>
        <v>8.1000000000000017E-4</v>
      </c>
      <c r="CD19" s="5">
        <f>P_R[[#This Row],[40+]]-P_R[[#This Row],[41+]]</f>
        <v>5.6999999999999998E-4</v>
      </c>
      <c r="CE19" s="5">
        <f>P_R[[#This Row],[41+]]-P_R[[#This Row],[42+]]</f>
        <v>3.9000000000000005E-4</v>
      </c>
      <c r="CF19" s="5">
        <f>P_R[[#This Row],[42+]]-P_R[[#This Row],[43+]]</f>
        <v>2.7000000000000006E-4</v>
      </c>
      <c r="CG19" s="5">
        <f>P_R[[#This Row],[43+]]-P_R[[#This Row],[44+]]</f>
        <v>1.7999999999999993E-4</v>
      </c>
      <c r="CH19" s="5">
        <f>P_R[[#This Row],[44+]]-P_R[[#This Row],[45+]]</f>
        <v>1.2000000000000002E-4</v>
      </c>
      <c r="CI19" s="5">
        <f>P_R[[#This Row],[45+]]-P_R[[#This Row],[46+]]</f>
        <v>8.000000000000002E-5</v>
      </c>
      <c r="CJ19" s="5">
        <f>P_R[[#This Row],[46+]]-P_R[[#This Row],[47+]]</f>
        <v>5.9999999999999981E-5</v>
      </c>
      <c r="CK19" s="5">
        <f>P_R[[#This Row],[47+]]-P_R[[#This Row],[48+]]</f>
        <v>3.0000000000000004E-5</v>
      </c>
      <c r="CL19" s="5">
        <f>P_R[[#This Row],[48+]]-P_R[[#This Row],[49+]]</f>
        <v>5.0000000000000002E-5</v>
      </c>
    </row>
    <row r="20" spans="1:90" x14ac:dyDescent="0.25">
      <c r="A20" s="10">
        <v>22400622</v>
      </c>
      <c r="B20" t="s">
        <v>85</v>
      </c>
      <c r="C20" t="s">
        <v>84</v>
      </c>
      <c r="D20" s="11">
        <v>0.79166666666666663</v>
      </c>
      <c r="E20" s="9" t="str">
        <f>HYPERLINK("https://www.nba.com/stats/player/1641739/boxscores-traditional", "Toumani Camara")</f>
        <v>Toumani Camara</v>
      </c>
      <c r="F20">
        <v>14.6</v>
      </c>
      <c r="G20" s="4">
        <v>9.952</v>
      </c>
      <c r="H20" s="3">
        <v>0.74536999999999998</v>
      </c>
      <c r="I20" s="3">
        <v>0.71226</v>
      </c>
      <c r="J20" s="3">
        <v>0.67723999999999995</v>
      </c>
      <c r="K20" s="3">
        <v>0.64058000000000004</v>
      </c>
      <c r="L20" s="3">
        <v>0.60257000000000005</v>
      </c>
      <c r="M20" s="3">
        <v>0.56355999999999995</v>
      </c>
      <c r="N20" s="3">
        <v>0.52392000000000005</v>
      </c>
      <c r="O20" s="3">
        <v>0.48404999999999998</v>
      </c>
      <c r="P20" s="3">
        <v>0.44433</v>
      </c>
      <c r="Q20" s="3">
        <v>0.40516999999999997</v>
      </c>
      <c r="R20" s="3">
        <v>0.36692999999999998</v>
      </c>
      <c r="S20" s="3">
        <v>0.32996999999999999</v>
      </c>
      <c r="T20" s="3">
        <v>0.29459999999999997</v>
      </c>
      <c r="U20" s="3">
        <v>0.26108999999999999</v>
      </c>
      <c r="V20" s="3">
        <v>0.22964999999999999</v>
      </c>
      <c r="W20" s="3">
        <v>0.20044999999999999</v>
      </c>
      <c r="X20" s="3">
        <v>0.17360999999999999</v>
      </c>
      <c r="Y20" s="3">
        <v>0.14685999999999999</v>
      </c>
      <c r="Z20" s="3">
        <v>0.12506999999999999</v>
      </c>
      <c r="AA20" s="3">
        <v>0.10564999999999999</v>
      </c>
      <c r="AB20" s="3">
        <v>8.8510000000000005E-2</v>
      </c>
      <c r="AC20" s="3">
        <v>7.3529999999999998E-2</v>
      </c>
      <c r="AD20" s="3">
        <v>6.0569999999999999E-2</v>
      </c>
      <c r="AE20" s="3">
        <v>4.947E-2</v>
      </c>
      <c r="AF20" s="3">
        <v>4.0059999999999998E-2</v>
      </c>
      <c r="AG20" s="3">
        <v>3.2160000000000001E-2</v>
      </c>
      <c r="AH20" s="3">
        <v>2.5590000000000002E-2</v>
      </c>
      <c r="AI20" s="3">
        <v>2.018E-2</v>
      </c>
      <c r="AJ20" s="3">
        <v>1.5779999999999999E-2</v>
      </c>
      <c r="AK20" s="3">
        <v>1.222E-2</v>
      </c>
      <c r="AL20" s="3">
        <v>9.3900000000000008E-3</v>
      </c>
      <c r="AM20" s="3">
        <v>7.1399999999999996E-3</v>
      </c>
      <c r="AN20" s="3">
        <v>5.3899999999999998E-3</v>
      </c>
      <c r="AO20" s="3">
        <v>4.0200000000000001E-3</v>
      </c>
      <c r="AP20" s="3">
        <v>2.98E-3</v>
      </c>
      <c r="AQ20" s="3">
        <v>2.1900000000000001E-3</v>
      </c>
      <c r="AR20" s="3">
        <v>1.5900000000000001E-3</v>
      </c>
      <c r="AS20" s="3">
        <v>1.14E-3</v>
      </c>
      <c r="AT20" s="3">
        <v>7.9000000000000001E-4</v>
      </c>
      <c r="AU20" s="3">
        <v>5.5999999999999995E-4</v>
      </c>
      <c r="AV20" s="3">
        <v>3.8999999999999999E-4</v>
      </c>
      <c r="AW20" s="3">
        <v>2.7E-4</v>
      </c>
      <c r="AX20" s="5">
        <f>P_R[[#This Row],[8+]]-P_R[[#This Row],[9+]]</f>
        <v>3.3109999999999973E-2</v>
      </c>
      <c r="AY20" s="5">
        <f>P_R[[#This Row],[9+]]-P_R[[#This Row],[10+]]</f>
        <v>3.5020000000000051E-2</v>
      </c>
      <c r="AZ20" s="5">
        <f>P_R[[#This Row],[10+]]-P_R[[#This Row],[11+]]</f>
        <v>3.6659999999999915E-2</v>
      </c>
      <c r="BA20" s="5">
        <f>P_R[[#This Row],[11+]]-P_R[[#This Row],[12+]]</f>
        <v>3.8009999999999988E-2</v>
      </c>
      <c r="BB20" s="5">
        <f>P_R[[#This Row],[12+]]-P_R[[#This Row],[13+]]</f>
        <v>3.90100000000001E-2</v>
      </c>
      <c r="BC20" s="5">
        <f>P_R[[#This Row],[13+]]-P_R[[#This Row],[14+]]</f>
        <v>3.9639999999999898E-2</v>
      </c>
      <c r="BD20" s="5">
        <f>P_R[[#This Row],[14+]]-P_R[[#This Row],[15+]]</f>
        <v>3.9870000000000072E-2</v>
      </c>
      <c r="BE20" s="5">
        <f>P_R[[#This Row],[15+]]-P_R[[#This Row],[16+]]</f>
        <v>3.9719999999999978E-2</v>
      </c>
      <c r="BF20" s="5">
        <f>P_R[[#This Row],[16+]]-P_R[[#This Row],[17+]]</f>
        <v>3.9160000000000028E-2</v>
      </c>
      <c r="BG20" s="5">
        <f>P_R[[#This Row],[17+]]-P_R[[#This Row],[18+]]</f>
        <v>3.8239999999999996E-2</v>
      </c>
      <c r="BH20" s="5">
        <f>P_R[[#This Row],[18+]]-P_R[[#This Row],[19+]]</f>
        <v>3.6959999999999993E-2</v>
      </c>
      <c r="BI20" s="5">
        <f>P_R[[#This Row],[19+]]-P_R[[#This Row],[20+]]</f>
        <v>3.5370000000000013E-2</v>
      </c>
      <c r="BJ20" s="5">
        <f>P_R[[#This Row],[20+]]-P_R[[#This Row],[21+]]</f>
        <v>3.3509999999999984E-2</v>
      </c>
      <c r="BK20" s="5">
        <f>P_R[[#This Row],[21+]]-P_R[[#This Row],[22+]]</f>
        <v>3.1439999999999996E-2</v>
      </c>
      <c r="BL20" s="5">
        <f>P_R[[#This Row],[22+]]-P_R[[#This Row],[23+]]</f>
        <v>2.9200000000000004E-2</v>
      </c>
      <c r="BM20" s="5">
        <f>P_R[[#This Row],[23+]]-P_R[[#This Row],[24+]]</f>
        <v>2.6840000000000003E-2</v>
      </c>
      <c r="BN20" s="5">
        <f>P_R[[#This Row],[24+]]-P_R[[#This Row],[25+]]</f>
        <v>2.6749999999999996E-2</v>
      </c>
      <c r="BO20" s="5">
        <f>P_R[[#This Row],[25+]]-P_R[[#This Row],[26+]]</f>
        <v>2.1790000000000004E-2</v>
      </c>
      <c r="BP20" s="5">
        <f>P_R[[#This Row],[26+]]-P_R[[#This Row],[27+]]</f>
        <v>1.9419999999999993E-2</v>
      </c>
      <c r="BQ20" s="5">
        <f>P_R[[#This Row],[27+]]-P_R[[#This Row],[28+]]</f>
        <v>1.7139999999999989E-2</v>
      </c>
      <c r="BR20" s="5">
        <f>P_R[[#This Row],[28+]]-P_R[[#This Row],[29+]]</f>
        <v>1.4980000000000007E-2</v>
      </c>
      <c r="BS20" s="5">
        <f>P_R[[#This Row],[29+]]-P_R[[#This Row],[30+]]</f>
        <v>1.2959999999999999E-2</v>
      </c>
      <c r="BT20" s="5">
        <f>P_R[[#This Row],[30+]]-P_R[[#This Row],[31+]]</f>
        <v>1.1099999999999999E-2</v>
      </c>
      <c r="BU20" s="5">
        <f>P_R[[#This Row],[31+]]-P_R[[#This Row],[32+]]</f>
        <v>9.4100000000000017E-3</v>
      </c>
      <c r="BV20" s="5">
        <f>P_R[[#This Row],[32+]]-P_R[[#This Row],[33+]]</f>
        <v>7.8999999999999973E-3</v>
      </c>
      <c r="BW20" s="5">
        <f>P_R[[#This Row],[33+]]-P_R[[#This Row],[34+]]</f>
        <v>6.5699999999999995E-3</v>
      </c>
      <c r="BX20" s="5">
        <f>P_R[[#This Row],[34+]]-P_R[[#This Row],[35+]]</f>
        <v>5.4100000000000016E-3</v>
      </c>
      <c r="BY20" s="5">
        <f>P_R[[#This Row],[35+]]-P_R[[#This Row],[36+]]</f>
        <v>4.4000000000000011E-3</v>
      </c>
      <c r="BZ20" s="5">
        <f>P_R[[#This Row],[36+]]-P_R[[#This Row],[37+]]</f>
        <v>3.5599999999999989E-3</v>
      </c>
      <c r="CA20" s="5">
        <f>P_R[[#This Row],[37+]]-P_R[[#This Row],[38+]]</f>
        <v>2.8299999999999992E-3</v>
      </c>
      <c r="CB20" s="5">
        <f>P_R[[#This Row],[38+]]-P_R[[#This Row],[39+]]</f>
        <v>2.2500000000000011E-3</v>
      </c>
      <c r="CC20" s="5">
        <f>P_R[[#This Row],[39+]]-P_R[[#This Row],[40+]]</f>
        <v>1.7499999999999998E-3</v>
      </c>
      <c r="CD20" s="5">
        <f>P_R[[#This Row],[40+]]-P_R[[#This Row],[41+]]</f>
        <v>1.3699999999999997E-3</v>
      </c>
      <c r="CE20" s="5">
        <f>P_R[[#This Row],[41+]]-P_R[[#This Row],[42+]]</f>
        <v>1.0400000000000001E-3</v>
      </c>
      <c r="CF20" s="5">
        <f>P_R[[#This Row],[42+]]-P_R[[#This Row],[43+]]</f>
        <v>7.899999999999999E-4</v>
      </c>
      <c r="CG20" s="5">
        <f>P_R[[#This Row],[43+]]-P_R[[#This Row],[44+]]</f>
        <v>6.0000000000000006E-4</v>
      </c>
      <c r="CH20" s="5">
        <f>P_R[[#This Row],[44+]]-P_R[[#This Row],[45+]]</f>
        <v>4.500000000000001E-4</v>
      </c>
      <c r="CI20" s="5">
        <f>P_R[[#This Row],[45+]]-P_R[[#This Row],[46+]]</f>
        <v>3.4999999999999994E-4</v>
      </c>
      <c r="CJ20" s="5">
        <f>P_R[[#This Row],[46+]]-P_R[[#This Row],[47+]]</f>
        <v>2.3000000000000006E-4</v>
      </c>
      <c r="CK20" s="5">
        <f>P_R[[#This Row],[47+]]-P_R[[#This Row],[48+]]</f>
        <v>1.6999999999999996E-4</v>
      </c>
      <c r="CL20" s="5">
        <f>P_R[[#This Row],[48+]]-P_R[[#This Row],[49+]]</f>
        <v>1.1999999999999999E-4</v>
      </c>
    </row>
    <row r="21" spans="1:90" x14ac:dyDescent="0.25">
      <c r="A21" s="10">
        <v>22400622</v>
      </c>
      <c r="B21" t="s">
        <v>84</v>
      </c>
      <c r="C21" t="s">
        <v>85</v>
      </c>
      <c r="D21" s="11">
        <v>0.79166666666666663</v>
      </c>
      <c r="E21" s="9" t="str">
        <f>HYPERLINK("https://www.nba.com/stats/player/1641783/boxscores-traditional", "Tristan da Silva")</f>
        <v>Tristan da Silva</v>
      </c>
      <c r="F21">
        <v>13.6</v>
      </c>
      <c r="G21" s="4">
        <v>7.5259999999999998</v>
      </c>
      <c r="H21" s="3">
        <v>0.77034999999999998</v>
      </c>
      <c r="I21" s="3">
        <v>0.72907</v>
      </c>
      <c r="J21" s="3">
        <v>0.68439000000000005</v>
      </c>
      <c r="K21" s="3">
        <v>0.63683000000000001</v>
      </c>
      <c r="L21" s="3">
        <v>0.58316999999999997</v>
      </c>
      <c r="M21" s="3">
        <v>0.53188000000000002</v>
      </c>
      <c r="N21" s="3">
        <v>0.48005999999999999</v>
      </c>
      <c r="O21" s="3">
        <v>0.42465000000000003</v>
      </c>
      <c r="P21" s="3">
        <v>0.37447999999999998</v>
      </c>
      <c r="Q21" s="3">
        <v>0.32635999999999998</v>
      </c>
      <c r="R21" s="3">
        <v>0.28095999999999999</v>
      </c>
      <c r="S21" s="3">
        <v>0.23576</v>
      </c>
      <c r="T21" s="3">
        <v>0.19766</v>
      </c>
      <c r="U21" s="3">
        <v>0.16353999999999999</v>
      </c>
      <c r="V21" s="3">
        <v>0.13136</v>
      </c>
      <c r="W21" s="3">
        <v>0.10564999999999999</v>
      </c>
      <c r="X21" s="3">
        <v>8.3790000000000003E-2</v>
      </c>
      <c r="Y21" s="3">
        <v>6.5519999999999995E-2</v>
      </c>
      <c r="Z21" s="3">
        <v>4.947E-2</v>
      </c>
      <c r="AA21" s="3">
        <v>3.7539999999999997E-2</v>
      </c>
      <c r="AB21" s="3">
        <v>2.8070000000000001E-2</v>
      </c>
      <c r="AC21" s="3">
        <v>2.018E-2</v>
      </c>
      <c r="AD21" s="3">
        <v>1.4630000000000001E-2</v>
      </c>
      <c r="AE21" s="3">
        <v>1.044E-2</v>
      </c>
      <c r="AF21" s="3">
        <v>7.3400000000000002E-3</v>
      </c>
      <c r="AG21" s="3">
        <v>4.9399999999999999E-3</v>
      </c>
      <c r="AH21" s="3">
        <v>3.3600000000000001E-3</v>
      </c>
      <c r="AI21" s="3">
        <v>2.2599999999999999E-3</v>
      </c>
      <c r="AJ21" s="3">
        <v>1.4400000000000001E-3</v>
      </c>
      <c r="AK21" s="3">
        <v>9.3999999999999997E-4</v>
      </c>
      <c r="AL21" s="3">
        <v>5.9999999999999995E-4</v>
      </c>
      <c r="AM21" s="3">
        <v>3.8000000000000002E-4</v>
      </c>
      <c r="AN21" s="3">
        <v>2.2000000000000001E-4</v>
      </c>
      <c r="AO21" s="3">
        <v>1.3999999999999999E-4</v>
      </c>
      <c r="AP21" s="3">
        <v>8.0000000000000007E-5</v>
      </c>
      <c r="AQ21" s="3">
        <v>5.0000000000000002E-5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5">
        <f>P_R[[#This Row],[8+]]-P_R[[#This Row],[9+]]</f>
        <v>4.1279999999999983E-2</v>
      </c>
      <c r="AY21" s="5">
        <f>P_R[[#This Row],[9+]]-P_R[[#This Row],[10+]]</f>
        <v>4.4679999999999942E-2</v>
      </c>
      <c r="AZ21" s="5">
        <f>P_R[[#This Row],[10+]]-P_R[[#This Row],[11+]]</f>
        <v>4.7560000000000047E-2</v>
      </c>
      <c r="BA21" s="5">
        <f>P_R[[#This Row],[11+]]-P_R[[#This Row],[12+]]</f>
        <v>5.3660000000000041E-2</v>
      </c>
      <c r="BB21" s="5">
        <f>P_R[[#This Row],[12+]]-P_R[[#This Row],[13+]]</f>
        <v>5.1289999999999947E-2</v>
      </c>
      <c r="BC21" s="5">
        <f>P_R[[#This Row],[13+]]-P_R[[#This Row],[14+]]</f>
        <v>5.1820000000000033E-2</v>
      </c>
      <c r="BD21" s="5">
        <f>P_R[[#This Row],[14+]]-P_R[[#This Row],[15+]]</f>
        <v>5.5409999999999959E-2</v>
      </c>
      <c r="BE21" s="5">
        <f>P_R[[#This Row],[15+]]-P_R[[#This Row],[16+]]</f>
        <v>5.0170000000000048E-2</v>
      </c>
      <c r="BF21" s="5">
        <f>P_R[[#This Row],[16+]]-P_R[[#This Row],[17+]]</f>
        <v>4.8119999999999996E-2</v>
      </c>
      <c r="BG21" s="5">
        <f>P_R[[#This Row],[17+]]-P_R[[#This Row],[18+]]</f>
        <v>4.5399999999999996E-2</v>
      </c>
      <c r="BH21" s="5">
        <f>P_R[[#This Row],[18+]]-P_R[[#This Row],[19+]]</f>
        <v>4.519999999999999E-2</v>
      </c>
      <c r="BI21" s="5">
        <f>P_R[[#This Row],[19+]]-P_R[[#This Row],[20+]]</f>
        <v>3.8099999999999995E-2</v>
      </c>
      <c r="BJ21" s="5">
        <f>P_R[[#This Row],[20+]]-P_R[[#This Row],[21+]]</f>
        <v>3.4120000000000011E-2</v>
      </c>
      <c r="BK21" s="5">
        <f>P_R[[#This Row],[21+]]-P_R[[#This Row],[22+]]</f>
        <v>3.2179999999999986E-2</v>
      </c>
      <c r="BL21" s="5">
        <f>P_R[[#This Row],[22+]]-P_R[[#This Row],[23+]]</f>
        <v>2.5710000000000011E-2</v>
      </c>
      <c r="BM21" s="5">
        <f>P_R[[#This Row],[23+]]-P_R[[#This Row],[24+]]</f>
        <v>2.1859999999999991E-2</v>
      </c>
      <c r="BN21" s="5">
        <f>P_R[[#This Row],[24+]]-P_R[[#This Row],[25+]]</f>
        <v>1.8270000000000008E-2</v>
      </c>
      <c r="BO21" s="5">
        <f>P_R[[#This Row],[25+]]-P_R[[#This Row],[26+]]</f>
        <v>1.6049999999999995E-2</v>
      </c>
      <c r="BP21" s="5">
        <f>P_R[[#This Row],[26+]]-P_R[[#This Row],[27+]]</f>
        <v>1.1930000000000003E-2</v>
      </c>
      <c r="BQ21" s="5">
        <f>P_R[[#This Row],[27+]]-P_R[[#This Row],[28+]]</f>
        <v>9.4699999999999958E-3</v>
      </c>
      <c r="BR21" s="5">
        <f>P_R[[#This Row],[28+]]-P_R[[#This Row],[29+]]</f>
        <v>7.8900000000000012E-3</v>
      </c>
      <c r="BS21" s="5">
        <f>P_R[[#This Row],[29+]]-P_R[[#This Row],[30+]]</f>
        <v>5.5499999999999994E-3</v>
      </c>
      <c r="BT21" s="5">
        <f>P_R[[#This Row],[30+]]-P_R[[#This Row],[31+]]</f>
        <v>4.190000000000001E-3</v>
      </c>
      <c r="BU21" s="5">
        <f>P_R[[#This Row],[31+]]-P_R[[#This Row],[32+]]</f>
        <v>3.0999999999999995E-3</v>
      </c>
      <c r="BV21" s="5">
        <f>P_R[[#This Row],[32+]]-P_R[[#This Row],[33+]]</f>
        <v>2.4000000000000002E-3</v>
      </c>
      <c r="BW21" s="5">
        <f>P_R[[#This Row],[33+]]-P_R[[#This Row],[34+]]</f>
        <v>1.5799999999999998E-3</v>
      </c>
      <c r="BX21" s="5">
        <f>P_R[[#This Row],[34+]]-P_R[[#This Row],[35+]]</f>
        <v>1.1000000000000003E-3</v>
      </c>
      <c r="BY21" s="5">
        <f>P_R[[#This Row],[35+]]-P_R[[#This Row],[36+]]</f>
        <v>8.1999999999999977E-4</v>
      </c>
      <c r="BZ21" s="5">
        <f>P_R[[#This Row],[36+]]-P_R[[#This Row],[37+]]</f>
        <v>5.0000000000000012E-4</v>
      </c>
      <c r="CA21" s="5">
        <f>P_R[[#This Row],[37+]]-P_R[[#This Row],[38+]]</f>
        <v>3.4000000000000002E-4</v>
      </c>
      <c r="CB21" s="5">
        <f>P_R[[#This Row],[38+]]-P_R[[#This Row],[39+]]</f>
        <v>2.1999999999999993E-4</v>
      </c>
      <c r="CC21" s="5">
        <f>P_R[[#This Row],[39+]]-P_R[[#This Row],[40+]]</f>
        <v>1.6000000000000001E-4</v>
      </c>
      <c r="CD21" s="5">
        <f>P_R[[#This Row],[40+]]-P_R[[#This Row],[41+]]</f>
        <v>8.000000000000002E-5</v>
      </c>
      <c r="CE21" s="5">
        <f>P_R[[#This Row],[41+]]-P_R[[#This Row],[42+]]</f>
        <v>5.9999999999999981E-5</v>
      </c>
      <c r="CF21" s="5">
        <f>P_R[[#This Row],[42+]]-P_R[[#This Row],[43+]]</f>
        <v>3.0000000000000004E-5</v>
      </c>
      <c r="CG21" s="5">
        <f>P_R[[#This Row],[43+]]-P_R[[#This Row],[44+]]</f>
        <v>5.0000000000000002E-5</v>
      </c>
      <c r="CH21" s="5">
        <f>P_R[[#This Row],[44+]]-P_R[[#This Row],[45+]]</f>
        <v>0</v>
      </c>
      <c r="CI21" s="5">
        <f>P_R[[#This Row],[45+]]-P_R[[#This Row],[46+]]</f>
        <v>0</v>
      </c>
      <c r="CJ21" s="5">
        <f>P_R[[#This Row],[46+]]-P_R[[#This Row],[47+]]</f>
        <v>0</v>
      </c>
      <c r="CK21" s="5">
        <f>P_R[[#This Row],[47+]]-P_R[[#This Row],[48+]]</f>
        <v>0</v>
      </c>
      <c r="CL21" s="5">
        <f>P_R[[#This Row],[48+]]-P_R[[#This Row],[49+]]</f>
        <v>0</v>
      </c>
    </row>
    <row r="22" spans="1:90" x14ac:dyDescent="0.25">
      <c r="A22" s="10">
        <v>22400622</v>
      </c>
      <c r="B22" t="s">
        <v>85</v>
      </c>
      <c r="C22" t="s">
        <v>84</v>
      </c>
      <c r="D22" s="11">
        <v>0.79166666666666663</v>
      </c>
      <c r="E22" s="9" t="str">
        <f>HYPERLINK("https://www.nba.com/stats/player/1642270/boxscores-traditional", "Donovan Clingan")</f>
        <v>Donovan Clingan</v>
      </c>
      <c r="F22">
        <v>15.2</v>
      </c>
      <c r="G22" s="4">
        <v>5.2690000000000001</v>
      </c>
      <c r="H22" s="3">
        <v>0.91466000000000003</v>
      </c>
      <c r="I22" s="3">
        <v>0.88100000000000001</v>
      </c>
      <c r="J22" s="3">
        <v>0.83891000000000004</v>
      </c>
      <c r="K22" s="3">
        <v>0.78813999999999995</v>
      </c>
      <c r="L22" s="3">
        <v>0.72907</v>
      </c>
      <c r="M22" s="3">
        <v>0.66276000000000002</v>
      </c>
      <c r="N22" s="3">
        <v>0.59094999999999998</v>
      </c>
      <c r="O22" s="3">
        <v>0.51595000000000002</v>
      </c>
      <c r="P22" s="3">
        <v>0.44037999999999999</v>
      </c>
      <c r="Q22" s="3">
        <v>0.36692999999999998</v>
      </c>
      <c r="R22" s="3">
        <v>0.29805999999999999</v>
      </c>
      <c r="S22" s="3">
        <v>0.23576</v>
      </c>
      <c r="T22" s="3">
        <v>0.18140999999999999</v>
      </c>
      <c r="U22" s="3">
        <v>0.13567000000000001</v>
      </c>
      <c r="V22" s="3">
        <v>9.8530000000000006E-2</v>
      </c>
      <c r="W22" s="3">
        <v>6.9440000000000002E-2</v>
      </c>
      <c r="X22" s="3">
        <v>4.7460000000000002E-2</v>
      </c>
      <c r="Y22" s="3">
        <v>3.1440000000000003E-2</v>
      </c>
      <c r="Z22" s="3">
        <v>2.018E-2</v>
      </c>
      <c r="AA22" s="3">
        <v>1.255E-2</v>
      </c>
      <c r="AB22" s="3">
        <v>7.5500000000000003E-3</v>
      </c>
      <c r="AC22" s="3">
        <v>4.4000000000000003E-3</v>
      </c>
      <c r="AD22" s="3">
        <v>2.48E-3</v>
      </c>
      <c r="AE22" s="3">
        <v>1.3500000000000001E-3</v>
      </c>
      <c r="AF22" s="3">
        <v>7.1000000000000002E-4</v>
      </c>
      <c r="AG22" s="3">
        <v>3.6000000000000002E-4</v>
      </c>
      <c r="AH22" s="3">
        <v>1.8000000000000001E-4</v>
      </c>
      <c r="AI22" s="3">
        <v>8.0000000000000007E-5</v>
      </c>
      <c r="AJ22" s="3">
        <v>4.0000000000000003E-5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5">
        <f>P_R[[#This Row],[8+]]-P_R[[#This Row],[9+]]</f>
        <v>3.3660000000000023E-2</v>
      </c>
      <c r="AY22" s="5">
        <f>P_R[[#This Row],[9+]]-P_R[[#This Row],[10+]]</f>
        <v>4.2089999999999961E-2</v>
      </c>
      <c r="AZ22" s="5">
        <f>P_R[[#This Row],[10+]]-P_R[[#This Row],[11+]]</f>
        <v>5.0770000000000093E-2</v>
      </c>
      <c r="BA22" s="5">
        <f>P_R[[#This Row],[11+]]-P_R[[#This Row],[12+]]</f>
        <v>5.9069999999999956E-2</v>
      </c>
      <c r="BB22" s="5">
        <f>P_R[[#This Row],[12+]]-P_R[[#This Row],[13+]]</f>
        <v>6.630999999999998E-2</v>
      </c>
      <c r="BC22" s="5">
        <f>P_R[[#This Row],[13+]]-P_R[[#This Row],[14+]]</f>
        <v>7.181000000000004E-2</v>
      </c>
      <c r="BD22" s="5">
        <f>P_R[[#This Row],[14+]]-P_R[[#This Row],[15+]]</f>
        <v>7.4999999999999956E-2</v>
      </c>
      <c r="BE22" s="5">
        <f>P_R[[#This Row],[15+]]-P_R[[#This Row],[16+]]</f>
        <v>7.5570000000000026E-2</v>
      </c>
      <c r="BF22" s="5">
        <f>P_R[[#This Row],[16+]]-P_R[[#This Row],[17+]]</f>
        <v>7.3450000000000015E-2</v>
      </c>
      <c r="BG22" s="5">
        <f>P_R[[#This Row],[17+]]-P_R[[#This Row],[18+]]</f>
        <v>6.8869999999999987E-2</v>
      </c>
      <c r="BH22" s="5">
        <f>P_R[[#This Row],[18+]]-P_R[[#This Row],[19+]]</f>
        <v>6.2299999999999994E-2</v>
      </c>
      <c r="BI22" s="5">
        <f>P_R[[#This Row],[19+]]-P_R[[#This Row],[20+]]</f>
        <v>5.4350000000000009E-2</v>
      </c>
      <c r="BJ22" s="5">
        <f>P_R[[#This Row],[20+]]-P_R[[#This Row],[21+]]</f>
        <v>4.5739999999999975E-2</v>
      </c>
      <c r="BK22" s="5">
        <f>P_R[[#This Row],[21+]]-P_R[[#This Row],[22+]]</f>
        <v>3.7140000000000006E-2</v>
      </c>
      <c r="BL22" s="5">
        <f>P_R[[#This Row],[22+]]-P_R[[#This Row],[23+]]</f>
        <v>2.9090000000000005E-2</v>
      </c>
      <c r="BM22" s="5">
        <f>P_R[[#This Row],[23+]]-P_R[[#This Row],[24+]]</f>
        <v>2.198E-2</v>
      </c>
      <c r="BN22" s="5">
        <f>P_R[[#This Row],[24+]]-P_R[[#This Row],[25+]]</f>
        <v>1.602E-2</v>
      </c>
      <c r="BO22" s="5">
        <f>P_R[[#This Row],[25+]]-P_R[[#This Row],[26+]]</f>
        <v>1.1260000000000003E-2</v>
      </c>
      <c r="BP22" s="5">
        <f>P_R[[#This Row],[26+]]-P_R[[#This Row],[27+]]</f>
        <v>7.6299999999999996E-3</v>
      </c>
      <c r="BQ22" s="5">
        <f>P_R[[#This Row],[27+]]-P_R[[#This Row],[28+]]</f>
        <v>5.0000000000000001E-3</v>
      </c>
      <c r="BR22" s="5">
        <f>P_R[[#This Row],[28+]]-P_R[[#This Row],[29+]]</f>
        <v>3.15E-3</v>
      </c>
      <c r="BS22" s="5">
        <f>P_R[[#This Row],[29+]]-P_R[[#This Row],[30+]]</f>
        <v>1.9200000000000003E-3</v>
      </c>
      <c r="BT22" s="5">
        <f>P_R[[#This Row],[30+]]-P_R[[#This Row],[31+]]</f>
        <v>1.1299999999999999E-3</v>
      </c>
      <c r="BU22" s="5">
        <f>P_R[[#This Row],[31+]]-P_R[[#This Row],[32+]]</f>
        <v>6.4000000000000005E-4</v>
      </c>
      <c r="BV22" s="5">
        <f>P_R[[#This Row],[32+]]-P_R[[#This Row],[33+]]</f>
        <v>3.5E-4</v>
      </c>
      <c r="BW22" s="5">
        <f>P_R[[#This Row],[33+]]-P_R[[#This Row],[34+]]</f>
        <v>1.8000000000000001E-4</v>
      </c>
      <c r="BX22" s="5">
        <f>P_R[[#This Row],[34+]]-P_R[[#This Row],[35+]]</f>
        <v>1E-4</v>
      </c>
      <c r="BY22" s="5">
        <f>P_R[[#This Row],[35+]]-P_R[[#This Row],[36+]]</f>
        <v>4.0000000000000003E-5</v>
      </c>
      <c r="BZ22" s="5">
        <f>P_R[[#This Row],[36+]]-P_R[[#This Row],[37+]]</f>
        <v>4.0000000000000003E-5</v>
      </c>
      <c r="CA22" s="5">
        <f>P_R[[#This Row],[37+]]-P_R[[#This Row],[38+]]</f>
        <v>0</v>
      </c>
      <c r="CB22" s="5">
        <f>P_R[[#This Row],[38+]]-P_R[[#This Row],[39+]]</f>
        <v>0</v>
      </c>
      <c r="CC22" s="5">
        <f>P_R[[#This Row],[39+]]-P_R[[#This Row],[40+]]</f>
        <v>0</v>
      </c>
      <c r="CD22" s="5">
        <f>P_R[[#This Row],[40+]]-P_R[[#This Row],[41+]]</f>
        <v>0</v>
      </c>
      <c r="CE22" s="5">
        <f>P_R[[#This Row],[41+]]-P_R[[#This Row],[42+]]</f>
        <v>0</v>
      </c>
      <c r="CF22" s="5">
        <f>P_R[[#This Row],[42+]]-P_R[[#This Row],[43+]]</f>
        <v>0</v>
      </c>
      <c r="CG22" s="5">
        <f>P_R[[#This Row],[43+]]-P_R[[#This Row],[44+]]</f>
        <v>0</v>
      </c>
      <c r="CH22" s="5">
        <f>P_R[[#This Row],[44+]]-P_R[[#This Row],[45+]]</f>
        <v>0</v>
      </c>
      <c r="CI22" s="5">
        <f>P_R[[#This Row],[45+]]-P_R[[#This Row],[46+]]</f>
        <v>0</v>
      </c>
      <c r="CJ22" s="5">
        <f>P_R[[#This Row],[46+]]-P_R[[#This Row],[47+]]</f>
        <v>0</v>
      </c>
      <c r="CK22" s="5">
        <f>P_R[[#This Row],[47+]]-P_R[[#This Row],[48+]]</f>
        <v>0</v>
      </c>
      <c r="CL22" s="5">
        <f>P_R[[#This Row],[48+]]-P_R[[#This Row],[49+]]</f>
        <v>0</v>
      </c>
    </row>
    <row r="23" spans="1:90" x14ac:dyDescent="0.25">
      <c r="A23" s="10">
        <v>22400622</v>
      </c>
      <c r="B23" t="s">
        <v>85</v>
      </c>
      <c r="C23" t="s">
        <v>84</v>
      </c>
      <c r="D23" s="11">
        <v>0.79166666666666663</v>
      </c>
      <c r="E23" s="9" t="str">
        <f>HYPERLINK("https://www.nba.com/stats/player/1630625/boxscores-traditional", "Dalano Banton")</f>
        <v>Dalano Banton</v>
      </c>
      <c r="F23">
        <v>13.4</v>
      </c>
      <c r="G23" s="4">
        <v>6.681</v>
      </c>
      <c r="H23" s="3">
        <v>0.79103000000000001</v>
      </c>
      <c r="I23" s="3">
        <v>0.74536999999999998</v>
      </c>
      <c r="J23" s="3">
        <v>0.69496999999999998</v>
      </c>
      <c r="K23" s="3">
        <v>0.64058000000000004</v>
      </c>
      <c r="L23" s="3">
        <v>0.58316999999999997</v>
      </c>
      <c r="M23" s="3">
        <v>0.52392000000000005</v>
      </c>
      <c r="N23" s="3">
        <v>0.46414</v>
      </c>
      <c r="O23" s="3">
        <v>0.40516999999999997</v>
      </c>
      <c r="P23" s="3">
        <v>0.34827000000000002</v>
      </c>
      <c r="Q23" s="3">
        <v>0.29459999999999997</v>
      </c>
      <c r="R23" s="3">
        <v>0.24510000000000001</v>
      </c>
      <c r="S23" s="3">
        <v>0.20044999999999999</v>
      </c>
      <c r="T23" s="3">
        <v>0.16109000000000001</v>
      </c>
      <c r="U23" s="3">
        <v>0.12714</v>
      </c>
      <c r="V23" s="3">
        <v>9.8530000000000006E-2</v>
      </c>
      <c r="W23" s="3">
        <v>7.4929999999999997E-2</v>
      </c>
      <c r="X23" s="3">
        <v>5.5919999999999997E-2</v>
      </c>
      <c r="Y23" s="3">
        <v>4.0930000000000001E-2</v>
      </c>
      <c r="Z23" s="3">
        <v>2.938E-2</v>
      </c>
      <c r="AA23" s="3">
        <v>2.068E-2</v>
      </c>
      <c r="AB23" s="3">
        <v>1.426E-2</v>
      </c>
      <c r="AC23" s="3">
        <v>9.9000000000000008E-3</v>
      </c>
      <c r="AD23" s="3">
        <v>6.5700000000000003E-3</v>
      </c>
      <c r="AE23" s="3">
        <v>4.2700000000000004E-3</v>
      </c>
      <c r="AF23" s="3">
        <v>2.7200000000000002E-3</v>
      </c>
      <c r="AG23" s="3">
        <v>1.6900000000000001E-3</v>
      </c>
      <c r="AH23" s="3">
        <v>1.0399999999999999E-3</v>
      </c>
      <c r="AI23" s="3">
        <v>6.2E-4</v>
      </c>
      <c r="AJ23" s="3">
        <v>3.6000000000000002E-4</v>
      </c>
      <c r="AK23" s="3">
        <v>2.1000000000000001E-4</v>
      </c>
      <c r="AL23" s="3">
        <v>1.2E-4</v>
      </c>
      <c r="AM23" s="3">
        <v>6.0000000000000002E-5</v>
      </c>
      <c r="AN23" s="3">
        <v>3.0000000000000001E-5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5">
        <f>P_R[[#This Row],[8+]]-P_R[[#This Row],[9+]]</f>
        <v>4.5660000000000034E-2</v>
      </c>
      <c r="AY23" s="5">
        <f>P_R[[#This Row],[9+]]-P_R[[#This Row],[10+]]</f>
        <v>5.04E-2</v>
      </c>
      <c r="AZ23" s="5">
        <f>P_R[[#This Row],[10+]]-P_R[[#This Row],[11+]]</f>
        <v>5.4389999999999938E-2</v>
      </c>
      <c r="BA23" s="5">
        <f>P_R[[#This Row],[11+]]-P_R[[#This Row],[12+]]</f>
        <v>5.7410000000000072E-2</v>
      </c>
      <c r="BB23" s="5">
        <f>P_R[[#This Row],[12+]]-P_R[[#This Row],[13+]]</f>
        <v>5.9249999999999914E-2</v>
      </c>
      <c r="BC23" s="5">
        <f>P_R[[#This Row],[13+]]-P_R[[#This Row],[14+]]</f>
        <v>5.9780000000000055E-2</v>
      </c>
      <c r="BD23" s="5">
        <f>P_R[[#This Row],[14+]]-P_R[[#This Row],[15+]]</f>
        <v>5.8970000000000022E-2</v>
      </c>
      <c r="BE23" s="5">
        <f>P_R[[#This Row],[15+]]-P_R[[#This Row],[16+]]</f>
        <v>5.6899999999999951E-2</v>
      </c>
      <c r="BF23" s="5">
        <f>P_R[[#This Row],[16+]]-P_R[[#This Row],[17+]]</f>
        <v>5.3670000000000051E-2</v>
      </c>
      <c r="BG23" s="5">
        <f>P_R[[#This Row],[17+]]-P_R[[#This Row],[18+]]</f>
        <v>4.9499999999999961E-2</v>
      </c>
      <c r="BH23" s="5">
        <f>P_R[[#This Row],[18+]]-P_R[[#This Row],[19+]]</f>
        <v>4.4650000000000023E-2</v>
      </c>
      <c r="BI23" s="5">
        <f>P_R[[#This Row],[19+]]-P_R[[#This Row],[20+]]</f>
        <v>3.9359999999999978E-2</v>
      </c>
      <c r="BJ23" s="5">
        <f>P_R[[#This Row],[20+]]-P_R[[#This Row],[21+]]</f>
        <v>3.3950000000000008E-2</v>
      </c>
      <c r="BK23" s="5">
        <f>P_R[[#This Row],[21+]]-P_R[[#This Row],[22+]]</f>
        <v>2.8609999999999997E-2</v>
      </c>
      <c r="BL23" s="5">
        <f>P_R[[#This Row],[22+]]-P_R[[#This Row],[23+]]</f>
        <v>2.360000000000001E-2</v>
      </c>
      <c r="BM23" s="5">
        <f>P_R[[#This Row],[23+]]-P_R[[#This Row],[24+]]</f>
        <v>1.9009999999999999E-2</v>
      </c>
      <c r="BN23" s="5">
        <f>P_R[[#This Row],[24+]]-P_R[[#This Row],[25+]]</f>
        <v>1.4989999999999996E-2</v>
      </c>
      <c r="BO23" s="5">
        <f>P_R[[#This Row],[25+]]-P_R[[#This Row],[26+]]</f>
        <v>1.1550000000000001E-2</v>
      </c>
      <c r="BP23" s="5">
        <f>P_R[[#This Row],[26+]]-P_R[[#This Row],[27+]]</f>
        <v>8.6999999999999994E-3</v>
      </c>
      <c r="BQ23" s="5">
        <f>P_R[[#This Row],[27+]]-P_R[[#This Row],[28+]]</f>
        <v>6.4200000000000004E-3</v>
      </c>
      <c r="BR23" s="5">
        <f>P_R[[#This Row],[28+]]-P_R[[#This Row],[29+]]</f>
        <v>4.3599999999999993E-3</v>
      </c>
      <c r="BS23" s="5">
        <f>P_R[[#This Row],[29+]]-P_R[[#This Row],[30+]]</f>
        <v>3.3300000000000005E-3</v>
      </c>
      <c r="BT23" s="5">
        <f>P_R[[#This Row],[30+]]-P_R[[#This Row],[31+]]</f>
        <v>2.3E-3</v>
      </c>
      <c r="BU23" s="5">
        <f>P_R[[#This Row],[31+]]-P_R[[#This Row],[32+]]</f>
        <v>1.5500000000000002E-3</v>
      </c>
      <c r="BV23" s="5">
        <f>P_R[[#This Row],[32+]]-P_R[[#This Row],[33+]]</f>
        <v>1.0300000000000001E-3</v>
      </c>
      <c r="BW23" s="5">
        <f>P_R[[#This Row],[33+]]-P_R[[#This Row],[34+]]</f>
        <v>6.5000000000000019E-4</v>
      </c>
      <c r="BX23" s="5">
        <f>P_R[[#This Row],[34+]]-P_R[[#This Row],[35+]]</f>
        <v>4.1999999999999991E-4</v>
      </c>
      <c r="BY23" s="5">
        <f>P_R[[#This Row],[35+]]-P_R[[#This Row],[36+]]</f>
        <v>2.5999999999999998E-4</v>
      </c>
      <c r="BZ23" s="5">
        <f>P_R[[#This Row],[36+]]-P_R[[#This Row],[37+]]</f>
        <v>1.5000000000000001E-4</v>
      </c>
      <c r="CA23" s="5">
        <f>P_R[[#This Row],[37+]]-P_R[[#This Row],[38+]]</f>
        <v>9.0000000000000006E-5</v>
      </c>
      <c r="CB23" s="5">
        <f>P_R[[#This Row],[38+]]-P_R[[#This Row],[39+]]</f>
        <v>6.0000000000000002E-5</v>
      </c>
      <c r="CC23" s="5">
        <f>P_R[[#This Row],[39+]]-P_R[[#This Row],[40+]]</f>
        <v>3.0000000000000001E-5</v>
      </c>
      <c r="CD23" s="5">
        <f>P_R[[#This Row],[40+]]-P_R[[#This Row],[41+]]</f>
        <v>3.0000000000000001E-5</v>
      </c>
      <c r="CE23" s="5">
        <f>P_R[[#This Row],[41+]]-P_R[[#This Row],[42+]]</f>
        <v>0</v>
      </c>
      <c r="CF23" s="5">
        <f>P_R[[#This Row],[42+]]-P_R[[#This Row],[43+]]</f>
        <v>0</v>
      </c>
      <c r="CG23" s="5">
        <f>P_R[[#This Row],[43+]]-P_R[[#This Row],[44+]]</f>
        <v>0</v>
      </c>
      <c r="CH23" s="5">
        <f>P_R[[#This Row],[44+]]-P_R[[#This Row],[45+]]</f>
        <v>0</v>
      </c>
      <c r="CI23" s="5">
        <f>P_R[[#This Row],[45+]]-P_R[[#This Row],[46+]]</f>
        <v>0</v>
      </c>
      <c r="CJ23" s="5">
        <f>P_R[[#This Row],[46+]]-P_R[[#This Row],[47+]]</f>
        <v>0</v>
      </c>
      <c r="CK23" s="5">
        <f>P_R[[#This Row],[47+]]-P_R[[#This Row],[48+]]</f>
        <v>0</v>
      </c>
      <c r="CL23" s="5">
        <f>P_R[[#This Row],[48+]]-P_R[[#This Row],[49+]]</f>
        <v>0</v>
      </c>
    </row>
    <row r="24" spans="1:90" x14ac:dyDescent="0.25">
      <c r="A24" s="10">
        <v>22400622</v>
      </c>
      <c r="B24" t="s">
        <v>84</v>
      </c>
      <c r="C24" t="s">
        <v>85</v>
      </c>
      <c r="D24" s="11">
        <v>0.79166666666666663</v>
      </c>
      <c r="E24" s="9" t="str">
        <f>HYPERLINK("https://www.nba.com/stats/player/1641724/boxscores-traditional", "Jett Howard")</f>
        <v>Jett Howard</v>
      </c>
      <c r="F24">
        <v>11.2</v>
      </c>
      <c r="G24" s="4">
        <v>8.3759999999999994</v>
      </c>
      <c r="H24" s="3">
        <v>0.64802999999999999</v>
      </c>
      <c r="I24" s="3">
        <v>0.60257000000000005</v>
      </c>
      <c r="J24" s="3">
        <v>0.55567</v>
      </c>
      <c r="K24" s="3">
        <v>0.50797999999999999</v>
      </c>
      <c r="L24" s="3">
        <v>0.46017000000000002</v>
      </c>
      <c r="M24" s="3">
        <v>0.41682999999999998</v>
      </c>
      <c r="N24" s="3">
        <v>0.37069999999999997</v>
      </c>
      <c r="O24" s="3">
        <v>0.32635999999999998</v>
      </c>
      <c r="P24" s="3">
        <v>0.28433999999999998</v>
      </c>
      <c r="Q24" s="3">
        <v>0.24510000000000001</v>
      </c>
      <c r="R24" s="3">
        <v>0.20896999999999999</v>
      </c>
      <c r="S24" s="3">
        <v>0.17619000000000001</v>
      </c>
      <c r="T24" s="3">
        <v>0.14685999999999999</v>
      </c>
      <c r="U24" s="3">
        <v>0.121</v>
      </c>
      <c r="V24" s="3">
        <v>9.8530000000000006E-2</v>
      </c>
      <c r="W24" s="3">
        <v>7.9269999999999993E-2</v>
      </c>
      <c r="X24" s="3">
        <v>6.3009999999999997E-2</v>
      </c>
      <c r="Y24" s="3">
        <v>4.947E-2</v>
      </c>
      <c r="Z24" s="3">
        <v>3.8359999999999998E-2</v>
      </c>
      <c r="AA24" s="3">
        <v>2.938E-2</v>
      </c>
      <c r="AB24" s="3">
        <v>2.222E-2</v>
      </c>
      <c r="AC24" s="3">
        <v>1.6590000000000001E-2</v>
      </c>
      <c r="AD24" s="3">
        <v>1.255E-2</v>
      </c>
      <c r="AE24" s="3">
        <v>9.1400000000000006E-3</v>
      </c>
      <c r="AF24" s="3">
        <v>6.5700000000000003E-3</v>
      </c>
      <c r="AG24" s="3">
        <v>4.6600000000000001E-3</v>
      </c>
      <c r="AH24" s="3">
        <v>3.2599999999999999E-3</v>
      </c>
      <c r="AI24" s="3">
        <v>2.2599999999999999E-3</v>
      </c>
      <c r="AJ24" s="3">
        <v>1.5399999999999999E-3</v>
      </c>
      <c r="AK24" s="3">
        <v>1.0399999999999999E-3</v>
      </c>
      <c r="AL24" s="3">
        <v>6.8999999999999997E-4</v>
      </c>
      <c r="AM24" s="3">
        <v>4.4999999999999999E-4</v>
      </c>
      <c r="AN24" s="3">
        <v>2.9E-4</v>
      </c>
      <c r="AO24" s="3">
        <v>1.9000000000000001E-4</v>
      </c>
      <c r="AP24" s="3">
        <v>1.2E-4</v>
      </c>
      <c r="AQ24" s="3">
        <v>6.9999999999999994E-5</v>
      </c>
      <c r="AR24" s="3">
        <v>4.0000000000000003E-5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5">
        <f>P_R[[#This Row],[8+]]-P_R[[#This Row],[9+]]</f>
        <v>4.5459999999999945E-2</v>
      </c>
      <c r="AY24" s="5">
        <f>P_R[[#This Row],[9+]]-P_R[[#This Row],[10+]]</f>
        <v>4.6900000000000053E-2</v>
      </c>
      <c r="AZ24" s="5">
        <f>P_R[[#This Row],[10+]]-P_R[[#This Row],[11+]]</f>
        <v>4.769000000000001E-2</v>
      </c>
      <c r="BA24" s="5">
        <f>P_R[[#This Row],[11+]]-P_R[[#This Row],[12+]]</f>
        <v>4.7809999999999964E-2</v>
      </c>
      <c r="BB24" s="5">
        <f>P_R[[#This Row],[12+]]-P_R[[#This Row],[13+]]</f>
        <v>4.3340000000000045E-2</v>
      </c>
      <c r="BC24" s="5">
        <f>P_R[[#This Row],[13+]]-P_R[[#This Row],[14+]]</f>
        <v>4.6130000000000004E-2</v>
      </c>
      <c r="BD24" s="5">
        <f>P_R[[#This Row],[14+]]-P_R[[#This Row],[15+]]</f>
        <v>4.4339999999999991E-2</v>
      </c>
      <c r="BE24" s="5">
        <f>P_R[[#This Row],[15+]]-P_R[[#This Row],[16+]]</f>
        <v>4.2020000000000002E-2</v>
      </c>
      <c r="BF24" s="5">
        <f>P_R[[#This Row],[16+]]-P_R[[#This Row],[17+]]</f>
        <v>3.9239999999999969E-2</v>
      </c>
      <c r="BG24" s="5">
        <f>P_R[[#This Row],[17+]]-P_R[[#This Row],[18+]]</f>
        <v>3.6130000000000023E-2</v>
      </c>
      <c r="BH24" s="5">
        <f>P_R[[#This Row],[18+]]-P_R[[#This Row],[19+]]</f>
        <v>3.2779999999999976E-2</v>
      </c>
      <c r="BI24" s="5">
        <f>P_R[[#This Row],[19+]]-P_R[[#This Row],[20+]]</f>
        <v>2.9330000000000023E-2</v>
      </c>
      <c r="BJ24" s="5">
        <f>P_R[[#This Row],[20+]]-P_R[[#This Row],[21+]]</f>
        <v>2.5859999999999994E-2</v>
      </c>
      <c r="BK24" s="5">
        <f>P_R[[#This Row],[21+]]-P_R[[#This Row],[22+]]</f>
        <v>2.246999999999999E-2</v>
      </c>
      <c r="BL24" s="5">
        <f>P_R[[#This Row],[22+]]-P_R[[#This Row],[23+]]</f>
        <v>1.9260000000000013E-2</v>
      </c>
      <c r="BM24" s="5">
        <f>P_R[[#This Row],[23+]]-P_R[[#This Row],[24+]]</f>
        <v>1.6259999999999997E-2</v>
      </c>
      <c r="BN24" s="5">
        <f>P_R[[#This Row],[24+]]-P_R[[#This Row],[25+]]</f>
        <v>1.3539999999999996E-2</v>
      </c>
      <c r="BO24" s="5">
        <f>P_R[[#This Row],[25+]]-P_R[[#This Row],[26+]]</f>
        <v>1.1110000000000002E-2</v>
      </c>
      <c r="BP24" s="5">
        <f>P_R[[#This Row],[26+]]-P_R[[#This Row],[27+]]</f>
        <v>8.9799999999999984E-3</v>
      </c>
      <c r="BQ24" s="5">
        <f>P_R[[#This Row],[27+]]-P_R[[#This Row],[28+]]</f>
        <v>7.1599999999999997E-3</v>
      </c>
      <c r="BR24" s="5">
        <f>P_R[[#This Row],[28+]]-P_R[[#This Row],[29+]]</f>
        <v>5.6299999999999996E-3</v>
      </c>
      <c r="BS24" s="5">
        <f>P_R[[#This Row],[29+]]-P_R[[#This Row],[30+]]</f>
        <v>4.0400000000000002E-3</v>
      </c>
      <c r="BT24" s="5">
        <f>P_R[[#This Row],[30+]]-P_R[[#This Row],[31+]]</f>
        <v>3.4099999999999998E-3</v>
      </c>
      <c r="BU24" s="5">
        <f>P_R[[#This Row],[31+]]-P_R[[#This Row],[32+]]</f>
        <v>2.5700000000000002E-3</v>
      </c>
      <c r="BV24" s="5">
        <f>P_R[[#This Row],[32+]]-P_R[[#This Row],[33+]]</f>
        <v>1.9100000000000002E-3</v>
      </c>
      <c r="BW24" s="5">
        <f>P_R[[#This Row],[33+]]-P_R[[#This Row],[34+]]</f>
        <v>1.4000000000000002E-3</v>
      </c>
      <c r="BX24" s="5">
        <f>P_R[[#This Row],[34+]]-P_R[[#This Row],[35+]]</f>
        <v>1E-3</v>
      </c>
      <c r="BY24" s="5">
        <f>P_R[[#This Row],[35+]]-P_R[[#This Row],[36+]]</f>
        <v>7.1999999999999994E-4</v>
      </c>
      <c r="BZ24" s="5">
        <f>P_R[[#This Row],[36+]]-P_R[[#This Row],[37+]]</f>
        <v>5.0000000000000001E-4</v>
      </c>
      <c r="CA24" s="5">
        <f>P_R[[#This Row],[37+]]-P_R[[#This Row],[38+]]</f>
        <v>3.4999999999999994E-4</v>
      </c>
      <c r="CB24" s="5">
        <f>P_R[[#This Row],[38+]]-P_R[[#This Row],[39+]]</f>
        <v>2.3999999999999998E-4</v>
      </c>
      <c r="CC24" s="5">
        <f>P_R[[#This Row],[39+]]-P_R[[#This Row],[40+]]</f>
        <v>1.5999999999999999E-4</v>
      </c>
      <c r="CD24" s="5">
        <f>P_R[[#This Row],[40+]]-P_R[[#This Row],[41+]]</f>
        <v>9.9999999999999991E-5</v>
      </c>
      <c r="CE24" s="5">
        <f>P_R[[#This Row],[41+]]-P_R[[#This Row],[42+]]</f>
        <v>7.0000000000000007E-5</v>
      </c>
      <c r="CF24" s="5">
        <f>P_R[[#This Row],[42+]]-P_R[[#This Row],[43+]]</f>
        <v>5.0000000000000009E-5</v>
      </c>
      <c r="CG24" s="5">
        <f>P_R[[#This Row],[43+]]-P_R[[#This Row],[44+]]</f>
        <v>2.9999999999999991E-5</v>
      </c>
      <c r="CH24" s="5">
        <f>P_R[[#This Row],[44+]]-P_R[[#This Row],[45+]]</f>
        <v>4.0000000000000003E-5</v>
      </c>
      <c r="CI24" s="5">
        <f>P_R[[#This Row],[45+]]-P_R[[#This Row],[46+]]</f>
        <v>0</v>
      </c>
      <c r="CJ24" s="5">
        <f>P_R[[#This Row],[46+]]-P_R[[#This Row],[47+]]</f>
        <v>0</v>
      </c>
      <c r="CK24" s="5">
        <f>P_R[[#This Row],[47+]]-P_R[[#This Row],[48+]]</f>
        <v>0</v>
      </c>
      <c r="CL24" s="5">
        <f>P_R[[#This Row],[48+]]-P_R[[#This Row],[49+]]</f>
        <v>0</v>
      </c>
    </row>
    <row r="25" spans="1:90" hidden="1" x14ac:dyDescent="0.25">
      <c r="A25" s="10">
        <v>22400621</v>
      </c>
      <c r="B25" t="s">
        <v>82</v>
      </c>
      <c r="C25" t="s">
        <v>83</v>
      </c>
      <c r="D25" s="11">
        <v>0.58333333333333337</v>
      </c>
      <c r="E25" s="9" t="str">
        <f>HYPERLINK("https://www.nba.com/stats/player/1626167/boxscores-traditional", "Myles Turner")</f>
        <v>Myles Turner</v>
      </c>
      <c r="F25">
        <v>25.2</v>
      </c>
      <c r="G25" s="10">
        <v>4.4000000000000004</v>
      </c>
      <c r="H25" s="3">
        <v>0.99995000000000001</v>
      </c>
      <c r="I25" s="3">
        <v>0.99987999999999999</v>
      </c>
      <c r="J25" s="3">
        <v>0.99972000000000005</v>
      </c>
      <c r="K25" s="3">
        <v>0.99938000000000005</v>
      </c>
      <c r="L25" s="3">
        <v>0.99865000000000004</v>
      </c>
      <c r="M25" s="3">
        <v>0.99719999999999998</v>
      </c>
      <c r="N25" s="3">
        <v>0.99460999999999999</v>
      </c>
      <c r="O25" s="3">
        <v>0.98982999999999999</v>
      </c>
      <c r="P25" s="3">
        <v>0.98168999999999995</v>
      </c>
      <c r="Q25" s="3">
        <v>0.96855999999999998</v>
      </c>
      <c r="R25" s="3">
        <v>0.94950000000000001</v>
      </c>
      <c r="S25" s="3">
        <v>0.92073000000000005</v>
      </c>
      <c r="T25" s="3">
        <v>0.88100000000000001</v>
      </c>
      <c r="U25" s="3">
        <v>0.82894000000000001</v>
      </c>
      <c r="V25" s="3">
        <v>0.76729999999999998</v>
      </c>
      <c r="W25" s="3">
        <v>0.69145999999999996</v>
      </c>
      <c r="X25" s="3">
        <v>0.60641999999999996</v>
      </c>
      <c r="Y25" s="3">
        <v>0.51993999999999996</v>
      </c>
      <c r="Z25" s="3">
        <v>0.42858000000000002</v>
      </c>
      <c r="AA25" s="3">
        <v>0.34089999999999998</v>
      </c>
      <c r="AB25" s="3">
        <v>0.26108999999999999</v>
      </c>
      <c r="AC25" s="3">
        <v>0.19489000000000001</v>
      </c>
      <c r="AD25" s="3">
        <v>0.13786000000000001</v>
      </c>
      <c r="AE25" s="3">
        <v>9.3420000000000003E-2</v>
      </c>
      <c r="AF25" s="3">
        <v>6.0569999999999999E-2</v>
      </c>
      <c r="AG25" s="3">
        <v>3.8359999999999998E-2</v>
      </c>
      <c r="AH25" s="3">
        <v>2.2749999999999999E-2</v>
      </c>
      <c r="AI25" s="3">
        <v>1.2869999999999999E-2</v>
      </c>
      <c r="AJ25" s="3">
        <v>7.1399999999999996E-3</v>
      </c>
      <c r="AK25" s="3">
        <v>3.6800000000000001E-3</v>
      </c>
      <c r="AL25" s="3">
        <v>1.81E-3</v>
      </c>
      <c r="AM25" s="3">
        <v>8.4000000000000003E-4</v>
      </c>
      <c r="AN25" s="3">
        <v>3.8999999999999999E-4</v>
      </c>
      <c r="AO25" s="3">
        <v>1.7000000000000001E-4</v>
      </c>
      <c r="AP25" s="3">
        <v>6.9999999999999994E-5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5">
        <f>P_R[[#This Row],[8+]]-P_R[[#This Row],[9+]]</f>
        <v>7.0000000000014495E-5</v>
      </c>
      <c r="AY25" s="5">
        <f>P_R[[#This Row],[9+]]-P_R[[#This Row],[10+]]</f>
        <v>1.5999999999993797E-4</v>
      </c>
      <c r="AZ25" s="5">
        <f>P_R[[#This Row],[10+]]-P_R[[#This Row],[11+]]</f>
        <v>3.4000000000000696E-4</v>
      </c>
      <c r="BA25" s="5">
        <f>P_R[[#This Row],[11+]]-P_R[[#This Row],[12+]]</f>
        <v>7.3000000000000842E-4</v>
      </c>
      <c r="BB25" s="5">
        <f>P_R[[#This Row],[12+]]-P_R[[#This Row],[13+]]</f>
        <v>1.4500000000000624E-3</v>
      </c>
      <c r="BC25" s="5">
        <f>P_R[[#This Row],[13+]]-P_R[[#This Row],[14+]]</f>
        <v>2.5899999999999812E-3</v>
      </c>
      <c r="BD25" s="5">
        <f>P_R[[#This Row],[14+]]-P_R[[#This Row],[15+]]</f>
        <v>4.7800000000000065E-3</v>
      </c>
      <c r="BE25" s="5">
        <f>P_R[[#This Row],[15+]]-P_R[[#This Row],[16+]]</f>
        <v>8.1400000000000361E-3</v>
      </c>
      <c r="BF25" s="5">
        <f>P_R[[#This Row],[16+]]-P_R[[#This Row],[17+]]</f>
        <v>1.3129999999999975E-2</v>
      </c>
      <c r="BG25" s="5">
        <f>P_R[[#This Row],[17+]]-P_R[[#This Row],[18+]]</f>
        <v>1.9059999999999966E-2</v>
      </c>
      <c r="BH25" s="5">
        <f>P_R[[#This Row],[18+]]-P_R[[#This Row],[19+]]</f>
        <v>2.8769999999999962E-2</v>
      </c>
      <c r="BI25" s="5">
        <f>P_R[[#This Row],[19+]]-P_R[[#This Row],[20+]]</f>
        <v>3.9730000000000043E-2</v>
      </c>
      <c r="BJ25" s="5">
        <f>P_R[[#This Row],[20+]]-P_R[[#This Row],[21+]]</f>
        <v>5.2059999999999995E-2</v>
      </c>
      <c r="BK25" s="5">
        <f>P_R[[#This Row],[21+]]-P_R[[#This Row],[22+]]</f>
        <v>6.1640000000000028E-2</v>
      </c>
      <c r="BL25" s="5">
        <f>P_R[[#This Row],[22+]]-P_R[[#This Row],[23+]]</f>
        <v>7.5840000000000019E-2</v>
      </c>
      <c r="BM25" s="5">
        <f>P_R[[#This Row],[23+]]-P_R[[#This Row],[24+]]</f>
        <v>8.5040000000000004E-2</v>
      </c>
      <c r="BN25" s="5">
        <f>P_R[[#This Row],[24+]]-P_R[[#This Row],[25+]]</f>
        <v>8.6480000000000001E-2</v>
      </c>
      <c r="BO25" s="5">
        <f>P_R[[#This Row],[25+]]-P_R[[#This Row],[26+]]</f>
        <v>9.1359999999999941E-2</v>
      </c>
      <c r="BP25" s="5">
        <f>P_R[[#This Row],[26+]]-P_R[[#This Row],[27+]]</f>
        <v>8.7680000000000036E-2</v>
      </c>
      <c r="BQ25" s="5">
        <f>P_R[[#This Row],[27+]]-P_R[[#This Row],[28+]]</f>
        <v>7.9809999999999992E-2</v>
      </c>
      <c r="BR25" s="5">
        <f>P_R[[#This Row],[28+]]-P_R[[#This Row],[29+]]</f>
        <v>6.6199999999999981E-2</v>
      </c>
      <c r="BS25" s="5">
        <f>P_R[[#This Row],[29+]]-P_R[[#This Row],[30+]]</f>
        <v>5.7029999999999997E-2</v>
      </c>
      <c r="BT25" s="5">
        <f>P_R[[#This Row],[30+]]-P_R[[#This Row],[31+]]</f>
        <v>4.4440000000000007E-2</v>
      </c>
      <c r="BU25" s="5">
        <f>P_R[[#This Row],[31+]]-P_R[[#This Row],[32+]]</f>
        <v>3.2850000000000004E-2</v>
      </c>
      <c r="BV25" s="5">
        <f>P_R[[#This Row],[32+]]-P_R[[#This Row],[33+]]</f>
        <v>2.2210000000000001E-2</v>
      </c>
      <c r="BW25" s="5">
        <f>P_R[[#This Row],[33+]]-P_R[[#This Row],[34+]]</f>
        <v>1.5609999999999999E-2</v>
      </c>
      <c r="BX25" s="5">
        <f>P_R[[#This Row],[34+]]-P_R[[#This Row],[35+]]</f>
        <v>9.8799999999999999E-3</v>
      </c>
      <c r="BY25" s="5">
        <f>P_R[[#This Row],[35+]]-P_R[[#This Row],[36+]]</f>
        <v>5.7299999999999999E-3</v>
      </c>
      <c r="BZ25" s="5">
        <f>P_R[[#This Row],[36+]]-P_R[[#This Row],[37+]]</f>
        <v>3.4599999999999995E-3</v>
      </c>
      <c r="CA25" s="5">
        <f>P_R[[#This Row],[37+]]-P_R[[#This Row],[38+]]</f>
        <v>1.8700000000000001E-3</v>
      </c>
      <c r="CB25" s="5">
        <f>P_R[[#This Row],[38+]]-P_R[[#This Row],[39+]]</f>
        <v>9.6999999999999994E-4</v>
      </c>
      <c r="CC25" s="5">
        <f>P_R[[#This Row],[39+]]-P_R[[#This Row],[40+]]</f>
        <v>4.5000000000000004E-4</v>
      </c>
      <c r="CD25" s="5">
        <f>P_R[[#This Row],[40+]]-P_R[[#This Row],[41+]]</f>
        <v>2.1999999999999998E-4</v>
      </c>
      <c r="CE25" s="5">
        <f>P_R[[#This Row],[41+]]-P_R[[#This Row],[42+]]</f>
        <v>1.0000000000000002E-4</v>
      </c>
      <c r="CF25" s="5">
        <f>P_R[[#This Row],[42+]]-P_R[[#This Row],[43+]]</f>
        <v>6.9999999999999994E-5</v>
      </c>
      <c r="CG25" s="5">
        <f>P_R[[#This Row],[43+]]-P_R[[#This Row],[44+]]</f>
        <v>0</v>
      </c>
      <c r="CH25" s="5">
        <f>P_R[[#This Row],[44+]]-P_R[[#This Row],[45+]]</f>
        <v>0</v>
      </c>
      <c r="CI25" s="5">
        <f>P_R[[#This Row],[45+]]-P_R[[#This Row],[46+]]</f>
        <v>0</v>
      </c>
      <c r="CJ25" s="5">
        <f>P_R[[#This Row],[46+]]-P_R[[#This Row],[47+]]</f>
        <v>0</v>
      </c>
      <c r="CK25" s="5">
        <f>P_R[[#This Row],[47+]]-P_R[[#This Row],[48+]]</f>
        <v>0</v>
      </c>
      <c r="CL25" s="5">
        <f>P_R[[#This Row],[48+]]-P_R[[#This Row],[49+]]</f>
        <v>0</v>
      </c>
    </row>
    <row r="26" spans="1:90" x14ac:dyDescent="0.25">
      <c r="A26" s="10">
        <v>22400622</v>
      </c>
      <c r="B26" t="s">
        <v>84</v>
      </c>
      <c r="C26" t="s">
        <v>85</v>
      </c>
      <c r="D26" s="11">
        <v>0.79166666666666663</v>
      </c>
      <c r="E26" s="9" t="str">
        <f>HYPERLINK("https://www.nba.com/stats/player/203484/boxscores-traditional", "Kentavious Caldwell-Pope")</f>
        <v>Kentavious Caldwell-Pope</v>
      </c>
      <c r="F26">
        <v>12.8</v>
      </c>
      <c r="G26" s="4">
        <v>4.9559999999999995</v>
      </c>
      <c r="H26" s="3">
        <v>0.83398000000000005</v>
      </c>
      <c r="I26" s="3">
        <v>0.77934999999999999</v>
      </c>
      <c r="J26" s="3">
        <v>0.71226</v>
      </c>
      <c r="K26" s="3">
        <v>0.64058000000000004</v>
      </c>
      <c r="L26" s="3">
        <v>0.56355999999999995</v>
      </c>
      <c r="M26" s="3">
        <v>0.48404999999999998</v>
      </c>
      <c r="N26" s="3">
        <v>0.40516999999999997</v>
      </c>
      <c r="O26" s="3">
        <v>0.32996999999999999</v>
      </c>
      <c r="P26" s="3">
        <v>0.25785000000000002</v>
      </c>
      <c r="Q26" s="3">
        <v>0.19766</v>
      </c>
      <c r="R26" s="3">
        <v>0.14685999999999999</v>
      </c>
      <c r="S26" s="3">
        <v>0.10564999999999999</v>
      </c>
      <c r="T26" s="3">
        <v>7.3529999999999998E-2</v>
      </c>
      <c r="U26" s="3">
        <v>4.947E-2</v>
      </c>
      <c r="V26" s="3">
        <v>3.1440000000000003E-2</v>
      </c>
      <c r="W26" s="3">
        <v>1.9699999999999999E-2</v>
      </c>
      <c r="X26" s="3">
        <v>1.191E-2</v>
      </c>
      <c r="Y26" s="3">
        <v>6.9499999999999996E-3</v>
      </c>
      <c r="Z26" s="3">
        <v>3.9100000000000003E-3</v>
      </c>
      <c r="AA26" s="3">
        <v>2.0500000000000002E-3</v>
      </c>
      <c r="AB26" s="3">
        <v>1.07E-3</v>
      </c>
      <c r="AC26" s="3">
        <v>5.4000000000000001E-4</v>
      </c>
      <c r="AD26" s="3">
        <v>2.5999999999999998E-4</v>
      </c>
      <c r="AE26" s="3">
        <v>1.2E-4</v>
      </c>
      <c r="AF26" s="3">
        <v>5.0000000000000002E-5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5">
        <f>P_R[[#This Row],[8+]]-P_R[[#This Row],[9+]]</f>
        <v>5.4630000000000067E-2</v>
      </c>
      <c r="AY26" s="5">
        <f>P_R[[#This Row],[9+]]-P_R[[#This Row],[10+]]</f>
        <v>6.7089999999999983E-2</v>
      </c>
      <c r="AZ26" s="5">
        <f>P_R[[#This Row],[10+]]-P_R[[#This Row],[11+]]</f>
        <v>7.1679999999999966E-2</v>
      </c>
      <c r="BA26" s="5">
        <f>P_R[[#This Row],[11+]]-P_R[[#This Row],[12+]]</f>
        <v>7.7020000000000088E-2</v>
      </c>
      <c r="BB26" s="5">
        <f>P_R[[#This Row],[12+]]-P_R[[#This Row],[13+]]</f>
        <v>7.950999999999997E-2</v>
      </c>
      <c r="BC26" s="5">
        <f>P_R[[#This Row],[13+]]-P_R[[#This Row],[14+]]</f>
        <v>7.8880000000000006E-2</v>
      </c>
      <c r="BD26" s="5">
        <f>P_R[[#This Row],[14+]]-P_R[[#This Row],[15+]]</f>
        <v>7.5199999999999989E-2</v>
      </c>
      <c r="BE26" s="5">
        <f>P_R[[#This Row],[15+]]-P_R[[#This Row],[16+]]</f>
        <v>7.2119999999999962E-2</v>
      </c>
      <c r="BF26" s="5">
        <f>P_R[[#This Row],[16+]]-P_R[[#This Row],[17+]]</f>
        <v>6.0190000000000021E-2</v>
      </c>
      <c r="BG26" s="5">
        <f>P_R[[#This Row],[17+]]-P_R[[#This Row],[18+]]</f>
        <v>5.0800000000000012E-2</v>
      </c>
      <c r="BH26" s="5">
        <f>P_R[[#This Row],[18+]]-P_R[[#This Row],[19+]]</f>
        <v>4.1209999999999997E-2</v>
      </c>
      <c r="BI26" s="5">
        <f>P_R[[#This Row],[19+]]-P_R[[#This Row],[20+]]</f>
        <v>3.2119999999999996E-2</v>
      </c>
      <c r="BJ26" s="5">
        <f>P_R[[#This Row],[20+]]-P_R[[#This Row],[21+]]</f>
        <v>2.4059999999999998E-2</v>
      </c>
      <c r="BK26" s="5">
        <f>P_R[[#This Row],[21+]]-P_R[[#This Row],[22+]]</f>
        <v>1.8029999999999997E-2</v>
      </c>
      <c r="BL26" s="5">
        <f>P_R[[#This Row],[22+]]-P_R[[#This Row],[23+]]</f>
        <v>1.1740000000000004E-2</v>
      </c>
      <c r="BM26" s="5">
        <f>P_R[[#This Row],[23+]]-P_R[[#This Row],[24+]]</f>
        <v>7.7899999999999983E-3</v>
      </c>
      <c r="BN26" s="5">
        <f>P_R[[#This Row],[24+]]-P_R[[#This Row],[25+]]</f>
        <v>4.9600000000000009E-3</v>
      </c>
      <c r="BO26" s="5">
        <f>P_R[[#This Row],[25+]]-P_R[[#This Row],[26+]]</f>
        <v>3.0399999999999993E-3</v>
      </c>
      <c r="BP26" s="5">
        <f>P_R[[#This Row],[26+]]-P_R[[#This Row],[27+]]</f>
        <v>1.8600000000000001E-3</v>
      </c>
      <c r="BQ26" s="5">
        <f>P_R[[#This Row],[27+]]-P_R[[#This Row],[28+]]</f>
        <v>9.8000000000000019E-4</v>
      </c>
      <c r="BR26" s="5">
        <f>P_R[[#This Row],[28+]]-P_R[[#This Row],[29+]]</f>
        <v>5.2999999999999998E-4</v>
      </c>
      <c r="BS26" s="5">
        <f>P_R[[#This Row],[29+]]-P_R[[#This Row],[30+]]</f>
        <v>2.8000000000000003E-4</v>
      </c>
      <c r="BT26" s="5">
        <f>P_R[[#This Row],[30+]]-P_R[[#This Row],[31+]]</f>
        <v>1.3999999999999999E-4</v>
      </c>
      <c r="BU26" s="5">
        <f>P_R[[#This Row],[31+]]-P_R[[#This Row],[32+]]</f>
        <v>6.9999999999999994E-5</v>
      </c>
      <c r="BV26" s="5">
        <f>P_R[[#This Row],[32+]]-P_R[[#This Row],[33+]]</f>
        <v>5.0000000000000002E-5</v>
      </c>
      <c r="BW26" s="5">
        <f>P_R[[#This Row],[33+]]-P_R[[#This Row],[34+]]</f>
        <v>0</v>
      </c>
      <c r="BX26" s="5">
        <f>P_R[[#This Row],[34+]]-P_R[[#This Row],[35+]]</f>
        <v>0</v>
      </c>
      <c r="BY26" s="5">
        <f>P_R[[#This Row],[35+]]-P_R[[#This Row],[36+]]</f>
        <v>0</v>
      </c>
      <c r="BZ26" s="5">
        <f>P_R[[#This Row],[36+]]-P_R[[#This Row],[37+]]</f>
        <v>0</v>
      </c>
      <c r="CA26" s="5">
        <f>P_R[[#This Row],[37+]]-P_R[[#This Row],[38+]]</f>
        <v>0</v>
      </c>
      <c r="CB26" s="5">
        <f>P_R[[#This Row],[38+]]-P_R[[#This Row],[39+]]</f>
        <v>0</v>
      </c>
      <c r="CC26" s="5">
        <f>P_R[[#This Row],[39+]]-P_R[[#This Row],[40+]]</f>
        <v>0</v>
      </c>
      <c r="CD26" s="5">
        <f>P_R[[#This Row],[40+]]-P_R[[#This Row],[41+]]</f>
        <v>0</v>
      </c>
      <c r="CE26" s="5">
        <f>P_R[[#This Row],[41+]]-P_R[[#This Row],[42+]]</f>
        <v>0</v>
      </c>
      <c r="CF26" s="5">
        <f>P_R[[#This Row],[42+]]-P_R[[#This Row],[43+]]</f>
        <v>0</v>
      </c>
      <c r="CG26" s="5">
        <f>P_R[[#This Row],[43+]]-P_R[[#This Row],[44+]]</f>
        <v>0</v>
      </c>
      <c r="CH26" s="5">
        <f>P_R[[#This Row],[44+]]-P_R[[#This Row],[45+]]</f>
        <v>0</v>
      </c>
      <c r="CI26" s="5">
        <f>P_R[[#This Row],[45+]]-P_R[[#This Row],[46+]]</f>
        <v>0</v>
      </c>
      <c r="CJ26" s="5">
        <f>P_R[[#This Row],[46+]]-P_R[[#This Row],[47+]]</f>
        <v>0</v>
      </c>
      <c r="CK26" s="5">
        <f>P_R[[#This Row],[47+]]-P_R[[#This Row],[48+]]</f>
        <v>0</v>
      </c>
      <c r="CL26" s="5">
        <f>P_R[[#This Row],[48+]]-P_R[[#This Row],[49+]]</f>
        <v>0</v>
      </c>
    </row>
    <row r="27" spans="1:90" x14ac:dyDescent="0.25">
      <c r="A27" s="10">
        <v>22400622</v>
      </c>
      <c r="B27" t="s">
        <v>85</v>
      </c>
      <c r="C27" t="s">
        <v>84</v>
      </c>
      <c r="D27" s="11">
        <v>0.79166666666666663</v>
      </c>
      <c r="E27" s="9" t="str">
        <f>HYPERLINK("https://www.nba.com/stats/player/1631200/boxscores-traditional", "Kris Murray")</f>
        <v>Kris Murray</v>
      </c>
      <c r="F27">
        <v>9.4</v>
      </c>
      <c r="G27" s="4">
        <v>3.3820000000000001</v>
      </c>
      <c r="H27" s="3">
        <v>0.65910000000000002</v>
      </c>
      <c r="I27" s="3">
        <v>0.54776000000000002</v>
      </c>
      <c r="J27" s="3">
        <v>0.42858000000000002</v>
      </c>
      <c r="K27" s="3">
        <v>0.31918000000000002</v>
      </c>
      <c r="L27" s="3">
        <v>0.22065000000000001</v>
      </c>
      <c r="M27" s="3">
        <v>0.14457</v>
      </c>
      <c r="N27" s="3">
        <v>8.6910000000000001E-2</v>
      </c>
      <c r="O27" s="3">
        <v>4.8460000000000003E-2</v>
      </c>
      <c r="P27" s="3">
        <v>2.5590000000000002E-2</v>
      </c>
      <c r="Q27" s="3">
        <v>1.222E-2</v>
      </c>
      <c r="R27" s="3">
        <v>5.5399999999999998E-3</v>
      </c>
      <c r="S27" s="3">
        <v>2.2599999999999999E-3</v>
      </c>
      <c r="T27" s="3">
        <v>8.7000000000000001E-4</v>
      </c>
      <c r="U27" s="3">
        <v>2.9999999999999997E-4</v>
      </c>
      <c r="V27" s="3">
        <v>1E-4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5">
        <f>P_R[[#This Row],[8+]]-P_R[[#This Row],[9+]]</f>
        <v>0.11133999999999999</v>
      </c>
      <c r="AY27" s="5">
        <f>P_R[[#This Row],[9+]]-P_R[[#This Row],[10+]]</f>
        <v>0.11918000000000001</v>
      </c>
      <c r="AZ27" s="5">
        <f>P_R[[#This Row],[10+]]-P_R[[#This Row],[11+]]</f>
        <v>0.1094</v>
      </c>
      <c r="BA27" s="5">
        <f>P_R[[#This Row],[11+]]-P_R[[#This Row],[12+]]</f>
        <v>9.8530000000000006E-2</v>
      </c>
      <c r="BB27" s="5">
        <f>P_R[[#This Row],[12+]]-P_R[[#This Row],[13+]]</f>
        <v>7.6080000000000009E-2</v>
      </c>
      <c r="BC27" s="5">
        <f>P_R[[#This Row],[13+]]-P_R[[#This Row],[14+]]</f>
        <v>5.7660000000000003E-2</v>
      </c>
      <c r="BD27" s="5">
        <f>P_R[[#This Row],[14+]]-P_R[[#This Row],[15+]]</f>
        <v>3.8449999999999998E-2</v>
      </c>
      <c r="BE27" s="5">
        <f>P_R[[#This Row],[15+]]-P_R[[#This Row],[16+]]</f>
        <v>2.2870000000000001E-2</v>
      </c>
      <c r="BF27" s="5">
        <f>P_R[[#This Row],[16+]]-P_R[[#This Row],[17+]]</f>
        <v>1.3370000000000002E-2</v>
      </c>
      <c r="BG27" s="5">
        <f>P_R[[#This Row],[17+]]-P_R[[#This Row],[18+]]</f>
        <v>6.6800000000000002E-3</v>
      </c>
      <c r="BH27" s="5">
        <f>P_R[[#This Row],[18+]]-P_R[[#This Row],[19+]]</f>
        <v>3.2799999999999999E-3</v>
      </c>
      <c r="BI27" s="5">
        <f>P_R[[#This Row],[19+]]-P_R[[#This Row],[20+]]</f>
        <v>1.3899999999999997E-3</v>
      </c>
      <c r="BJ27" s="5">
        <f>P_R[[#This Row],[20+]]-P_R[[#This Row],[21+]]</f>
        <v>5.6999999999999998E-4</v>
      </c>
      <c r="BK27" s="5">
        <f>P_R[[#This Row],[21+]]-P_R[[#This Row],[22+]]</f>
        <v>1.9999999999999998E-4</v>
      </c>
      <c r="BL27" s="5">
        <f>P_R[[#This Row],[22+]]-P_R[[#This Row],[23+]]</f>
        <v>1E-4</v>
      </c>
      <c r="BM27" s="5">
        <f>P_R[[#This Row],[23+]]-P_R[[#This Row],[24+]]</f>
        <v>0</v>
      </c>
      <c r="BN27" s="5">
        <f>P_R[[#This Row],[24+]]-P_R[[#This Row],[25+]]</f>
        <v>0</v>
      </c>
      <c r="BO27" s="5">
        <f>P_R[[#This Row],[25+]]-P_R[[#This Row],[26+]]</f>
        <v>0</v>
      </c>
      <c r="BP27" s="5">
        <f>P_R[[#This Row],[26+]]-P_R[[#This Row],[27+]]</f>
        <v>0</v>
      </c>
      <c r="BQ27" s="5">
        <f>P_R[[#This Row],[27+]]-P_R[[#This Row],[28+]]</f>
        <v>0</v>
      </c>
      <c r="BR27" s="5">
        <f>P_R[[#This Row],[28+]]-P_R[[#This Row],[29+]]</f>
        <v>0</v>
      </c>
      <c r="BS27" s="5">
        <f>P_R[[#This Row],[29+]]-P_R[[#This Row],[30+]]</f>
        <v>0</v>
      </c>
      <c r="BT27" s="5">
        <f>P_R[[#This Row],[30+]]-P_R[[#This Row],[31+]]</f>
        <v>0</v>
      </c>
      <c r="BU27" s="5">
        <f>P_R[[#This Row],[31+]]-P_R[[#This Row],[32+]]</f>
        <v>0</v>
      </c>
      <c r="BV27" s="5">
        <f>P_R[[#This Row],[32+]]-P_R[[#This Row],[33+]]</f>
        <v>0</v>
      </c>
      <c r="BW27" s="5">
        <f>P_R[[#This Row],[33+]]-P_R[[#This Row],[34+]]</f>
        <v>0</v>
      </c>
      <c r="BX27" s="5">
        <f>P_R[[#This Row],[34+]]-P_R[[#This Row],[35+]]</f>
        <v>0</v>
      </c>
      <c r="BY27" s="5">
        <f>P_R[[#This Row],[35+]]-P_R[[#This Row],[36+]]</f>
        <v>0</v>
      </c>
      <c r="BZ27" s="5">
        <f>P_R[[#This Row],[36+]]-P_R[[#This Row],[37+]]</f>
        <v>0</v>
      </c>
      <c r="CA27" s="5">
        <f>P_R[[#This Row],[37+]]-P_R[[#This Row],[38+]]</f>
        <v>0</v>
      </c>
      <c r="CB27" s="5">
        <f>P_R[[#This Row],[38+]]-P_R[[#This Row],[39+]]</f>
        <v>0</v>
      </c>
      <c r="CC27" s="5">
        <f>P_R[[#This Row],[39+]]-P_R[[#This Row],[40+]]</f>
        <v>0</v>
      </c>
      <c r="CD27" s="5">
        <f>P_R[[#This Row],[40+]]-P_R[[#This Row],[41+]]</f>
        <v>0</v>
      </c>
      <c r="CE27" s="5">
        <f>P_R[[#This Row],[41+]]-P_R[[#This Row],[42+]]</f>
        <v>0</v>
      </c>
      <c r="CF27" s="5">
        <f>P_R[[#This Row],[42+]]-P_R[[#This Row],[43+]]</f>
        <v>0</v>
      </c>
      <c r="CG27" s="5">
        <f>P_R[[#This Row],[43+]]-P_R[[#This Row],[44+]]</f>
        <v>0</v>
      </c>
      <c r="CH27" s="5">
        <f>P_R[[#This Row],[44+]]-P_R[[#This Row],[45+]]</f>
        <v>0</v>
      </c>
      <c r="CI27" s="5">
        <f>P_R[[#This Row],[45+]]-P_R[[#This Row],[46+]]</f>
        <v>0</v>
      </c>
      <c r="CJ27" s="5">
        <f>P_R[[#This Row],[46+]]-P_R[[#This Row],[47+]]</f>
        <v>0</v>
      </c>
      <c r="CK27" s="5">
        <f>P_R[[#This Row],[47+]]-P_R[[#This Row],[48+]]</f>
        <v>0</v>
      </c>
      <c r="CL27" s="5">
        <f>P_R[[#This Row],[48+]]-P_R[[#This Row],[49+]]</f>
        <v>0</v>
      </c>
    </row>
    <row r="28" spans="1:90" x14ac:dyDescent="0.25">
      <c r="A28" s="10">
        <v>22400622</v>
      </c>
      <c r="B28" t="s">
        <v>84</v>
      </c>
      <c r="C28" t="s">
        <v>85</v>
      </c>
      <c r="D28" s="11">
        <v>0.79166666666666663</v>
      </c>
      <c r="E28" s="9" t="str">
        <f>HYPERLINK("https://www.nba.com/stats/player/1630243/boxscores-traditional", "Trevelin Queen")</f>
        <v>Trevelin Queen</v>
      </c>
      <c r="F28">
        <v>10.8</v>
      </c>
      <c r="G28" s="4">
        <v>2.7130000000000001</v>
      </c>
      <c r="H28" s="3">
        <v>0.84848999999999997</v>
      </c>
      <c r="I28" s="3">
        <v>0.74536999999999998</v>
      </c>
      <c r="J28" s="3">
        <v>0.61409000000000002</v>
      </c>
      <c r="K28" s="3">
        <v>0.47210000000000002</v>
      </c>
      <c r="L28" s="3">
        <v>0.32996999999999999</v>
      </c>
      <c r="M28" s="3">
        <v>0.20896999999999999</v>
      </c>
      <c r="N28" s="3">
        <v>0.11899999999999999</v>
      </c>
      <c r="O28" s="3">
        <v>6.0569999999999999E-2</v>
      </c>
      <c r="P28" s="3">
        <v>2.743E-2</v>
      </c>
      <c r="Q28" s="3">
        <v>1.1010000000000001E-2</v>
      </c>
      <c r="R28" s="3">
        <v>4.0200000000000001E-3</v>
      </c>
      <c r="S28" s="3">
        <v>1.2600000000000001E-3</v>
      </c>
      <c r="T28" s="3">
        <v>3.5E-4</v>
      </c>
      <c r="U28" s="3">
        <v>8.0000000000000007E-5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5">
        <f>P_R[[#This Row],[8+]]-P_R[[#This Row],[9+]]</f>
        <v>0.10311999999999999</v>
      </c>
      <c r="AY28" s="5">
        <f>P_R[[#This Row],[9+]]-P_R[[#This Row],[10+]]</f>
        <v>0.13127999999999995</v>
      </c>
      <c r="AZ28" s="5">
        <f>P_R[[#This Row],[10+]]-P_R[[#This Row],[11+]]</f>
        <v>0.14199000000000001</v>
      </c>
      <c r="BA28" s="5">
        <f>P_R[[#This Row],[11+]]-P_R[[#This Row],[12+]]</f>
        <v>0.14213000000000003</v>
      </c>
      <c r="BB28" s="5">
        <f>P_R[[#This Row],[12+]]-P_R[[#This Row],[13+]]</f>
        <v>0.121</v>
      </c>
      <c r="BC28" s="5">
        <f>P_R[[#This Row],[13+]]-P_R[[#This Row],[14+]]</f>
        <v>8.9969999999999994E-2</v>
      </c>
      <c r="BD28" s="5">
        <f>P_R[[#This Row],[14+]]-P_R[[#This Row],[15+]]</f>
        <v>5.8429999999999996E-2</v>
      </c>
      <c r="BE28" s="5">
        <f>P_R[[#This Row],[15+]]-P_R[[#This Row],[16+]]</f>
        <v>3.3140000000000003E-2</v>
      </c>
      <c r="BF28" s="5">
        <f>P_R[[#This Row],[16+]]-P_R[[#This Row],[17+]]</f>
        <v>1.6419999999999997E-2</v>
      </c>
      <c r="BG28" s="5">
        <f>P_R[[#This Row],[17+]]-P_R[[#This Row],[18+]]</f>
        <v>6.9900000000000006E-3</v>
      </c>
      <c r="BH28" s="5">
        <f>P_R[[#This Row],[18+]]-P_R[[#This Row],[19+]]</f>
        <v>2.7600000000000003E-3</v>
      </c>
      <c r="BI28" s="5">
        <f>P_R[[#This Row],[19+]]-P_R[[#This Row],[20+]]</f>
        <v>9.1E-4</v>
      </c>
      <c r="BJ28" s="5">
        <f>P_R[[#This Row],[20+]]-P_R[[#This Row],[21+]]</f>
        <v>2.7E-4</v>
      </c>
      <c r="BK28" s="5">
        <f>P_R[[#This Row],[21+]]-P_R[[#This Row],[22+]]</f>
        <v>8.0000000000000007E-5</v>
      </c>
      <c r="BL28" s="5">
        <f>P_R[[#This Row],[22+]]-P_R[[#This Row],[23+]]</f>
        <v>0</v>
      </c>
      <c r="BM28" s="5">
        <f>P_R[[#This Row],[23+]]-P_R[[#This Row],[24+]]</f>
        <v>0</v>
      </c>
      <c r="BN28" s="5">
        <f>P_R[[#This Row],[24+]]-P_R[[#This Row],[25+]]</f>
        <v>0</v>
      </c>
      <c r="BO28" s="5">
        <f>P_R[[#This Row],[25+]]-P_R[[#This Row],[26+]]</f>
        <v>0</v>
      </c>
      <c r="BP28" s="5">
        <f>P_R[[#This Row],[26+]]-P_R[[#This Row],[27+]]</f>
        <v>0</v>
      </c>
      <c r="BQ28" s="5">
        <f>P_R[[#This Row],[27+]]-P_R[[#This Row],[28+]]</f>
        <v>0</v>
      </c>
      <c r="BR28" s="5">
        <f>P_R[[#This Row],[28+]]-P_R[[#This Row],[29+]]</f>
        <v>0</v>
      </c>
      <c r="BS28" s="5">
        <f>P_R[[#This Row],[29+]]-P_R[[#This Row],[30+]]</f>
        <v>0</v>
      </c>
      <c r="BT28" s="5">
        <f>P_R[[#This Row],[30+]]-P_R[[#This Row],[31+]]</f>
        <v>0</v>
      </c>
      <c r="BU28" s="5">
        <f>P_R[[#This Row],[31+]]-P_R[[#This Row],[32+]]</f>
        <v>0</v>
      </c>
      <c r="BV28" s="5">
        <f>P_R[[#This Row],[32+]]-P_R[[#This Row],[33+]]</f>
        <v>0</v>
      </c>
      <c r="BW28" s="5">
        <f>P_R[[#This Row],[33+]]-P_R[[#This Row],[34+]]</f>
        <v>0</v>
      </c>
      <c r="BX28" s="5">
        <f>P_R[[#This Row],[34+]]-P_R[[#This Row],[35+]]</f>
        <v>0</v>
      </c>
      <c r="BY28" s="5">
        <f>P_R[[#This Row],[35+]]-P_R[[#This Row],[36+]]</f>
        <v>0</v>
      </c>
      <c r="BZ28" s="5">
        <f>P_R[[#This Row],[36+]]-P_R[[#This Row],[37+]]</f>
        <v>0</v>
      </c>
      <c r="CA28" s="5">
        <f>P_R[[#This Row],[37+]]-P_R[[#This Row],[38+]]</f>
        <v>0</v>
      </c>
      <c r="CB28" s="5">
        <f>P_R[[#This Row],[38+]]-P_R[[#This Row],[39+]]</f>
        <v>0</v>
      </c>
      <c r="CC28" s="5">
        <f>P_R[[#This Row],[39+]]-P_R[[#This Row],[40+]]</f>
        <v>0</v>
      </c>
      <c r="CD28" s="5">
        <f>P_R[[#This Row],[40+]]-P_R[[#This Row],[41+]]</f>
        <v>0</v>
      </c>
      <c r="CE28" s="5">
        <f>P_R[[#This Row],[41+]]-P_R[[#This Row],[42+]]</f>
        <v>0</v>
      </c>
      <c r="CF28" s="5">
        <f>P_R[[#This Row],[42+]]-P_R[[#This Row],[43+]]</f>
        <v>0</v>
      </c>
      <c r="CG28" s="5">
        <f>P_R[[#This Row],[43+]]-P_R[[#This Row],[44+]]</f>
        <v>0</v>
      </c>
      <c r="CH28" s="5">
        <f>P_R[[#This Row],[44+]]-P_R[[#This Row],[45+]]</f>
        <v>0</v>
      </c>
      <c r="CI28" s="5">
        <f>P_R[[#This Row],[45+]]-P_R[[#This Row],[46+]]</f>
        <v>0</v>
      </c>
      <c r="CJ28" s="5">
        <f>P_R[[#This Row],[46+]]-P_R[[#This Row],[47+]]</f>
        <v>0</v>
      </c>
      <c r="CK28" s="5">
        <f>P_R[[#This Row],[47+]]-P_R[[#This Row],[48+]]</f>
        <v>0</v>
      </c>
      <c r="CL28" s="5">
        <f>P_R[[#This Row],[48+]]-P_R[[#This Row],[49+]]</f>
        <v>0</v>
      </c>
    </row>
    <row r="29" spans="1:90" x14ac:dyDescent="0.25">
      <c r="A29" s="10">
        <v>22400624</v>
      </c>
      <c r="B29" t="s">
        <v>76</v>
      </c>
      <c r="C29" t="s">
        <v>87</v>
      </c>
      <c r="D29" s="11">
        <v>0.8125</v>
      </c>
      <c r="E29" s="9" t="str">
        <f>HYPERLINK("https://www.nba.com/stats/player/203507/boxscores-traditional", "Giannis Antetokounmpo")</f>
        <v>Giannis Antetokounmpo</v>
      </c>
      <c r="F29">
        <v>43</v>
      </c>
      <c r="G29" s="4">
        <v>5.1769999999999996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0.99994000000000005</v>
      </c>
      <c r="X29" s="3">
        <v>0.99987999999999999</v>
      </c>
      <c r="Y29" s="3">
        <v>0.99975000000000003</v>
      </c>
      <c r="Z29" s="3">
        <v>0.99948000000000004</v>
      </c>
      <c r="AA29" s="3">
        <v>0.999</v>
      </c>
      <c r="AB29" s="3">
        <v>0.99812999999999996</v>
      </c>
      <c r="AC29" s="3">
        <v>0.99653000000000003</v>
      </c>
      <c r="AD29" s="3">
        <v>0.99395999999999995</v>
      </c>
      <c r="AE29" s="3">
        <v>0.98982999999999999</v>
      </c>
      <c r="AF29" s="3">
        <v>0.98299999999999998</v>
      </c>
      <c r="AG29" s="3">
        <v>0.97319999999999995</v>
      </c>
      <c r="AH29" s="3">
        <v>0.95906999999999998</v>
      </c>
      <c r="AI29" s="3">
        <v>0.93942999999999999</v>
      </c>
      <c r="AJ29" s="3">
        <v>0.91149000000000002</v>
      </c>
      <c r="AK29" s="3">
        <v>0.87697999999999998</v>
      </c>
      <c r="AL29" s="3">
        <v>0.83398000000000005</v>
      </c>
      <c r="AM29" s="3">
        <v>0.77934999999999999</v>
      </c>
      <c r="AN29" s="3">
        <v>0.71904000000000001</v>
      </c>
      <c r="AO29" s="3">
        <v>0.65173000000000003</v>
      </c>
      <c r="AP29" s="3">
        <v>0.57535000000000003</v>
      </c>
      <c r="AQ29" s="3">
        <v>0.5</v>
      </c>
      <c r="AR29" s="3">
        <v>0.42465000000000003</v>
      </c>
      <c r="AS29" s="3">
        <v>0.34827000000000002</v>
      </c>
      <c r="AT29" s="3">
        <v>0.28095999999999999</v>
      </c>
      <c r="AU29" s="3">
        <v>0.22065000000000001</v>
      </c>
      <c r="AV29" s="3">
        <v>0.16602</v>
      </c>
      <c r="AW29" s="3">
        <v>0.12302</v>
      </c>
      <c r="AX29" s="5">
        <f>P_R[[#This Row],[8+]]-P_R[[#This Row],[9+]]</f>
        <v>0</v>
      </c>
      <c r="AY29" s="5">
        <f>P_R[[#This Row],[9+]]-P_R[[#This Row],[10+]]</f>
        <v>0</v>
      </c>
      <c r="AZ29" s="5">
        <f>P_R[[#This Row],[10+]]-P_R[[#This Row],[11+]]</f>
        <v>0</v>
      </c>
      <c r="BA29" s="5">
        <f>P_R[[#This Row],[11+]]-P_R[[#This Row],[12+]]</f>
        <v>0</v>
      </c>
      <c r="BB29" s="5">
        <f>P_R[[#This Row],[12+]]-P_R[[#This Row],[13+]]</f>
        <v>0</v>
      </c>
      <c r="BC29" s="5">
        <f>P_R[[#This Row],[13+]]-P_R[[#This Row],[14+]]</f>
        <v>0</v>
      </c>
      <c r="BD29" s="5">
        <f>P_R[[#This Row],[14+]]-P_R[[#This Row],[15+]]</f>
        <v>0</v>
      </c>
      <c r="BE29" s="5">
        <f>P_R[[#This Row],[15+]]-P_R[[#This Row],[16+]]</f>
        <v>0</v>
      </c>
      <c r="BF29" s="5">
        <f>P_R[[#This Row],[16+]]-P_R[[#This Row],[17+]]</f>
        <v>0</v>
      </c>
      <c r="BG29" s="5">
        <f>P_R[[#This Row],[17+]]-P_R[[#This Row],[18+]]</f>
        <v>0</v>
      </c>
      <c r="BH29" s="5">
        <f>P_R[[#This Row],[18+]]-P_R[[#This Row],[19+]]</f>
        <v>0</v>
      </c>
      <c r="BI29" s="5">
        <f>P_R[[#This Row],[19+]]-P_R[[#This Row],[20+]]</f>
        <v>0</v>
      </c>
      <c r="BJ29" s="5">
        <f>P_R[[#This Row],[20+]]-P_R[[#This Row],[21+]]</f>
        <v>0</v>
      </c>
      <c r="BK29" s="5">
        <f>P_R[[#This Row],[21+]]-P_R[[#This Row],[22+]]</f>
        <v>0</v>
      </c>
      <c r="BL29" s="5">
        <f>P_R[[#This Row],[22+]]-P_R[[#This Row],[23+]]</f>
        <v>5.9999999999948983E-5</v>
      </c>
      <c r="BM29" s="5">
        <f>P_R[[#This Row],[23+]]-P_R[[#This Row],[24+]]</f>
        <v>6.0000000000060005E-5</v>
      </c>
      <c r="BN29" s="5">
        <f>P_R[[#This Row],[24+]]-P_R[[#This Row],[25+]]</f>
        <v>1.2999999999996348E-4</v>
      </c>
      <c r="BO29" s="5">
        <f>P_R[[#This Row],[25+]]-P_R[[#This Row],[26+]]</f>
        <v>2.6999999999999247E-4</v>
      </c>
      <c r="BP29" s="5">
        <f>P_R[[#This Row],[26+]]-P_R[[#This Row],[27+]]</f>
        <v>4.8000000000003595E-4</v>
      </c>
      <c r="BQ29" s="5">
        <f>P_R[[#This Row],[27+]]-P_R[[#This Row],[28+]]</f>
        <v>8.7000000000003741E-4</v>
      </c>
      <c r="BR29" s="5">
        <f>P_R[[#This Row],[28+]]-P_R[[#This Row],[29+]]</f>
        <v>1.5999999999999348E-3</v>
      </c>
      <c r="BS29" s="5">
        <f>P_R[[#This Row],[29+]]-P_R[[#This Row],[30+]]</f>
        <v>2.5700000000000722E-3</v>
      </c>
      <c r="BT29" s="5">
        <f>P_R[[#This Row],[30+]]-P_R[[#This Row],[31+]]</f>
        <v>4.129999999999967E-3</v>
      </c>
      <c r="BU29" s="5">
        <f>P_R[[#This Row],[31+]]-P_R[[#This Row],[32+]]</f>
        <v>6.8300000000000027E-3</v>
      </c>
      <c r="BV29" s="5">
        <f>P_R[[#This Row],[32+]]-P_R[[#This Row],[33+]]</f>
        <v>9.8000000000000309E-3</v>
      </c>
      <c r="BW29" s="5">
        <f>P_R[[#This Row],[33+]]-P_R[[#This Row],[34+]]</f>
        <v>1.4129999999999976E-2</v>
      </c>
      <c r="BX29" s="5">
        <f>P_R[[#This Row],[34+]]-P_R[[#This Row],[35+]]</f>
        <v>1.9639999999999991E-2</v>
      </c>
      <c r="BY29" s="5">
        <f>P_R[[#This Row],[35+]]-P_R[[#This Row],[36+]]</f>
        <v>2.7939999999999965E-2</v>
      </c>
      <c r="BZ29" s="5">
        <f>P_R[[#This Row],[36+]]-P_R[[#This Row],[37+]]</f>
        <v>3.4510000000000041E-2</v>
      </c>
      <c r="CA29" s="5">
        <f>P_R[[#This Row],[37+]]-P_R[[#This Row],[38+]]</f>
        <v>4.2999999999999927E-2</v>
      </c>
      <c r="CB29" s="5">
        <f>P_R[[#This Row],[38+]]-P_R[[#This Row],[39+]]</f>
        <v>5.4630000000000067E-2</v>
      </c>
      <c r="CC29" s="5">
        <f>P_R[[#This Row],[39+]]-P_R[[#This Row],[40+]]</f>
        <v>6.0309999999999975E-2</v>
      </c>
      <c r="CD29" s="5">
        <f>P_R[[#This Row],[40+]]-P_R[[#This Row],[41+]]</f>
        <v>6.7309999999999981E-2</v>
      </c>
      <c r="CE29" s="5">
        <f>P_R[[#This Row],[41+]]-P_R[[#This Row],[42+]]</f>
        <v>7.6380000000000003E-2</v>
      </c>
      <c r="CF29" s="5">
        <f>P_R[[#This Row],[42+]]-P_R[[#This Row],[43+]]</f>
        <v>7.5350000000000028E-2</v>
      </c>
      <c r="CG29" s="5">
        <f>P_R[[#This Row],[43+]]-P_R[[#This Row],[44+]]</f>
        <v>7.5349999999999973E-2</v>
      </c>
      <c r="CH29" s="5">
        <f>P_R[[#This Row],[44+]]-P_R[[#This Row],[45+]]</f>
        <v>7.6380000000000003E-2</v>
      </c>
      <c r="CI29" s="5">
        <f>P_R[[#This Row],[45+]]-P_R[[#This Row],[46+]]</f>
        <v>6.7310000000000036E-2</v>
      </c>
      <c r="CJ29" s="5">
        <f>P_R[[#This Row],[46+]]-P_R[[#This Row],[47+]]</f>
        <v>6.0309999999999975E-2</v>
      </c>
      <c r="CK29" s="5">
        <f>P_R[[#This Row],[47+]]-P_R[[#This Row],[48+]]</f>
        <v>5.4630000000000012E-2</v>
      </c>
      <c r="CL29" s="5">
        <f>P_R[[#This Row],[48+]]-P_R[[#This Row],[49+]]</f>
        <v>4.2999999999999997E-2</v>
      </c>
    </row>
    <row r="30" spans="1:90" x14ac:dyDescent="0.25">
      <c r="A30" s="10">
        <v>22400624</v>
      </c>
      <c r="B30" t="s">
        <v>76</v>
      </c>
      <c r="C30" t="s">
        <v>87</v>
      </c>
      <c r="D30" s="11">
        <v>0.8125</v>
      </c>
      <c r="E30" s="9" t="str">
        <f>HYPERLINK("https://www.nba.com/stats/player/203081/boxscores-traditional", "Damian Lillard")</f>
        <v>Damian Lillard</v>
      </c>
      <c r="F30">
        <v>29.6</v>
      </c>
      <c r="G30" s="4">
        <v>3.2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0.99995999999999996</v>
      </c>
      <c r="R30" s="3">
        <v>0.99985999999999997</v>
      </c>
      <c r="S30" s="3">
        <v>0.99953000000000003</v>
      </c>
      <c r="T30" s="3">
        <v>0.99865000000000004</v>
      </c>
      <c r="U30" s="3">
        <v>0.99643000000000004</v>
      </c>
      <c r="V30" s="3">
        <v>0.99134</v>
      </c>
      <c r="W30" s="3">
        <v>0.98029999999999995</v>
      </c>
      <c r="X30" s="3">
        <v>0.95994000000000002</v>
      </c>
      <c r="Y30" s="3">
        <v>0.92506999999999995</v>
      </c>
      <c r="Z30" s="3">
        <v>0.87075999999999998</v>
      </c>
      <c r="AA30" s="3">
        <v>0.79103000000000001</v>
      </c>
      <c r="AB30" s="3">
        <v>0.69145999999999996</v>
      </c>
      <c r="AC30" s="3">
        <v>0.57535000000000003</v>
      </c>
      <c r="AD30" s="3">
        <v>0.45223999999999998</v>
      </c>
      <c r="AE30" s="3">
        <v>0.32996999999999999</v>
      </c>
      <c r="AF30" s="3">
        <v>0.22663</v>
      </c>
      <c r="AG30" s="3">
        <v>0.14457</v>
      </c>
      <c r="AH30" s="3">
        <v>8.5339999999999999E-2</v>
      </c>
      <c r="AI30" s="3">
        <v>4.5510000000000002E-2</v>
      </c>
      <c r="AJ30" s="3">
        <v>2.2749999999999999E-2</v>
      </c>
      <c r="AK30" s="3">
        <v>1.044E-2</v>
      </c>
      <c r="AL30" s="3">
        <v>4.4000000000000003E-3</v>
      </c>
      <c r="AM30" s="3">
        <v>1.64E-3</v>
      </c>
      <c r="AN30" s="3">
        <v>5.8E-4</v>
      </c>
      <c r="AO30" s="3">
        <v>1.9000000000000001E-4</v>
      </c>
      <c r="AP30" s="3">
        <v>5.0000000000000002E-5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5">
        <f>P_R[[#This Row],[8+]]-P_R[[#This Row],[9+]]</f>
        <v>0</v>
      </c>
      <c r="AY30" s="5">
        <f>P_R[[#This Row],[9+]]-P_R[[#This Row],[10+]]</f>
        <v>0</v>
      </c>
      <c r="AZ30" s="5">
        <f>P_R[[#This Row],[10+]]-P_R[[#This Row],[11+]]</f>
        <v>0</v>
      </c>
      <c r="BA30" s="5">
        <f>P_R[[#This Row],[11+]]-P_R[[#This Row],[12+]]</f>
        <v>0</v>
      </c>
      <c r="BB30" s="5">
        <f>P_R[[#This Row],[12+]]-P_R[[#This Row],[13+]]</f>
        <v>0</v>
      </c>
      <c r="BC30" s="5">
        <f>P_R[[#This Row],[13+]]-P_R[[#This Row],[14+]]</f>
        <v>0</v>
      </c>
      <c r="BD30" s="5">
        <f>P_R[[#This Row],[14+]]-P_R[[#This Row],[15+]]</f>
        <v>0</v>
      </c>
      <c r="BE30" s="5">
        <f>P_R[[#This Row],[15+]]-P_R[[#This Row],[16+]]</f>
        <v>0</v>
      </c>
      <c r="BF30" s="5">
        <f>P_R[[#This Row],[16+]]-P_R[[#This Row],[17+]]</f>
        <v>4.0000000000040004E-5</v>
      </c>
      <c r="BG30" s="5">
        <f>P_R[[#This Row],[17+]]-P_R[[#This Row],[18+]]</f>
        <v>9.9999999999988987E-5</v>
      </c>
      <c r="BH30" s="5">
        <f>P_R[[#This Row],[18+]]-P_R[[#This Row],[19+]]</f>
        <v>3.2999999999994145E-4</v>
      </c>
      <c r="BI30" s="5">
        <f>P_R[[#This Row],[19+]]-P_R[[#This Row],[20+]]</f>
        <v>8.799999999999919E-4</v>
      </c>
      <c r="BJ30" s="5">
        <f>P_R[[#This Row],[20+]]-P_R[[#This Row],[21+]]</f>
        <v>2.2199999999999998E-3</v>
      </c>
      <c r="BK30" s="5">
        <f>P_R[[#This Row],[21+]]-P_R[[#This Row],[22+]]</f>
        <v>5.0900000000000389E-3</v>
      </c>
      <c r="BL30" s="5">
        <f>P_R[[#This Row],[22+]]-P_R[[#This Row],[23+]]</f>
        <v>1.104000000000005E-2</v>
      </c>
      <c r="BM30" s="5">
        <f>P_R[[#This Row],[23+]]-P_R[[#This Row],[24+]]</f>
        <v>2.0359999999999934E-2</v>
      </c>
      <c r="BN30" s="5">
        <f>P_R[[#This Row],[24+]]-P_R[[#This Row],[25+]]</f>
        <v>3.4870000000000068E-2</v>
      </c>
      <c r="BO30" s="5">
        <f>P_R[[#This Row],[25+]]-P_R[[#This Row],[26+]]</f>
        <v>5.4309999999999969E-2</v>
      </c>
      <c r="BP30" s="5">
        <f>P_R[[#This Row],[26+]]-P_R[[#This Row],[27+]]</f>
        <v>7.9729999999999968E-2</v>
      </c>
      <c r="BQ30" s="5">
        <f>P_R[[#This Row],[27+]]-P_R[[#This Row],[28+]]</f>
        <v>9.9570000000000047E-2</v>
      </c>
      <c r="BR30" s="5">
        <f>P_R[[#This Row],[28+]]-P_R[[#This Row],[29+]]</f>
        <v>0.11610999999999994</v>
      </c>
      <c r="BS30" s="5">
        <f>P_R[[#This Row],[29+]]-P_R[[#This Row],[30+]]</f>
        <v>0.12311000000000005</v>
      </c>
      <c r="BT30" s="5">
        <f>P_R[[#This Row],[30+]]-P_R[[#This Row],[31+]]</f>
        <v>0.12226999999999999</v>
      </c>
      <c r="BU30" s="5">
        <f>P_R[[#This Row],[31+]]-P_R[[#This Row],[32+]]</f>
        <v>0.10333999999999999</v>
      </c>
      <c r="BV30" s="5">
        <f>P_R[[#This Row],[32+]]-P_R[[#This Row],[33+]]</f>
        <v>8.2059999999999994E-2</v>
      </c>
      <c r="BW30" s="5">
        <f>P_R[[#This Row],[33+]]-P_R[[#This Row],[34+]]</f>
        <v>5.9230000000000005E-2</v>
      </c>
      <c r="BX30" s="5">
        <f>P_R[[#This Row],[34+]]-P_R[[#This Row],[35+]]</f>
        <v>3.9829999999999997E-2</v>
      </c>
      <c r="BY30" s="5">
        <f>P_R[[#This Row],[35+]]-P_R[[#This Row],[36+]]</f>
        <v>2.2760000000000002E-2</v>
      </c>
      <c r="BZ30" s="5">
        <f>P_R[[#This Row],[36+]]-P_R[[#This Row],[37+]]</f>
        <v>1.231E-2</v>
      </c>
      <c r="CA30" s="5">
        <f>P_R[[#This Row],[37+]]-P_R[[#This Row],[38+]]</f>
        <v>6.0399999999999994E-3</v>
      </c>
      <c r="CB30" s="5">
        <f>P_R[[#This Row],[38+]]-P_R[[#This Row],[39+]]</f>
        <v>2.7600000000000003E-3</v>
      </c>
      <c r="CC30" s="5">
        <f>P_R[[#This Row],[39+]]-P_R[[#This Row],[40+]]</f>
        <v>1.06E-3</v>
      </c>
      <c r="CD30" s="5">
        <f>P_R[[#This Row],[40+]]-P_R[[#This Row],[41+]]</f>
        <v>3.8999999999999999E-4</v>
      </c>
      <c r="CE30" s="5">
        <f>P_R[[#This Row],[41+]]-P_R[[#This Row],[42+]]</f>
        <v>1.4000000000000001E-4</v>
      </c>
      <c r="CF30" s="5">
        <f>P_R[[#This Row],[42+]]-P_R[[#This Row],[43+]]</f>
        <v>5.0000000000000002E-5</v>
      </c>
      <c r="CG30" s="5">
        <f>P_R[[#This Row],[43+]]-P_R[[#This Row],[44+]]</f>
        <v>0</v>
      </c>
      <c r="CH30" s="5">
        <f>P_R[[#This Row],[44+]]-P_R[[#This Row],[45+]]</f>
        <v>0</v>
      </c>
      <c r="CI30" s="5">
        <f>P_R[[#This Row],[45+]]-P_R[[#This Row],[46+]]</f>
        <v>0</v>
      </c>
      <c r="CJ30" s="5">
        <f>P_R[[#This Row],[46+]]-P_R[[#This Row],[47+]]</f>
        <v>0</v>
      </c>
      <c r="CK30" s="5">
        <f>P_R[[#This Row],[47+]]-P_R[[#This Row],[48+]]</f>
        <v>0</v>
      </c>
      <c r="CL30" s="5">
        <f>P_R[[#This Row],[48+]]-P_R[[#This Row],[49+]]</f>
        <v>0</v>
      </c>
    </row>
    <row r="31" spans="1:90" x14ac:dyDescent="0.25">
      <c r="A31" s="10">
        <v>22400624</v>
      </c>
      <c r="B31" t="s">
        <v>87</v>
      </c>
      <c r="C31" t="s">
        <v>76</v>
      </c>
      <c r="D31" s="11">
        <v>0.8125</v>
      </c>
      <c r="E31" s="9" t="str">
        <f>HYPERLINK("https://www.nba.com/stats/player/1629639/boxscores-traditional", "Tyler Herro")</f>
        <v>Tyler Herro</v>
      </c>
      <c r="F31">
        <v>33.799999999999997</v>
      </c>
      <c r="G31" s="4">
        <v>7.1390000000000002</v>
      </c>
      <c r="H31" s="3">
        <v>0.99985000000000002</v>
      </c>
      <c r="I31" s="3">
        <v>0.99973999999999996</v>
      </c>
      <c r="J31" s="3">
        <v>0.99956999999999996</v>
      </c>
      <c r="K31" s="3">
        <v>0.99929000000000001</v>
      </c>
      <c r="L31" s="3">
        <v>0.99885999999999997</v>
      </c>
      <c r="M31" s="3">
        <v>0.99819000000000002</v>
      </c>
      <c r="N31" s="3">
        <v>0.99719999999999998</v>
      </c>
      <c r="O31" s="3">
        <v>0.99573</v>
      </c>
      <c r="P31" s="3">
        <v>0.99360999999999999</v>
      </c>
      <c r="Q31" s="3">
        <v>0.99060999999999999</v>
      </c>
      <c r="R31" s="3">
        <v>0.98645000000000005</v>
      </c>
      <c r="S31" s="3">
        <v>0.98077000000000003</v>
      </c>
      <c r="T31" s="3">
        <v>0.97319999999999995</v>
      </c>
      <c r="U31" s="3">
        <v>0.96326999999999996</v>
      </c>
      <c r="V31" s="3">
        <v>0.95052999999999999</v>
      </c>
      <c r="W31" s="3">
        <v>0.93447999999999998</v>
      </c>
      <c r="X31" s="3">
        <v>0.91466000000000003</v>
      </c>
      <c r="Y31" s="3">
        <v>0.89065000000000005</v>
      </c>
      <c r="Z31" s="3">
        <v>0.86214000000000002</v>
      </c>
      <c r="AA31" s="3">
        <v>0.82894000000000001</v>
      </c>
      <c r="AB31" s="3">
        <v>0.79103000000000001</v>
      </c>
      <c r="AC31" s="3">
        <v>0.74856999999999996</v>
      </c>
      <c r="AD31" s="3">
        <v>0.70194000000000001</v>
      </c>
      <c r="AE31" s="3">
        <v>0.65173000000000003</v>
      </c>
      <c r="AF31" s="3">
        <v>0.59870999999999996</v>
      </c>
      <c r="AG31" s="3">
        <v>0.54379999999999995</v>
      </c>
      <c r="AH31" s="3">
        <v>0.48803000000000002</v>
      </c>
      <c r="AI31" s="3">
        <v>0.43251000000000001</v>
      </c>
      <c r="AJ31" s="3">
        <v>0.37828000000000001</v>
      </c>
      <c r="AK31" s="3">
        <v>0.32635999999999998</v>
      </c>
      <c r="AL31" s="3">
        <v>0.27760000000000001</v>
      </c>
      <c r="AM31" s="3">
        <v>0.23269999999999999</v>
      </c>
      <c r="AN31" s="3">
        <v>0.19214999999999999</v>
      </c>
      <c r="AO31" s="3">
        <v>0.15625</v>
      </c>
      <c r="AP31" s="3">
        <v>0.12506999999999999</v>
      </c>
      <c r="AQ31" s="3">
        <v>9.8530000000000006E-2</v>
      </c>
      <c r="AR31" s="3">
        <v>7.6359999999999997E-2</v>
      </c>
      <c r="AS31" s="3">
        <v>5.8209999999999998E-2</v>
      </c>
      <c r="AT31" s="3">
        <v>4.3630000000000002E-2</v>
      </c>
      <c r="AU31" s="3">
        <v>3.2160000000000001E-2</v>
      </c>
      <c r="AV31" s="3">
        <v>2.3300000000000001E-2</v>
      </c>
      <c r="AW31" s="3">
        <v>1.6590000000000001E-2</v>
      </c>
      <c r="AX31" s="5">
        <f>P_R[[#This Row],[8+]]-P_R[[#This Row],[9+]]</f>
        <v>1.100000000000545E-4</v>
      </c>
      <c r="AY31" s="5">
        <f>P_R[[#This Row],[9+]]-P_R[[#This Row],[10+]]</f>
        <v>1.7000000000000348E-4</v>
      </c>
      <c r="AZ31" s="5">
        <f>P_R[[#This Row],[10+]]-P_R[[#This Row],[11+]]</f>
        <v>2.7999999999994696E-4</v>
      </c>
      <c r="BA31" s="5">
        <f>P_R[[#This Row],[11+]]-P_R[[#This Row],[12+]]</f>
        <v>4.3000000000004146E-4</v>
      </c>
      <c r="BB31" s="5">
        <f>P_R[[#This Row],[12+]]-P_R[[#This Row],[13+]]</f>
        <v>6.6999999999994841E-4</v>
      </c>
      <c r="BC31" s="5">
        <f>P_R[[#This Row],[13+]]-P_R[[#This Row],[14+]]</f>
        <v>9.900000000000464E-4</v>
      </c>
      <c r="BD31" s="5">
        <f>P_R[[#This Row],[14+]]-P_R[[#This Row],[15+]]</f>
        <v>1.4699999999999713E-3</v>
      </c>
      <c r="BE31" s="5">
        <f>P_R[[#This Row],[15+]]-P_R[[#This Row],[16+]]</f>
        <v>2.1200000000000108E-3</v>
      </c>
      <c r="BF31" s="5">
        <f>P_R[[#This Row],[16+]]-P_R[[#This Row],[17+]]</f>
        <v>3.0000000000000027E-3</v>
      </c>
      <c r="BG31" s="5">
        <f>P_R[[#This Row],[17+]]-P_R[[#This Row],[18+]]</f>
        <v>4.1599999999999415E-3</v>
      </c>
      <c r="BH31" s="5">
        <f>P_R[[#This Row],[18+]]-P_R[[#This Row],[19+]]</f>
        <v>5.6800000000000184E-3</v>
      </c>
      <c r="BI31" s="5">
        <f>P_R[[#This Row],[19+]]-P_R[[#This Row],[20+]]</f>
        <v>7.5700000000000767E-3</v>
      </c>
      <c r="BJ31" s="5">
        <f>P_R[[#This Row],[20+]]-P_R[[#This Row],[21+]]</f>
        <v>9.9299999999999944E-3</v>
      </c>
      <c r="BK31" s="5">
        <f>P_R[[#This Row],[21+]]-P_R[[#This Row],[22+]]</f>
        <v>1.2739999999999974E-2</v>
      </c>
      <c r="BL31" s="5">
        <f>P_R[[#This Row],[22+]]-P_R[[#This Row],[23+]]</f>
        <v>1.6050000000000009E-2</v>
      </c>
      <c r="BM31" s="5">
        <f>P_R[[#This Row],[23+]]-P_R[[#This Row],[24+]]</f>
        <v>1.9819999999999949E-2</v>
      </c>
      <c r="BN31" s="5">
        <f>P_R[[#This Row],[24+]]-P_R[[#This Row],[25+]]</f>
        <v>2.4009999999999976E-2</v>
      </c>
      <c r="BO31" s="5">
        <f>P_R[[#This Row],[25+]]-P_R[[#This Row],[26+]]</f>
        <v>2.8510000000000035E-2</v>
      </c>
      <c r="BP31" s="5">
        <f>P_R[[#This Row],[26+]]-P_R[[#This Row],[27+]]</f>
        <v>3.3200000000000007E-2</v>
      </c>
      <c r="BQ31" s="5">
        <f>P_R[[#This Row],[27+]]-P_R[[#This Row],[28+]]</f>
        <v>3.7909999999999999E-2</v>
      </c>
      <c r="BR31" s="5">
        <f>P_R[[#This Row],[28+]]-P_R[[#This Row],[29+]]</f>
        <v>4.2460000000000053E-2</v>
      </c>
      <c r="BS31" s="5">
        <f>P_R[[#This Row],[29+]]-P_R[[#This Row],[30+]]</f>
        <v>4.6629999999999949E-2</v>
      </c>
      <c r="BT31" s="5">
        <f>P_R[[#This Row],[30+]]-P_R[[#This Row],[31+]]</f>
        <v>5.0209999999999977E-2</v>
      </c>
      <c r="BU31" s="5">
        <f>P_R[[#This Row],[31+]]-P_R[[#This Row],[32+]]</f>
        <v>5.3020000000000067E-2</v>
      </c>
      <c r="BV31" s="5">
        <f>P_R[[#This Row],[32+]]-P_R[[#This Row],[33+]]</f>
        <v>5.4910000000000014E-2</v>
      </c>
      <c r="BW31" s="5">
        <f>P_R[[#This Row],[33+]]-P_R[[#This Row],[34+]]</f>
        <v>5.5769999999999931E-2</v>
      </c>
      <c r="BX31" s="5">
        <f>P_R[[#This Row],[34+]]-P_R[[#This Row],[35+]]</f>
        <v>5.5520000000000014E-2</v>
      </c>
      <c r="BY31" s="5">
        <f>P_R[[#This Row],[35+]]-P_R[[#This Row],[36+]]</f>
        <v>5.423E-2</v>
      </c>
      <c r="BZ31" s="5">
        <f>P_R[[#This Row],[36+]]-P_R[[#This Row],[37+]]</f>
        <v>5.1920000000000022E-2</v>
      </c>
      <c r="CA31" s="5">
        <f>P_R[[#This Row],[37+]]-P_R[[#This Row],[38+]]</f>
        <v>4.875999999999997E-2</v>
      </c>
      <c r="CB31" s="5">
        <f>P_R[[#This Row],[38+]]-P_R[[#This Row],[39+]]</f>
        <v>4.4900000000000023E-2</v>
      </c>
      <c r="CC31" s="5">
        <f>P_R[[#This Row],[39+]]-P_R[[#This Row],[40+]]</f>
        <v>4.0550000000000003E-2</v>
      </c>
      <c r="CD31" s="5">
        <f>P_R[[#This Row],[40+]]-P_R[[#This Row],[41+]]</f>
        <v>3.5899999999999987E-2</v>
      </c>
      <c r="CE31" s="5">
        <f>P_R[[#This Row],[41+]]-P_R[[#This Row],[42+]]</f>
        <v>3.1180000000000013E-2</v>
      </c>
      <c r="CF31" s="5">
        <f>P_R[[#This Row],[42+]]-P_R[[#This Row],[43+]]</f>
        <v>2.653999999999998E-2</v>
      </c>
      <c r="CG31" s="5">
        <f>P_R[[#This Row],[43+]]-P_R[[#This Row],[44+]]</f>
        <v>2.2170000000000009E-2</v>
      </c>
      <c r="CH31" s="5">
        <f>P_R[[#This Row],[44+]]-P_R[[#This Row],[45+]]</f>
        <v>1.8149999999999999E-2</v>
      </c>
      <c r="CI31" s="5">
        <f>P_R[[#This Row],[45+]]-P_R[[#This Row],[46+]]</f>
        <v>1.4579999999999996E-2</v>
      </c>
      <c r="CJ31" s="5">
        <f>P_R[[#This Row],[46+]]-P_R[[#This Row],[47+]]</f>
        <v>1.1470000000000001E-2</v>
      </c>
      <c r="CK31" s="5">
        <f>P_R[[#This Row],[47+]]-P_R[[#This Row],[48+]]</f>
        <v>8.8599999999999998E-3</v>
      </c>
      <c r="CL31" s="5">
        <f>P_R[[#This Row],[48+]]-P_R[[#This Row],[49+]]</f>
        <v>6.7100000000000007E-3</v>
      </c>
    </row>
    <row r="32" spans="1:90" x14ac:dyDescent="0.25">
      <c r="A32" s="10">
        <v>22400623</v>
      </c>
      <c r="B32" t="s">
        <v>74</v>
      </c>
      <c r="C32" t="s">
        <v>86</v>
      </c>
      <c r="D32" s="11">
        <v>0.8125</v>
      </c>
      <c r="E32" s="9" t="str">
        <f>HYPERLINK("https://www.nba.com/stats/player/1630552/boxscores-traditional", "Jalen Johnson")</f>
        <v>Jalen Johnson</v>
      </c>
      <c r="F32">
        <v>24.4</v>
      </c>
      <c r="G32" s="4">
        <v>3.0720000000000001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0.99990000000000001</v>
      </c>
      <c r="N32" s="3">
        <v>0.99965000000000004</v>
      </c>
      <c r="O32" s="3">
        <v>0.99888999999999994</v>
      </c>
      <c r="P32" s="3">
        <v>0.99682999999999999</v>
      </c>
      <c r="Q32" s="3">
        <v>0.99202000000000001</v>
      </c>
      <c r="R32" s="3">
        <v>0.98124</v>
      </c>
      <c r="S32" s="3">
        <v>0.96079999999999999</v>
      </c>
      <c r="T32" s="3">
        <v>0.92364000000000002</v>
      </c>
      <c r="U32" s="3">
        <v>0.86650000000000005</v>
      </c>
      <c r="V32" s="3">
        <v>0.7823</v>
      </c>
      <c r="W32" s="3">
        <v>0.67723999999999995</v>
      </c>
      <c r="X32" s="3">
        <v>0.55171999999999999</v>
      </c>
      <c r="Y32" s="3">
        <v>0.42074</v>
      </c>
      <c r="Z32" s="3">
        <v>0.30153000000000002</v>
      </c>
      <c r="AA32" s="3">
        <v>0.19766</v>
      </c>
      <c r="AB32" s="3">
        <v>0.121</v>
      </c>
      <c r="AC32" s="3">
        <v>6.6809999999999994E-2</v>
      </c>
      <c r="AD32" s="3">
        <v>3.4380000000000001E-2</v>
      </c>
      <c r="AE32" s="3">
        <v>1.5779999999999999E-2</v>
      </c>
      <c r="AF32" s="3">
        <v>6.7600000000000004E-3</v>
      </c>
      <c r="AG32" s="3">
        <v>2.5600000000000002E-3</v>
      </c>
      <c r="AH32" s="3">
        <v>8.7000000000000001E-4</v>
      </c>
      <c r="AI32" s="3">
        <v>2.7999999999999998E-4</v>
      </c>
      <c r="AJ32" s="3">
        <v>8.0000000000000007E-5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5">
        <f>P_R[[#This Row],[8+]]-P_R[[#This Row],[9+]]</f>
        <v>0</v>
      </c>
      <c r="AY32" s="5">
        <f>P_R[[#This Row],[9+]]-P_R[[#This Row],[10+]]</f>
        <v>0</v>
      </c>
      <c r="AZ32" s="5">
        <f>P_R[[#This Row],[10+]]-P_R[[#This Row],[11+]]</f>
        <v>0</v>
      </c>
      <c r="BA32" s="5">
        <f>P_R[[#This Row],[11+]]-P_R[[#This Row],[12+]]</f>
        <v>0</v>
      </c>
      <c r="BB32" s="5">
        <f>P_R[[#This Row],[12+]]-P_R[[#This Row],[13+]]</f>
        <v>9.9999999999988987E-5</v>
      </c>
      <c r="BC32" s="5">
        <f>P_R[[#This Row],[13+]]-P_R[[#This Row],[14+]]</f>
        <v>2.4999999999997247E-4</v>
      </c>
      <c r="BD32" s="5">
        <f>P_R[[#This Row],[14+]]-P_R[[#This Row],[15+]]</f>
        <v>7.6000000000009393E-4</v>
      </c>
      <c r="BE32" s="5">
        <f>P_R[[#This Row],[15+]]-P_R[[#This Row],[16+]]</f>
        <v>2.0599999999999508E-3</v>
      </c>
      <c r="BF32" s="5">
        <f>P_R[[#This Row],[16+]]-P_R[[#This Row],[17+]]</f>
        <v>4.809999999999981E-3</v>
      </c>
      <c r="BG32" s="5">
        <f>P_R[[#This Row],[17+]]-P_R[[#This Row],[18+]]</f>
        <v>1.0780000000000012E-2</v>
      </c>
      <c r="BH32" s="5">
        <f>P_R[[#This Row],[18+]]-P_R[[#This Row],[19+]]</f>
        <v>2.0440000000000014E-2</v>
      </c>
      <c r="BI32" s="5">
        <f>P_R[[#This Row],[19+]]-P_R[[#This Row],[20+]]</f>
        <v>3.7159999999999971E-2</v>
      </c>
      <c r="BJ32" s="5">
        <f>P_R[[#This Row],[20+]]-P_R[[#This Row],[21+]]</f>
        <v>5.7139999999999969E-2</v>
      </c>
      <c r="BK32" s="5">
        <f>P_R[[#This Row],[21+]]-P_R[[#This Row],[22+]]</f>
        <v>8.4200000000000053E-2</v>
      </c>
      <c r="BL32" s="5">
        <f>P_R[[#This Row],[22+]]-P_R[[#This Row],[23+]]</f>
        <v>0.10506000000000004</v>
      </c>
      <c r="BM32" s="5">
        <f>P_R[[#This Row],[23+]]-P_R[[#This Row],[24+]]</f>
        <v>0.12551999999999996</v>
      </c>
      <c r="BN32" s="5">
        <f>P_R[[#This Row],[24+]]-P_R[[#This Row],[25+]]</f>
        <v>0.13097999999999999</v>
      </c>
      <c r="BO32" s="5">
        <f>P_R[[#This Row],[25+]]-P_R[[#This Row],[26+]]</f>
        <v>0.11920999999999998</v>
      </c>
      <c r="BP32" s="5">
        <f>P_R[[#This Row],[26+]]-P_R[[#This Row],[27+]]</f>
        <v>0.10387000000000002</v>
      </c>
      <c r="BQ32" s="5">
        <f>P_R[[#This Row],[27+]]-P_R[[#This Row],[28+]]</f>
        <v>7.6660000000000006E-2</v>
      </c>
      <c r="BR32" s="5">
        <f>P_R[[#This Row],[28+]]-P_R[[#This Row],[29+]]</f>
        <v>5.4190000000000002E-2</v>
      </c>
      <c r="BS32" s="5">
        <f>P_R[[#This Row],[29+]]-P_R[[#This Row],[30+]]</f>
        <v>3.2429999999999994E-2</v>
      </c>
      <c r="BT32" s="5">
        <f>P_R[[#This Row],[30+]]-P_R[[#This Row],[31+]]</f>
        <v>1.8600000000000002E-2</v>
      </c>
      <c r="BU32" s="5">
        <f>P_R[[#This Row],[31+]]-P_R[[#This Row],[32+]]</f>
        <v>9.0199999999999985E-3</v>
      </c>
      <c r="BV32" s="5">
        <f>P_R[[#This Row],[32+]]-P_R[[#This Row],[33+]]</f>
        <v>4.2000000000000006E-3</v>
      </c>
      <c r="BW32" s="5">
        <f>P_R[[#This Row],[33+]]-P_R[[#This Row],[34+]]</f>
        <v>1.6900000000000001E-3</v>
      </c>
      <c r="BX32" s="5">
        <f>P_R[[#This Row],[34+]]-P_R[[#This Row],[35+]]</f>
        <v>5.9000000000000003E-4</v>
      </c>
      <c r="BY32" s="5">
        <f>P_R[[#This Row],[35+]]-P_R[[#This Row],[36+]]</f>
        <v>1.9999999999999998E-4</v>
      </c>
      <c r="BZ32" s="5">
        <f>P_R[[#This Row],[36+]]-P_R[[#This Row],[37+]]</f>
        <v>8.0000000000000007E-5</v>
      </c>
      <c r="CA32" s="5">
        <f>P_R[[#This Row],[37+]]-P_R[[#This Row],[38+]]</f>
        <v>0</v>
      </c>
      <c r="CB32" s="5">
        <f>P_R[[#This Row],[38+]]-P_R[[#This Row],[39+]]</f>
        <v>0</v>
      </c>
      <c r="CC32" s="5">
        <f>P_R[[#This Row],[39+]]-P_R[[#This Row],[40+]]</f>
        <v>0</v>
      </c>
      <c r="CD32" s="5">
        <f>P_R[[#This Row],[40+]]-P_R[[#This Row],[41+]]</f>
        <v>0</v>
      </c>
      <c r="CE32" s="5">
        <f>P_R[[#This Row],[41+]]-P_R[[#This Row],[42+]]</f>
        <v>0</v>
      </c>
      <c r="CF32" s="5">
        <f>P_R[[#This Row],[42+]]-P_R[[#This Row],[43+]]</f>
        <v>0</v>
      </c>
      <c r="CG32" s="5">
        <f>P_R[[#This Row],[43+]]-P_R[[#This Row],[44+]]</f>
        <v>0</v>
      </c>
      <c r="CH32" s="5">
        <f>P_R[[#This Row],[44+]]-P_R[[#This Row],[45+]]</f>
        <v>0</v>
      </c>
      <c r="CI32" s="5">
        <f>P_R[[#This Row],[45+]]-P_R[[#This Row],[46+]]</f>
        <v>0</v>
      </c>
      <c r="CJ32" s="5">
        <f>P_R[[#This Row],[46+]]-P_R[[#This Row],[47+]]</f>
        <v>0</v>
      </c>
      <c r="CK32" s="5">
        <f>P_R[[#This Row],[47+]]-P_R[[#This Row],[48+]]</f>
        <v>0</v>
      </c>
      <c r="CL32" s="5">
        <f>P_R[[#This Row],[48+]]-P_R[[#This Row],[49+]]</f>
        <v>0</v>
      </c>
    </row>
    <row r="33" spans="1:90" x14ac:dyDescent="0.25">
      <c r="A33" s="10">
        <v>22400623</v>
      </c>
      <c r="B33" t="s">
        <v>86</v>
      </c>
      <c r="C33" t="s">
        <v>74</v>
      </c>
      <c r="D33" s="11">
        <v>0.8125</v>
      </c>
      <c r="E33" s="9" t="str">
        <f>HYPERLINK("https://www.nba.com/stats/player/1630567/boxscores-traditional", "Scottie Barnes")</f>
        <v>Scottie Barnes</v>
      </c>
      <c r="F33">
        <v>25.2</v>
      </c>
      <c r="G33" s="4">
        <v>4.8739999999999997</v>
      </c>
      <c r="H33" s="3">
        <v>0.99978999999999996</v>
      </c>
      <c r="I33" s="3">
        <v>0.99955000000000005</v>
      </c>
      <c r="J33" s="3">
        <v>0.99909999999999999</v>
      </c>
      <c r="K33" s="3">
        <v>0.99819000000000002</v>
      </c>
      <c r="L33" s="3">
        <v>0.99663999999999997</v>
      </c>
      <c r="M33" s="3">
        <v>0.99378999999999995</v>
      </c>
      <c r="N33" s="3">
        <v>0.98928000000000005</v>
      </c>
      <c r="O33" s="3">
        <v>0.98168999999999995</v>
      </c>
      <c r="P33" s="3">
        <v>0.97062000000000004</v>
      </c>
      <c r="Q33" s="3">
        <v>0.95352000000000003</v>
      </c>
      <c r="R33" s="3">
        <v>0.93056000000000005</v>
      </c>
      <c r="S33" s="3">
        <v>0.89795999999999998</v>
      </c>
      <c r="T33" s="3">
        <v>0.85768999999999995</v>
      </c>
      <c r="U33" s="3">
        <v>0.80510999999999999</v>
      </c>
      <c r="V33" s="3">
        <v>0.74536999999999998</v>
      </c>
      <c r="W33" s="3">
        <v>0.67364000000000002</v>
      </c>
      <c r="X33" s="3">
        <v>0.59870999999999996</v>
      </c>
      <c r="Y33" s="3">
        <v>0.51595000000000002</v>
      </c>
      <c r="Z33" s="3">
        <v>0.43643999999999999</v>
      </c>
      <c r="AA33" s="3">
        <v>0.35569000000000001</v>
      </c>
      <c r="AB33" s="3">
        <v>0.28433999999999998</v>
      </c>
      <c r="AC33" s="3">
        <v>0.2177</v>
      </c>
      <c r="AD33" s="3">
        <v>0.16353999999999999</v>
      </c>
      <c r="AE33" s="3">
        <v>0.11702</v>
      </c>
      <c r="AF33" s="3">
        <v>8.0759999999999998E-2</v>
      </c>
      <c r="AG33" s="3">
        <v>5.4800000000000001E-2</v>
      </c>
      <c r="AH33" s="3">
        <v>3.5150000000000001E-2</v>
      </c>
      <c r="AI33" s="3">
        <v>2.222E-2</v>
      </c>
      <c r="AJ33" s="3">
        <v>1.321E-2</v>
      </c>
      <c r="AK33" s="3">
        <v>7.7600000000000004E-3</v>
      </c>
      <c r="AL33" s="3">
        <v>4.2700000000000004E-3</v>
      </c>
      <c r="AM33" s="3">
        <v>2.33E-3</v>
      </c>
      <c r="AN33" s="3">
        <v>1.1800000000000001E-3</v>
      </c>
      <c r="AO33" s="3">
        <v>5.9999999999999995E-4</v>
      </c>
      <c r="AP33" s="3">
        <v>2.7999999999999998E-4</v>
      </c>
      <c r="AQ33" s="3">
        <v>1.2999999999999999E-4</v>
      </c>
      <c r="AR33" s="3">
        <v>6.0000000000000002E-5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5">
        <f>P_R[[#This Row],[8+]]-P_R[[#This Row],[9+]]</f>
        <v>2.3999999999990695E-4</v>
      </c>
      <c r="AY33" s="5">
        <f>P_R[[#This Row],[9+]]-P_R[[#This Row],[10+]]</f>
        <v>4.5000000000006146E-4</v>
      </c>
      <c r="AZ33" s="5">
        <f>P_R[[#This Row],[10+]]-P_R[[#This Row],[11+]]</f>
        <v>9.0999999999996639E-4</v>
      </c>
      <c r="BA33" s="5">
        <f>P_R[[#This Row],[11+]]-P_R[[#This Row],[12+]]</f>
        <v>1.5500000000000513E-3</v>
      </c>
      <c r="BB33" s="5">
        <f>P_R[[#This Row],[12+]]-P_R[[#This Row],[13+]]</f>
        <v>2.8500000000000192E-3</v>
      </c>
      <c r="BC33" s="5">
        <f>P_R[[#This Row],[13+]]-P_R[[#This Row],[14+]]</f>
        <v>4.509999999999903E-3</v>
      </c>
      <c r="BD33" s="5">
        <f>P_R[[#This Row],[14+]]-P_R[[#This Row],[15+]]</f>
        <v>7.5900000000000967E-3</v>
      </c>
      <c r="BE33" s="5">
        <f>P_R[[#This Row],[15+]]-P_R[[#This Row],[16+]]</f>
        <v>1.1069999999999913E-2</v>
      </c>
      <c r="BF33" s="5">
        <f>P_R[[#This Row],[16+]]-P_R[[#This Row],[17+]]</f>
        <v>1.7100000000000004E-2</v>
      </c>
      <c r="BG33" s="5">
        <f>P_R[[#This Row],[17+]]-P_R[[#This Row],[18+]]</f>
        <v>2.295999999999998E-2</v>
      </c>
      <c r="BH33" s="5">
        <f>P_R[[#This Row],[18+]]-P_R[[#This Row],[19+]]</f>
        <v>3.2600000000000073E-2</v>
      </c>
      <c r="BI33" s="5">
        <f>P_R[[#This Row],[19+]]-P_R[[#This Row],[20+]]</f>
        <v>4.0270000000000028E-2</v>
      </c>
      <c r="BJ33" s="5">
        <f>P_R[[#This Row],[20+]]-P_R[[#This Row],[21+]]</f>
        <v>5.257999999999996E-2</v>
      </c>
      <c r="BK33" s="5">
        <f>P_R[[#This Row],[21+]]-P_R[[#This Row],[22+]]</f>
        <v>5.9740000000000015E-2</v>
      </c>
      <c r="BL33" s="5">
        <f>P_R[[#This Row],[22+]]-P_R[[#This Row],[23+]]</f>
        <v>7.172999999999996E-2</v>
      </c>
      <c r="BM33" s="5">
        <f>P_R[[#This Row],[23+]]-P_R[[#This Row],[24+]]</f>
        <v>7.4930000000000052E-2</v>
      </c>
      <c r="BN33" s="5">
        <f>P_R[[#This Row],[24+]]-P_R[[#This Row],[25+]]</f>
        <v>8.2759999999999945E-2</v>
      </c>
      <c r="BO33" s="5">
        <f>P_R[[#This Row],[25+]]-P_R[[#This Row],[26+]]</f>
        <v>7.9510000000000025E-2</v>
      </c>
      <c r="BP33" s="5">
        <f>P_R[[#This Row],[26+]]-P_R[[#This Row],[27+]]</f>
        <v>8.0749999999999988E-2</v>
      </c>
      <c r="BQ33" s="5">
        <f>P_R[[#This Row],[27+]]-P_R[[#This Row],[28+]]</f>
        <v>7.1350000000000025E-2</v>
      </c>
      <c r="BR33" s="5">
        <f>P_R[[#This Row],[28+]]-P_R[[#This Row],[29+]]</f>
        <v>6.6639999999999977E-2</v>
      </c>
      <c r="BS33" s="5">
        <f>P_R[[#This Row],[29+]]-P_R[[#This Row],[30+]]</f>
        <v>5.4160000000000014E-2</v>
      </c>
      <c r="BT33" s="5">
        <f>P_R[[#This Row],[30+]]-P_R[[#This Row],[31+]]</f>
        <v>4.6519999999999992E-2</v>
      </c>
      <c r="BU33" s="5">
        <f>P_R[[#This Row],[31+]]-P_R[[#This Row],[32+]]</f>
        <v>3.6260000000000001E-2</v>
      </c>
      <c r="BV33" s="5">
        <f>P_R[[#This Row],[32+]]-P_R[[#This Row],[33+]]</f>
        <v>2.5959999999999997E-2</v>
      </c>
      <c r="BW33" s="5">
        <f>P_R[[#This Row],[33+]]-P_R[[#This Row],[34+]]</f>
        <v>1.9650000000000001E-2</v>
      </c>
      <c r="BX33" s="5">
        <f>P_R[[#This Row],[34+]]-P_R[[#This Row],[35+]]</f>
        <v>1.2930000000000001E-2</v>
      </c>
      <c r="BY33" s="5">
        <f>P_R[[#This Row],[35+]]-P_R[[#This Row],[36+]]</f>
        <v>9.0100000000000006E-3</v>
      </c>
      <c r="BZ33" s="5">
        <f>P_R[[#This Row],[36+]]-P_R[[#This Row],[37+]]</f>
        <v>5.4499999999999991E-3</v>
      </c>
      <c r="CA33" s="5">
        <f>P_R[[#This Row],[37+]]-P_R[[#This Row],[38+]]</f>
        <v>3.49E-3</v>
      </c>
      <c r="CB33" s="5">
        <f>P_R[[#This Row],[38+]]-P_R[[#This Row],[39+]]</f>
        <v>1.9400000000000003E-3</v>
      </c>
      <c r="CC33" s="5">
        <f>P_R[[#This Row],[39+]]-P_R[[#This Row],[40+]]</f>
        <v>1.15E-3</v>
      </c>
      <c r="CD33" s="5">
        <f>P_R[[#This Row],[40+]]-P_R[[#This Row],[41+]]</f>
        <v>5.8000000000000011E-4</v>
      </c>
      <c r="CE33" s="5">
        <f>P_R[[#This Row],[41+]]-P_R[[#This Row],[42+]]</f>
        <v>3.1999999999999997E-4</v>
      </c>
      <c r="CF33" s="5">
        <f>P_R[[#This Row],[42+]]-P_R[[#This Row],[43+]]</f>
        <v>1.4999999999999999E-4</v>
      </c>
      <c r="CG33" s="5">
        <f>P_R[[#This Row],[43+]]-P_R[[#This Row],[44+]]</f>
        <v>6.9999999999999994E-5</v>
      </c>
      <c r="CH33" s="5">
        <f>P_R[[#This Row],[44+]]-P_R[[#This Row],[45+]]</f>
        <v>6.0000000000000002E-5</v>
      </c>
      <c r="CI33" s="5">
        <f>P_R[[#This Row],[45+]]-P_R[[#This Row],[46+]]</f>
        <v>0</v>
      </c>
      <c r="CJ33" s="5">
        <f>P_R[[#This Row],[46+]]-P_R[[#This Row],[47+]]</f>
        <v>0</v>
      </c>
      <c r="CK33" s="5">
        <f>P_R[[#This Row],[47+]]-P_R[[#This Row],[48+]]</f>
        <v>0</v>
      </c>
      <c r="CL33" s="5">
        <f>P_R[[#This Row],[48+]]-P_R[[#This Row],[49+]]</f>
        <v>0</v>
      </c>
    </row>
    <row r="34" spans="1:90" x14ac:dyDescent="0.25">
      <c r="A34" s="10">
        <v>22400623</v>
      </c>
      <c r="B34" t="s">
        <v>74</v>
      </c>
      <c r="C34" t="s">
        <v>86</v>
      </c>
      <c r="D34" s="11">
        <v>0.8125</v>
      </c>
      <c r="E34" s="9" t="str">
        <f>HYPERLINK("https://www.nba.com/stats/player/1630168/boxscores-traditional", "Onyeka Okongwu")</f>
        <v>Onyeka Okongwu</v>
      </c>
      <c r="F34">
        <v>28.8</v>
      </c>
      <c r="G34" s="4">
        <v>8.3040000000000003</v>
      </c>
      <c r="H34" s="3">
        <v>0.99378999999999995</v>
      </c>
      <c r="I34" s="3">
        <v>0.99134</v>
      </c>
      <c r="J34" s="3">
        <v>0.98809000000000002</v>
      </c>
      <c r="K34" s="3">
        <v>0.98382000000000003</v>
      </c>
      <c r="L34" s="3">
        <v>0.97831000000000001</v>
      </c>
      <c r="M34" s="3">
        <v>0.97128000000000003</v>
      </c>
      <c r="N34" s="3">
        <v>0.96245999999999998</v>
      </c>
      <c r="O34" s="3">
        <v>0.95154000000000005</v>
      </c>
      <c r="P34" s="3">
        <v>0.93822000000000005</v>
      </c>
      <c r="Q34" s="3">
        <v>0.92220000000000002</v>
      </c>
      <c r="R34" s="3">
        <v>0.9032</v>
      </c>
      <c r="S34" s="3">
        <v>0.88100000000000001</v>
      </c>
      <c r="T34" s="3">
        <v>0.85543000000000002</v>
      </c>
      <c r="U34" s="3">
        <v>0.82638999999999996</v>
      </c>
      <c r="V34" s="3">
        <v>0.79388999999999998</v>
      </c>
      <c r="W34" s="3">
        <v>0.75804000000000005</v>
      </c>
      <c r="X34" s="3">
        <v>0.71904000000000001</v>
      </c>
      <c r="Y34" s="3">
        <v>0.67723999999999995</v>
      </c>
      <c r="Z34" s="3">
        <v>0.63307000000000002</v>
      </c>
      <c r="AA34" s="3">
        <v>0.58706000000000003</v>
      </c>
      <c r="AB34" s="3">
        <v>0.53983000000000003</v>
      </c>
      <c r="AC34" s="3">
        <v>0.49202000000000001</v>
      </c>
      <c r="AD34" s="3">
        <v>0.44433</v>
      </c>
      <c r="AE34" s="3">
        <v>0.39743000000000001</v>
      </c>
      <c r="AF34" s="3">
        <v>0.34827000000000002</v>
      </c>
      <c r="AG34" s="3">
        <v>0.30503000000000002</v>
      </c>
      <c r="AH34" s="3">
        <v>0.26434999999999997</v>
      </c>
      <c r="AI34" s="3">
        <v>0.22663</v>
      </c>
      <c r="AJ34" s="3">
        <v>0.19214999999999999</v>
      </c>
      <c r="AK34" s="3">
        <v>0.16109000000000001</v>
      </c>
      <c r="AL34" s="3">
        <v>0.13350000000000001</v>
      </c>
      <c r="AM34" s="3">
        <v>0.10935</v>
      </c>
      <c r="AN34" s="3">
        <v>8.8510000000000005E-2</v>
      </c>
      <c r="AO34" s="3">
        <v>7.0779999999999996E-2</v>
      </c>
      <c r="AP34" s="3">
        <v>5.5919999999999997E-2</v>
      </c>
      <c r="AQ34" s="3">
        <v>4.3630000000000002E-2</v>
      </c>
      <c r="AR34" s="3">
        <v>3.3619999999999997E-2</v>
      </c>
      <c r="AS34" s="3">
        <v>2.5590000000000002E-2</v>
      </c>
      <c r="AT34" s="3">
        <v>1.9230000000000001E-2</v>
      </c>
      <c r="AU34" s="3">
        <v>1.426E-2</v>
      </c>
      <c r="AV34" s="3">
        <v>1.044E-2</v>
      </c>
      <c r="AW34" s="3">
        <v>7.5500000000000003E-3</v>
      </c>
      <c r="AX34" s="5">
        <f>P_R[[#This Row],[8+]]-P_R[[#This Row],[9+]]</f>
        <v>2.4499999999999522E-3</v>
      </c>
      <c r="AY34" s="5">
        <f>P_R[[#This Row],[9+]]-P_R[[#This Row],[10+]]</f>
        <v>3.2499999999999751E-3</v>
      </c>
      <c r="AZ34" s="5">
        <f>P_R[[#This Row],[10+]]-P_R[[#This Row],[11+]]</f>
        <v>4.269999999999996E-3</v>
      </c>
      <c r="BA34" s="5">
        <f>P_R[[#This Row],[11+]]-P_R[[#This Row],[12+]]</f>
        <v>5.5100000000000149E-3</v>
      </c>
      <c r="BB34" s="5">
        <f>P_R[[#This Row],[12+]]-P_R[[#This Row],[13+]]</f>
        <v>7.0299999999999807E-3</v>
      </c>
      <c r="BC34" s="5">
        <f>P_R[[#This Row],[13+]]-P_R[[#This Row],[14+]]</f>
        <v>8.82000000000005E-3</v>
      </c>
      <c r="BD34" s="5">
        <f>P_R[[#This Row],[14+]]-P_R[[#This Row],[15+]]</f>
        <v>1.091999999999993E-2</v>
      </c>
      <c r="BE34" s="5">
        <f>P_R[[#This Row],[15+]]-P_R[[#This Row],[16+]]</f>
        <v>1.3319999999999999E-2</v>
      </c>
      <c r="BF34" s="5">
        <f>P_R[[#This Row],[16+]]-P_R[[#This Row],[17+]]</f>
        <v>1.6020000000000034E-2</v>
      </c>
      <c r="BG34" s="5">
        <f>P_R[[#This Row],[17+]]-P_R[[#This Row],[18+]]</f>
        <v>1.9000000000000017E-2</v>
      </c>
      <c r="BH34" s="5">
        <f>P_R[[#This Row],[18+]]-P_R[[#This Row],[19+]]</f>
        <v>2.2199999999999998E-2</v>
      </c>
      <c r="BI34" s="5">
        <f>P_R[[#This Row],[19+]]-P_R[[#This Row],[20+]]</f>
        <v>2.5569999999999982E-2</v>
      </c>
      <c r="BJ34" s="5">
        <f>P_R[[#This Row],[20+]]-P_R[[#This Row],[21+]]</f>
        <v>2.9040000000000066E-2</v>
      </c>
      <c r="BK34" s="5">
        <f>P_R[[#This Row],[21+]]-P_R[[#This Row],[22+]]</f>
        <v>3.2499999999999973E-2</v>
      </c>
      <c r="BL34" s="5">
        <f>P_R[[#This Row],[22+]]-P_R[[#This Row],[23+]]</f>
        <v>3.5849999999999937E-2</v>
      </c>
      <c r="BM34" s="5">
        <f>P_R[[#This Row],[23+]]-P_R[[#This Row],[24+]]</f>
        <v>3.9000000000000035E-2</v>
      </c>
      <c r="BN34" s="5">
        <f>P_R[[#This Row],[24+]]-P_R[[#This Row],[25+]]</f>
        <v>4.1800000000000059E-2</v>
      </c>
      <c r="BO34" s="5">
        <f>P_R[[#This Row],[25+]]-P_R[[#This Row],[26+]]</f>
        <v>4.4169999999999932E-2</v>
      </c>
      <c r="BP34" s="5">
        <f>P_R[[#This Row],[26+]]-P_R[[#This Row],[27+]]</f>
        <v>4.6009999999999995E-2</v>
      </c>
      <c r="BQ34" s="5">
        <f>P_R[[#This Row],[27+]]-P_R[[#This Row],[28+]]</f>
        <v>4.7229999999999994E-2</v>
      </c>
      <c r="BR34" s="5">
        <f>P_R[[#This Row],[28+]]-P_R[[#This Row],[29+]]</f>
        <v>4.7810000000000019E-2</v>
      </c>
      <c r="BS34" s="5">
        <f>P_R[[#This Row],[29+]]-P_R[[#This Row],[30+]]</f>
        <v>4.769000000000001E-2</v>
      </c>
      <c r="BT34" s="5">
        <f>P_R[[#This Row],[30+]]-P_R[[#This Row],[31+]]</f>
        <v>4.6899999999999997E-2</v>
      </c>
      <c r="BU34" s="5">
        <f>P_R[[#This Row],[31+]]-P_R[[#This Row],[32+]]</f>
        <v>4.9159999999999981E-2</v>
      </c>
      <c r="BV34" s="5">
        <f>P_R[[#This Row],[32+]]-P_R[[#This Row],[33+]]</f>
        <v>4.3240000000000001E-2</v>
      </c>
      <c r="BW34" s="5">
        <f>P_R[[#This Row],[33+]]-P_R[[#This Row],[34+]]</f>
        <v>4.0680000000000049E-2</v>
      </c>
      <c r="BX34" s="5">
        <f>P_R[[#This Row],[34+]]-P_R[[#This Row],[35+]]</f>
        <v>3.7719999999999976E-2</v>
      </c>
      <c r="BY34" s="5">
        <f>P_R[[#This Row],[35+]]-P_R[[#This Row],[36+]]</f>
        <v>3.4480000000000011E-2</v>
      </c>
      <c r="BZ34" s="5">
        <f>P_R[[#This Row],[36+]]-P_R[[#This Row],[37+]]</f>
        <v>3.1059999999999977E-2</v>
      </c>
      <c r="CA34" s="5">
        <f>P_R[[#This Row],[37+]]-P_R[[#This Row],[38+]]</f>
        <v>2.7590000000000003E-2</v>
      </c>
      <c r="CB34" s="5">
        <f>P_R[[#This Row],[38+]]-P_R[[#This Row],[39+]]</f>
        <v>2.4150000000000005E-2</v>
      </c>
      <c r="CC34" s="5">
        <f>P_R[[#This Row],[39+]]-P_R[[#This Row],[40+]]</f>
        <v>2.0839999999999997E-2</v>
      </c>
      <c r="CD34" s="5">
        <f>P_R[[#This Row],[40+]]-P_R[[#This Row],[41+]]</f>
        <v>1.773000000000001E-2</v>
      </c>
      <c r="CE34" s="5">
        <f>P_R[[#This Row],[41+]]-P_R[[#This Row],[42+]]</f>
        <v>1.4859999999999998E-2</v>
      </c>
      <c r="CF34" s="5">
        <f>P_R[[#This Row],[42+]]-P_R[[#This Row],[43+]]</f>
        <v>1.2289999999999995E-2</v>
      </c>
      <c r="CG34" s="5">
        <f>P_R[[#This Row],[43+]]-P_R[[#This Row],[44+]]</f>
        <v>1.0010000000000005E-2</v>
      </c>
      <c r="CH34" s="5">
        <f>P_R[[#This Row],[44+]]-P_R[[#This Row],[45+]]</f>
        <v>8.0299999999999955E-3</v>
      </c>
      <c r="CI34" s="5">
        <f>P_R[[#This Row],[45+]]-P_R[[#This Row],[46+]]</f>
        <v>6.3600000000000011E-3</v>
      </c>
      <c r="CJ34" s="5">
        <f>P_R[[#This Row],[46+]]-P_R[[#This Row],[47+]]</f>
        <v>4.9700000000000005E-3</v>
      </c>
      <c r="CK34" s="5">
        <f>P_R[[#This Row],[47+]]-P_R[[#This Row],[48+]]</f>
        <v>3.8200000000000005E-3</v>
      </c>
      <c r="CL34" s="5">
        <f>P_R[[#This Row],[48+]]-P_R[[#This Row],[49+]]</f>
        <v>2.8899999999999993E-3</v>
      </c>
    </row>
    <row r="35" spans="1:90" x14ac:dyDescent="0.25">
      <c r="A35" s="10">
        <v>22400624</v>
      </c>
      <c r="B35" t="s">
        <v>87</v>
      </c>
      <c r="C35" t="s">
        <v>76</v>
      </c>
      <c r="D35" s="11">
        <v>0.8125</v>
      </c>
      <c r="E35" s="9" t="str">
        <f>HYPERLINK("https://www.nba.com/stats/player/1642276/boxscores-traditional", "Kel'el Ware")</f>
        <v>Kel'el Ware</v>
      </c>
      <c r="F35">
        <v>27</v>
      </c>
      <c r="G35" s="4">
        <v>7.8739999999999997</v>
      </c>
      <c r="H35" s="3">
        <v>0.99202000000000001</v>
      </c>
      <c r="I35" s="3">
        <v>0.98899000000000004</v>
      </c>
      <c r="J35" s="3">
        <v>0.98460999999999999</v>
      </c>
      <c r="K35" s="3">
        <v>0.97882000000000002</v>
      </c>
      <c r="L35" s="3">
        <v>0.97192999999999996</v>
      </c>
      <c r="M35" s="3">
        <v>0.96245999999999998</v>
      </c>
      <c r="N35" s="3">
        <v>0.95052999999999999</v>
      </c>
      <c r="O35" s="3">
        <v>0.93574000000000002</v>
      </c>
      <c r="P35" s="3">
        <v>0.91923999999999995</v>
      </c>
      <c r="Q35" s="3">
        <v>0.89795999999999998</v>
      </c>
      <c r="R35" s="3">
        <v>0.87285999999999997</v>
      </c>
      <c r="S35" s="3">
        <v>0.84614</v>
      </c>
      <c r="T35" s="3">
        <v>0.81327000000000005</v>
      </c>
      <c r="U35" s="3">
        <v>0.77637</v>
      </c>
      <c r="V35" s="3">
        <v>0.73890999999999996</v>
      </c>
      <c r="W35" s="3">
        <v>0.69496999999999998</v>
      </c>
      <c r="X35" s="3">
        <v>0.64802999999999999</v>
      </c>
      <c r="Y35" s="3">
        <v>0.59870999999999996</v>
      </c>
      <c r="Z35" s="3">
        <v>0.55171999999999999</v>
      </c>
      <c r="AA35" s="3">
        <v>0.5</v>
      </c>
      <c r="AB35" s="3">
        <v>0.44828000000000001</v>
      </c>
      <c r="AC35" s="3">
        <v>0.40128999999999998</v>
      </c>
      <c r="AD35" s="3">
        <v>0.35197000000000001</v>
      </c>
      <c r="AE35" s="3">
        <v>0.30503000000000002</v>
      </c>
      <c r="AF35" s="3">
        <v>0.26108999999999999</v>
      </c>
      <c r="AG35" s="3">
        <v>0.22363</v>
      </c>
      <c r="AH35" s="3">
        <v>0.18673000000000001</v>
      </c>
      <c r="AI35" s="3">
        <v>0.15386</v>
      </c>
      <c r="AJ35" s="3">
        <v>0.12714</v>
      </c>
      <c r="AK35" s="3">
        <v>0.10204000000000001</v>
      </c>
      <c r="AL35" s="3">
        <v>8.0759999999999998E-2</v>
      </c>
      <c r="AM35" s="3">
        <v>6.4259999999999998E-2</v>
      </c>
      <c r="AN35" s="3">
        <v>4.947E-2</v>
      </c>
      <c r="AO35" s="3">
        <v>3.7539999999999997E-2</v>
      </c>
      <c r="AP35" s="3">
        <v>2.8070000000000001E-2</v>
      </c>
      <c r="AQ35" s="3">
        <v>2.1180000000000001E-2</v>
      </c>
      <c r="AR35" s="3">
        <v>1.5389999999999999E-2</v>
      </c>
      <c r="AS35" s="3">
        <v>1.1010000000000001E-2</v>
      </c>
      <c r="AT35" s="3">
        <v>7.9799999999999992E-3</v>
      </c>
      <c r="AU35" s="3">
        <v>5.5399999999999998E-3</v>
      </c>
      <c r="AV35" s="3">
        <v>3.79E-3</v>
      </c>
      <c r="AW35" s="3">
        <v>2.64E-3</v>
      </c>
      <c r="AX35" s="5">
        <f>P_R[[#This Row],[8+]]-P_R[[#This Row],[9+]]</f>
        <v>3.0299999999999772E-3</v>
      </c>
      <c r="AY35" s="5">
        <f>P_R[[#This Row],[9+]]-P_R[[#This Row],[10+]]</f>
        <v>4.3800000000000505E-3</v>
      </c>
      <c r="AZ35" s="5">
        <f>P_R[[#This Row],[10+]]-P_R[[#This Row],[11+]]</f>
        <v>5.7899999999999618E-3</v>
      </c>
      <c r="BA35" s="5">
        <f>P_R[[#This Row],[11+]]-P_R[[#This Row],[12+]]</f>
        <v>6.8900000000000627E-3</v>
      </c>
      <c r="BB35" s="5">
        <f>P_R[[#This Row],[12+]]-P_R[[#This Row],[13+]]</f>
        <v>9.4699999999999784E-3</v>
      </c>
      <c r="BC35" s="5">
        <f>P_R[[#This Row],[13+]]-P_R[[#This Row],[14+]]</f>
        <v>1.1929999999999996E-2</v>
      </c>
      <c r="BD35" s="5">
        <f>P_R[[#This Row],[14+]]-P_R[[#This Row],[15+]]</f>
        <v>1.478999999999997E-2</v>
      </c>
      <c r="BE35" s="5">
        <f>P_R[[#This Row],[15+]]-P_R[[#This Row],[16+]]</f>
        <v>1.650000000000007E-2</v>
      </c>
      <c r="BF35" s="5">
        <f>P_R[[#This Row],[16+]]-P_R[[#This Row],[17+]]</f>
        <v>2.1279999999999966E-2</v>
      </c>
      <c r="BG35" s="5">
        <f>P_R[[#This Row],[17+]]-P_R[[#This Row],[18+]]</f>
        <v>2.5100000000000011E-2</v>
      </c>
      <c r="BH35" s="5">
        <f>P_R[[#This Row],[18+]]-P_R[[#This Row],[19+]]</f>
        <v>2.6719999999999966E-2</v>
      </c>
      <c r="BI35" s="5">
        <f>P_R[[#This Row],[19+]]-P_R[[#This Row],[20+]]</f>
        <v>3.2869999999999955E-2</v>
      </c>
      <c r="BJ35" s="5">
        <f>P_R[[#This Row],[20+]]-P_R[[#This Row],[21+]]</f>
        <v>3.6900000000000044E-2</v>
      </c>
      <c r="BK35" s="5">
        <f>P_R[[#This Row],[21+]]-P_R[[#This Row],[22+]]</f>
        <v>3.7460000000000049E-2</v>
      </c>
      <c r="BL35" s="5">
        <f>P_R[[#This Row],[22+]]-P_R[[#This Row],[23+]]</f>
        <v>4.3939999999999979E-2</v>
      </c>
      <c r="BM35" s="5">
        <f>P_R[[#This Row],[23+]]-P_R[[#This Row],[24+]]</f>
        <v>4.6939999999999982E-2</v>
      </c>
      <c r="BN35" s="5">
        <f>P_R[[#This Row],[24+]]-P_R[[#This Row],[25+]]</f>
        <v>4.932000000000003E-2</v>
      </c>
      <c r="BO35" s="5">
        <f>P_R[[#This Row],[25+]]-P_R[[#This Row],[26+]]</f>
        <v>4.6989999999999976E-2</v>
      </c>
      <c r="BP35" s="5">
        <f>P_R[[#This Row],[26+]]-P_R[[#This Row],[27+]]</f>
        <v>5.1719999999999988E-2</v>
      </c>
      <c r="BQ35" s="5">
        <f>P_R[[#This Row],[27+]]-P_R[[#This Row],[28+]]</f>
        <v>5.1719999999999988E-2</v>
      </c>
      <c r="BR35" s="5">
        <f>P_R[[#This Row],[28+]]-P_R[[#This Row],[29+]]</f>
        <v>4.6990000000000032E-2</v>
      </c>
      <c r="BS35" s="5">
        <f>P_R[[#This Row],[29+]]-P_R[[#This Row],[30+]]</f>
        <v>4.9319999999999975E-2</v>
      </c>
      <c r="BT35" s="5">
        <f>P_R[[#This Row],[30+]]-P_R[[#This Row],[31+]]</f>
        <v>4.6939999999999982E-2</v>
      </c>
      <c r="BU35" s="5">
        <f>P_R[[#This Row],[31+]]-P_R[[#This Row],[32+]]</f>
        <v>4.3940000000000035E-2</v>
      </c>
      <c r="BV35" s="5">
        <f>P_R[[#This Row],[32+]]-P_R[[#This Row],[33+]]</f>
        <v>3.7459999999999993E-2</v>
      </c>
      <c r="BW35" s="5">
        <f>P_R[[#This Row],[33+]]-P_R[[#This Row],[34+]]</f>
        <v>3.6899999999999988E-2</v>
      </c>
      <c r="BX35" s="5">
        <f>P_R[[#This Row],[34+]]-P_R[[#This Row],[35+]]</f>
        <v>3.287000000000001E-2</v>
      </c>
      <c r="BY35" s="5">
        <f>P_R[[#This Row],[35+]]-P_R[[#This Row],[36+]]</f>
        <v>2.6719999999999994E-2</v>
      </c>
      <c r="BZ35" s="5">
        <f>P_R[[#This Row],[36+]]-P_R[[#This Row],[37+]]</f>
        <v>2.5099999999999997E-2</v>
      </c>
      <c r="CA35" s="5">
        <f>P_R[[#This Row],[37+]]-P_R[[#This Row],[38+]]</f>
        <v>2.1280000000000007E-2</v>
      </c>
      <c r="CB35" s="5">
        <f>P_R[[#This Row],[38+]]-P_R[[#This Row],[39+]]</f>
        <v>1.6500000000000001E-2</v>
      </c>
      <c r="CC35" s="5">
        <f>P_R[[#This Row],[39+]]-P_R[[#This Row],[40+]]</f>
        <v>1.4789999999999998E-2</v>
      </c>
      <c r="CD35" s="5">
        <f>P_R[[#This Row],[40+]]-P_R[[#This Row],[41+]]</f>
        <v>1.1930000000000003E-2</v>
      </c>
      <c r="CE35" s="5">
        <f>P_R[[#This Row],[41+]]-P_R[[#This Row],[42+]]</f>
        <v>9.4699999999999958E-3</v>
      </c>
      <c r="CF35" s="5">
        <f>P_R[[#This Row],[42+]]-P_R[[#This Row],[43+]]</f>
        <v>6.8900000000000003E-3</v>
      </c>
      <c r="CG35" s="5">
        <f>P_R[[#This Row],[43+]]-P_R[[#This Row],[44+]]</f>
        <v>5.7900000000000017E-3</v>
      </c>
      <c r="CH35" s="5">
        <f>P_R[[#This Row],[44+]]-P_R[[#This Row],[45+]]</f>
        <v>4.3799999999999985E-3</v>
      </c>
      <c r="CI35" s="5">
        <f>P_R[[#This Row],[45+]]-P_R[[#This Row],[46+]]</f>
        <v>3.0300000000000014E-3</v>
      </c>
      <c r="CJ35" s="5">
        <f>P_R[[#This Row],[46+]]-P_R[[#This Row],[47+]]</f>
        <v>2.4399999999999995E-3</v>
      </c>
      <c r="CK35" s="5">
        <f>P_R[[#This Row],[47+]]-P_R[[#This Row],[48+]]</f>
        <v>1.7499999999999998E-3</v>
      </c>
      <c r="CL35" s="5">
        <f>P_R[[#This Row],[48+]]-P_R[[#This Row],[49+]]</f>
        <v>1.15E-3</v>
      </c>
    </row>
    <row r="36" spans="1:90" x14ac:dyDescent="0.25">
      <c r="A36" s="10">
        <v>22400623</v>
      </c>
      <c r="B36" t="s">
        <v>74</v>
      </c>
      <c r="C36" t="s">
        <v>86</v>
      </c>
      <c r="D36" s="11">
        <v>0.8125</v>
      </c>
      <c r="E36" s="9" t="str">
        <f>HYPERLINK("https://www.nba.com/stats/player/1629027/boxscores-traditional", "Trae Young")</f>
        <v>Trae Young</v>
      </c>
      <c r="F36">
        <v>29.2</v>
      </c>
      <c r="G36" s="4">
        <v>10.303000000000001</v>
      </c>
      <c r="H36" s="3">
        <v>0.98029999999999995</v>
      </c>
      <c r="I36" s="3">
        <v>0.97499999999999998</v>
      </c>
      <c r="J36" s="3">
        <v>0.96855999999999998</v>
      </c>
      <c r="K36" s="3">
        <v>0.96164000000000005</v>
      </c>
      <c r="L36" s="3">
        <v>0.95254000000000005</v>
      </c>
      <c r="M36" s="3">
        <v>0.94179000000000002</v>
      </c>
      <c r="N36" s="3">
        <v>0.93056000000000005</v>
      </c>
      <c r="O36" s="3">
        <v>0.91620999999999997</v>
      </c>
      <c r="P36" s="3">
        <v>0.89973000000000003</v>
      </c>
      <c r="Q36" s="3">
        <v>0.88100000000000001</v>
      </c>
      <c r="R36" s="3">
        <v>0.86214000000000002</v>
      </c>
      <c r="S36" s="3">
        <v>0.83891000000000004</v>
      </c>
      <c r="T36" s="3">
        <v>0.81327000000000005</v>
      </c>
      <c r="U36" s="3">
        <v>0.78813999999999995</v>
      </c>
      <c r="V36" s="3">
        <v>0.75804000000000005</v>
      </c>
      <c r="W36" s="3">
        <v>0.72575000000000001</v>
      </c>
      <c r="X36" s="3">
        <v>0.69145999999999996</v>
      </c>
      <c r="Y36" s="3">
        <v>0.65910000000000002</v>
      </c>
      <c r="Z36" s="3">
        <v>0.62172000000000005</v>
      </c>
      <c r="AA36" s="3">
        <v>0.58316999999999997</v>
      </c>
      <c r="AB36" s="3">
        <v>0.54776000000000002</v>
      </c>
      <c r="AC36" s="3">
        <v>0.50797999999999999</v>
      </c>
      <c r="AD36" s="3">
        <v>0.46811999999999998</v>
      </c>
      <c r="AE36" s="3">
        <v>0.43251000000000001</v>
      </c>
      <c r="AF36" s="3">
        <v>0.39357999999999999</v>
      </c>
      <c r="AG36" s="3">
        <v>0.35569000000000001</v>
      </c>
      <c r="AH36" s="3">
        <v>0.31918000000000002</v>
      </c>
      <c r="AI36" s="3">
        <v>0.28774</v>
      </c>
      <c r="AJ36" s="3">
        <v>0.25463000000000002</v>
      </c>
      <c r="AK36" s="3">
        <v>0.22363</v>
      </c>
      <c r="AL36" s="3">
        <v>0.19766</v>
      </c>
      <c r="AM36" s="3">
        <v>0.17105999999999999</v>
      </c>
      <c r="AN36" s="3">
        <v>0.14685999999999999</v>
      </c>
      <c r="AO36" s="3">
        <v>0.12506999999999999</v>
      </c>
      <c r="AP36" s="3">
        <v>0.10749</v>
      </c>
      <c r="AQ36" s="3">
        <v>9.0120000000000006E-2</v>
      </c>
      <c r="AR36" s="3">
        <v>7.4929999999999997E-2</v>
      </c>
      <c r="AS36" s="3">
        <v>6.3009999999999997E-2</v>
      </c>
      <c r="AT36" s="3">
        <v>5.1549999999999999E-2</v>
      </c>
      <c r="AU36" s="3">
        <v>4.1820000000000003E-2</v>
      </c>
      <c r="AV36" s="3">
        <v>3.4380000000000001E-2</v>
      </c>
      <c r="AW36" s="3">
        <v>2.743E-2</v>
      </c>
      <c r="AX36" s="5">
        <f>P_R[[#This Row],[8+]]-P_R[[#This Row],[9+]]</f>
        <v>5.2999999999999714E-3</v>
      </c>
      <c r="AY36" s="5">
        <f>P_R[[#This Row],[9+]]-P_R[[#This Row],[10+]]</f>
        <v>6.4400000000000013E-3</v>
      </c>
      <c r="AZ36" s="5">
        <f>P_R[[#This Row],[10+]]-P_R[[#This Row],[11+]]</f>
        <v>6.9199999999999262E-3</v>
      </c>
      <c r="BA36" s="5">
        <f>P_R[[#This Row],[11+]]-P_R[[#This Row],[12+]]</f>
        <v>9.099999999999997E-3</v>
      </c>
      <c r="BB36" s="5">
        <f>P_R[[#This Row],[12+]]-P_R[[#This Row],[13+]]</f>
        <v>1.0750000000000037E-2</v>
      </c>
      <c r="BC36" s="5">
        <f>P_R[[#This Row],[13+]]-P_R[[#This Row],[14+]]</f>
        <v>1.1229999999999962E-2</v>
      </c>
      <c r="BD36" s="5">
        <f>P_R[[#This Row],[14+]]-P_R[[#This Row],[15+]]</f>
        <v>1.4350000000000085E-2</v>
      </c>
      <c r="BE36" s="5">
        <f>P_R[[#This Row],[15+]]-P_R[[#This Row],[16+]]</f>
        <v>1.6479999999999939E-2</v>
      </c>
      <c r="BF36" s="5">
        <f>P_R[[#This Row],[16+]]-P_R[[#This Row],[17+]]</f>
        <v>1.8730000000000024E-2</v>
      </c>
      <c r="BG36" s="5">
        <f>P_R[[#This Row],[17+]]-P_R[[#This Row],[18+]]</f>
        <v>1.8859999999999988E-2</v>
      </c>
      <c r="BH36" s="5">
        <f>P_R[[#This Row],[18+]]-P_R[[#This Row],[19+]]</f>
        <v>2.3229999999999973E-2</v>
      </c>
      <c r="BI36" s="5">
        <f>P_R[[#This Row],[19+]]-P_R[[#This Row],[20+]]</f>
        <v>2.5639999999999996E-2</v>
      </c>
      <c r="BJ36" s="5">
        <f>P_R[[#This Row],[20+]]-P_R[[#This Row],[21+]]</f>
        <v>2.5130000000000097E-2</v>
      </c>
      <c r="BK36" s="5">
        <f>P_R[[#This Row],[21+]]-P_R[[#This Row],[22+]]</f>
        <v>3.0099999999999905E-2</v>
      </c>
      <c r="BL36" s="5">
        <f>P_R[[#This Row],[22+]]-P_R[[#This Row],[23+]]</f>
        <v>3.2290000000000041E-2</v>
      </c>
      <c r="BM36" s="5">
        <f>P_R[[#This Row],[23+]]-P_R[[#This Row],[24+]]</f>
        <v>3.4290000000000043E-2</v>
      </c>
      <c r="BN36" s="5">
        <f>P_R[[#This Row],[24+]]-P_R[[#This Row],[25+]]</f>
        <v>3.2359999999999944E-2</v>
      </c>
      <c r="BO36" s="5">
        <f>P_R[[#This Row],[25+]]-P_R[[#This Row],[26+]]</f>
        <v>3.7379999999999969E-2</v>
      </c>
      <c r="BP36" s="5">
        <f>P_R[[#This Row],[26+]]-P_R[[#This Row],[27+]]</f>
        <v>3.8550000000000084E-2</v>
      </c>
      <c r="BQ36" s="5">
        <f>P_R[[#This Row],[27+]]-P_R[[#This Row],[28+]]</f>
        <v>3.5409999999999942E-2</v>
      </c>
      <c r="BR36" s="5">
        <f>P_R[[#This Row],[28+]]-P_R[[#This Row],[29+]]</f>
        <v>3.9780000000000038E-2</v>
      </c>
      <c r="BS36" s="5">
        <f>P_R[[#This Row],[29+]]-P_R[[#This Row],[30+]]</f>
        <v>3.9860000000000007E-2</v>
      </c>
      <c r="BT36" s="5">
        <f>P_R[[#This Row],[30+]]-P_R[[#This Row],[31+]]</f>
        <v>3.5609999999999975E-2</v>
      </c>
      <c r="BU36" s="5">
        <f>P_R[[#This Row],[31+]]-P_R[[#This Row],[32+]]</f>
        <v>3.893000000000002E-2</v>
      </c>
      <c r="BV36" s="5">
        <f>P_R[[#This Row],[32+]]-P_R[[#This Row],[33+]]</f>
        <v>3.7889999999999979E-2</v>
      </c>
      <c r="BW36" s="5">
        <f>P_R[[#This Row],[33+]]-P_R[[#This Row],[34+]]</f>
        <v>3.6509999999999987E-2</v>
      </c>
      <c r="BX36" s="5">
        <f>P_R[[#This Row],[34+]]-P_R[[#This Row],[35+]]</f>
        <v>3.1440000000000023E-2</v>
      </c>
      <c r="BY36" s="5">
        <f>P_R[[#This Row],[35+]]-P_R[[#This Row],[36+]]</f>
        <v>3.3109999999999973E-2</v>
      </c>
      <c r="BZ36" s="5">
        <f>P_R[[#This Row],[36+]]-P_R[[#This Row],[37+]]</f>
        <v>3.1000000000000028E-2</v>
      </c>
      <c r="CA36" s="5">
        <f>P_R[[#This Row],[37+]]-P_R[[#This Row],[38+]]</f>
        <v>2.5969999999999993E-2</v>
      </c>
      <c r="CB36" s="5">
        <f>P_R[[#This Row],[38+]]-P_R[[#This Row],[39+]]</f>
        <v>2.6600000000000013E-2</v>
      </c>
      <c r="CC36" s="5">
        <f>P_R[[#This Row],[39+]]-P_R[[#This Row],[40+]]</f>
        <v>2.4199999999999999E-2</v>
      </c>
      <c r="CD36" s="5">
        <f>P_R[[#This Row],[40+]]-P_R[[#This Row],[41+]]</f>
        <v>2.1790000000000004E-2</v>
      </c>
      <c r="CE36" s="5">
        <f>P_R[[#This Row],[41+]]-P_R[[#This Row],[42+]]</f>
        <v>1.7579999999999985E-2</v>
      </c>
      <c r="CF36" s="5">
        <f>P_R[[#This Row],[42+]]-P_R[[#This Row],[43+]]</f>
        <v>1.7369999999999997E-2</v>
      </c>
      <c r="CG36" s="5">
        <f>P_R[[#This Row],[43+]]-P_R[[#This Row],[44+]]</f>
        <v>1.5190000000000009E-2</v>
      </c>
      <c r="CH36" s="5">
        <f>P_R[[#This Row],[44+]]-P_R[[#This Row],[45+]]</f>
        <v>1.192E-2</v>
      </c>
      <c r="CI36" s="5">
        <f>P_R[[#This Row],[45+]]-P_R[[#This Row],[46+]]</f>
        <v>1.1459999999999998E-2</v>
      </c>
      <c r="CJ36" s="5">
        <f>P_R[[#This Row],[46+]]-P_R[[#This Row],[47+]]</f>
        <v>9.7299999999999956E-3</v>
      </c>
      <c r="CK36" s="5">
        <f>P_R[[#This Row],[47+]]-P_R[[#This Row],[48+]]</f>
        <v>7.4400000000000022E-3</v>
      </c>
      <c r="CL36" s="5">
        <f>P_R[[#This Row],[48+]]-P_R[[#This Row],[49+]]</f>
        <v>6.9500000000000013E-3</v>
      </c>
    </row>
    <row r="37" spans="1:90" x14ac:dyDescent="0.25">
      <c r="A37" s="10">
        <v>22400623</v>
      </c>
      <c r="B37" t="s">
        <v>86</v>
      </c>
      <c r="C37" t="s">
        <v>74</v>
      </c>
      <c r="D37" s="11">
        <v>0.8125</v>
      </c>
      <c r="E37" s="9" t="str">
        <f>HYPERLINK("https://www.nba.com/stats/player/1629628/boxscores-traditional", "RJ Barrett")</f>
        <v>RJ Barrett</v>
      </c>
      <c r="F37">
        <v>23.8</v>
      </c>
      <c r="G37" s="4">
        <v>5.7059999999999995</v>
      </c>
      <c r="H37" s="3">
        <v>0.99719999999999998</v>
      </c>
      <c r="I37" s="3">
        <v>0.99519999999999997</v>
      </c>
      <c r="J37" s="3">
        <v>0.99224000000000001</v>
      </c>
      <c r="K37" s="3">
        <v>0.98745000000000005</v>
      </c>
      <c r="L37" s="3">
        <v>0.98077000000000003</v>
      </c>
      <c r="M37" s="3">
        <v>0.97062000000000004</v>
      </c>
      <c r="N37" s="3">
        <v>0.95728000000000002</v>
      </c>
      <c r="O37" s="3">
        <v>0.93822000000000005</v>
      </c>
      <c r="P37" s="3">
        <v>0.91466000000000003</v>
      </c>
      <c r="Q37" s="3">
        <v>0.88297999999999999</v>
      </c>
      <c r="R37" s="3">
        <v>0.84614</v>
      </c>
      <c r="S37" s="3">
        <v>0.79954999999999998</v>
      </c>
      <c r="T37" s="3">
        <v>0.74856999999999996</v>
      </c>
      <c r="U37" s="3">
        <v>0.68793000000000004</v>
      </c>
      <c r="V37" s="3">
        <v>0.62551999999999996</v>
      </c>
      <c r="W37" s="3">
        <v>0.55567</v>
      </c>
      <c r="X37" s="3">
        <v>0.48404999999999998</v>
      </c>
      <c r="Y37" s="3">
        <v>0.41682999999999998</v>
      </c>
      <c r="Z37" s="3">
        <v>0.34827000000000002</v>
      </c>
      <c r="AA37" s="3">
        <v>0.28774</v>
      </c>
      <c r="AB37" s="3">
        <v>0.22964999999999999</v>
      </c>
      <c r="AC37" s="3">
        <v>0.18140999999999999</v>
      </c>
      <c r="AD37" s="3">
        <v>0.13786000000000001</v>
      </c>
      <c r="AE37" s="3">
        <v>0.10383000000000001</v>
      </c>
      <c r="AF37" s="3">
        <v>7.4929999999999997E-2</v>
      </c>
      <c r="AG37" s="3">
        <v>5.3699999999999998E-2</v>
      </c>
      <c r="AH37" s="3">
        <v>3.6729999999999999E-2</v>
      </c>
      <c r="AI37" s="3">
        <v>2.5000000000000001E-2</v>
      </c>
      <c r="AJ37" s="3">
        <v>1.618E-2</v>
      </c>
      <c r="AK37" s="3">
        <v>1.044E-2</v>
      </c>
      <c r="AL37" s="3">
        <v>6.3899999999999998E-3</v>
      </c>
      <c r="AM37" s="3">
        <v>3.9100000000000003E-3</v>
      </c>
      <c r="AN37" s="3">
        <v>2.2599999999999999E-3</v>
      </c>
      <c r="AO37" s="3">
        <v>1.31E-3</v>
      </c>
      <c r="AP37" s="3">
        <v>7.1000000000000002E-4</v>
      </c>
      <c r="AQ37" s="3">
        <v>3.8999999999999999E-4</v>
      </c>
      <c r="AR37" s="3">
        <v>2.0000000000000001E-4</v>
      </c>
      <c r="AS37" s="3">
        <v>1E-4</v>
      </c>
      <c r="AT37" s="3">
        <v>5.0000000000000002E-5</v>
      </c>
      <c r="AU37" s="3">
        <v>0</v>
      </c>
      <c r="AV37" s="3">
        <v>0</v>
      </c>
      <c r="AW37" s="3">
        <v>0</v>
      </c>
      <c r="AX37" s="5">
        <f>P_R[[#This Row],[8+]]-P_R[[#This Row],[9+]]</f>
        <v>2.0000000000000018E-3</v>
      </c>
      <c r="AY37" s="5">
        <f>P_R[[#This Row],[9+]]-P_R[[#This Row],[10+]]</f>
        <v>2.9599999999999627E-3</v>
      </c>
      <c r="AZ37" s="5">
        <f>P_R[[#This Row],[10+]]-P_R[[#This Row],[11+]]</f>
        <v>4.789999999999961E-3</v>
      </c>
      <c r="BA37" s="5">
        <f>P_R[[#This Row],[11+]]-P_R[[#This Row],[12+]]</f>
        <v>6.6800000000000193E-3</v>
      </c>
      <c r="BB37" s="5">
        <f>P_R[[#This Row],[12+]]-P_R[[#This Row],[13+]]</f>
        <v>1.0149999999999992E-2</v>
      </c>
      <c r="BC37" s="5">
        <f>P_R[[#This Row],[13+]]-P_R[[#This Row],[14+]]</f>
        <v>1.3340000000000019E-2</v>
      </c>
      <c r="BD37" s="5">
        <f>P_R[[#This Row],[14+]]-P_R[[#This Row],[15+]]</f>
        <v>1.9059999999999966E-2</v>
      </c>
      <c r="BE37" s="5">
        <f>P_R[[#This Row],[15+]]-P_R[[#This Row],[16+]]</f>
        <v>2.3560000000000025E-2</v>
      </c>
      <c r="BF37" s="5">
        <f>P_R[[#This Row],[16+]]-P_R[[#This Row],[17+]]</f>
        <v>3.1680000000000041E-2</v>
      </c>
      <c r="BG37" s="5">
        <f>P_R[[#This Row],[17+]]-P_R[[#This Row],[18+]]</f>
        <v>3.6839999999999984E-2</v>
      </c>
      <c r="BH37" s="5">
        <f>P_R[[#This Row],[18+]]-P_R[[#This Row],[19+]]</f>
        <v>4.659000000000002E-2</v>
      </c>
      <c r="BI37" s="5">
        <f>P_R[[#This Row],[19+]]-P_R[[#This Row],[20+]]</f>
        <v>5.0980000000000025E-2</v>
      </c>
      <c r="BJ37" s="5">
        <f>P_R[[#This Row],[20+]]-P_R[[#This Row],[21+]]</f>
        <v>6.0639999999999916E-2</v>
      </c>
      <c r="BK37" s="5">
        <f>P_R[[#This Row],[21+]]-P_R[[#This Row],[22+]]</f>
        <v>6.2410000000000077E-2</v>
      </c>
      <c r="BL37" s="5">
        <f>P_R[[#This Row],[22+]]-P_R[[#This Row],[23+]]</f>
        <v>6.9849999999999968E-2</v>
      </c>
      <c r="BM37" s="5">
        <f>P_R[[#This Row],[23+]]-P_R[[#This Row],[24+]]</f>
        <v>7.1620000000000017E-2</v>
      </c>
      <c r="BN37" s="5">
        <f>P_R[[#This Row],[24+]]-P_R[[#This Row],[25+]]</f>
        <v>6.7220000000000002E-2</v>
      </c>
      <c r="BO37" s="5">
        <f>P_R[[#This Row],[25+]]-P_R[[#This Row],[26+]]</f>
        <v>6.8559999999999954E-2</v>
      </c>
      <c r="BP37" s="5">
        <f>P_R[[#This Row],[26+]]-P_R[[#This Row],[27+]]</f>
        <v>6.0530000000000028E-2</v>
      </c>
      <c r="BQ37" s="5">
        <f>P_R[[#This Row],[27+]]-P_R[[#This Row],[28+]]</f>
        <v>5.8090000000000003E-2</v>
      </c>
      <c r="BR37" s="5">
        <f>P_R[[#This Row],[28+]]-P_R[[#This Row],[29+]]</f>
        <v>4.8240000000000005E-2</v>
      </c>
      <c r="BS37" s="5">
        <f>P_R[[#This Row],[29+]]-P_R[[#This Row],[30+]]</f>
        <v>4.3549999999999978E-2</v>
      </c>
      <c r="BT37" s="5">
        <f>P_R[[#This Row],[30+]]-P_R[[#This Row],[31+]]</f>
        <v>3.4030000000000005E-2</v>
      </c>
      <c r="BU37" s="5">
        <f>P_R[[#This Row],[31+]]-P_R[[#This Row],[32+]]</f>
        <v>2.8900000000000009E-2</v>
      </c>
      <c r="BV37" s="5">
        <f>P_R[[#This Row],[32+]]-P_R[[#This Row],[33+]]</f>
        <v>2.1229999999999999E-2</v>
      </c>
      <c r="BW37" s="5">
        <f>P_R[[#This Row],[33+]]-P_R[[#This Row],[34+]]</f>
        <v>1.6969999999999999E-2</v>
      </c>
      <c r="BX37" s="5">
        <f>P_R[[#This Row],[34+]]-P_R[[#This Row],[35+]]</f>
        <v>1.1729999999999997E-2</v>
      </c>
      <c r="BY37" s="5">
        <f>P_R[[#This Row],[35+]]-P_R[[#This Row],[36+]]</f>
        <v>8.8200000000000014E-3</v>
      </c>
      <c r="BZ37" s="5">
        <f>P_R[[#This Row],[36+]]-P_R[[#This Row],[37+]]</f>
        <v>5.7400000000000003E-3</v>
      </c>
      <c r="CA37" s="5">
        <f>P_R[[#This Row],[37+]]-P_R[[#This Row],[38+]]</f>
        <v>4.0499999999999998E-3</v>
      </c>
      <c r="CB37" s="5">
        <f>P_R[[#This Row],[38+]]-P_R[[#This Row],[39+]]</f>
        <v>2.4799999999999996E-3</v>
      </c>
      <c r="CC37" s="5">
        <f>P_R[[#This Row],[39+]]-P_R[[#This Row],[40+]]</f>
        <v>1.6500000000000004E-3</v>
      </c>
      <c r="CD37" s="5">
        <f>P_R[[#This Row],[40+]]-P_R[[#This Row],[41+]]</f>
        <v>9.4999999999999989E-4</v>
      </c>
      <c r="CE37" s="5">
        <f>P_R[[#This Row],[41+]]-P_R[[#This Row],[42+]]</f>
        <v>5.9999999999999995E-4</v>
      </c>
      <c r="CF37" s="5">
        <f>P_R[[#This Row],[42+]]-P_R[[#This Row],[43+]]</f>
        <v>3.2000000000000003E-4</v>
      </c>
      <c r="CG37" s="5">
        <f>P_R[[#This Row],[43+]]-P_R[[#This Row],[44+]]</f>
        <v>1.8999999999999998E-4</v>
      </c>
      <c r="CH37" s="5">
        <f>P_R[[#This Row],[44+]]-P_R[[#This Row],[45+]]</f>
        <v>1E-4</v>
      </c>
      <c r="CI37" s="5">
        <f>P_R[[#This Row],[45+]]-P_R[[#This Row],[46+]]</f>
        <v>5.0000000000000002E-5</v>
      </c>
      <c r="CJ37" s="5">
        <f>P_R[[#This Row],[46+]]-P_R[[#This Row],[47+]]</f>
        <v>5.0000000000000002E-5</v>
      </c>
      <c r="CK37" s="5">
        <f>P_R[[#This Row],[47+]]-P_R[[#This Row],[48+]]</f>
        <v>0</v>
      </c>
      <c r="CL37" s="5">
        <f>P_R[[#This Row],[48+]]-P_R[[#This Row],[49+]]</f>
        <v>0</v>
      </c>
    </row>
    <row r="38" spans="1:90" x14ac:dyDescent="0.25">
      <c r="A38" s="10">
        <v>22400623</v>
      </c>
      <c r="B38" t="s">
        <v>74</v>
      </c>
      <c r="C38" t="s">
        <v>86</v>
      </c>
      <c r="D38" s="11">
        <v>0.8125</v>
      </c>
      <c r="E38" s="9" t="str">
        <f>HYPERLINK("https://www.nba.com/stats/player/1630700/boxscores-traditional", "Dyson Daniels")</f>
        <v>Dyson Daniels</v>
      </c>
      <c r="F38">
        <v>22</v>
      </c>
      <c r="G38" s="4">
        <v>7.0709999999999997</v>
      </c>
      <c r="H38" s="3">
        <v>0.97614999999999996</v>
      </c>
      <c r="I38" s="3">
        <v>0.96711999999999998</v>
      </c>
      <c r="J38" s="3">
        <v>0.95543</v>
      </c>
      <c r="K38" s="3">
        <v>0.94062000000000001</v>
      </c>
      <c r="L38" s="3">
        <v>0.92073000000000005</v>
      </c>
      <c r="M38" s="3">
        <v>0.89795999999999998</v>
      </c>
      <c r="N38" s="3">
        <v>0.87075999999999998</v>
      </c>
      <c r="O38" s="3">
        <v>0.83891000000000004</v>
      </c>
      <c r="P38" s="3">
        <v>0.80234000000000005</v>
      </c>
      <c r="Q38" s="3">
        <v>0.76114999999999999</v>
      </c>
      <c r="R38" s="3">
        <v>0.71565999999999996</v>
      </c>
      <c r="S38" s="3">
        <v>0.66276000000000002</v>
      </c>
      <c r="T38" s="3">
        <v>0.61026000000000002</v>
      </c>
      <c r="U38" s="3">
        <v>0.55567</v>
      </c>
      <c r="V38" s="3">
        <v>0.5</v>
      </c>
      <c r="W38" s="3">
        <v>0.44433</v>
      </c>
      <c r="X38" s="3">
        <v>0.38973999999999998</v>
      </c>
      <c r="Y38" s="3">
        <v>0.33723999999999998</v>
      </c>
      <c r="Z38" s="3">
        <v>0.28433999999999998</v>
      </c>
      <c r="AA38" s="3">
        <v>0.23885000000000001</v>
      </c>
      <c r="AB38" s="3">
        <v>0.19766</v>
      </c>
      <c r="AC38" s="3">
        <v>0.16109000000000001</v>
      </c>
      <c r="AD38" s="3">
        <v>0.12923999999999999</v>
      </c>
      <c r="AE38" s="3">
        <v>0.10204000000000001</v>
      </c>
      <c r="AF38" s="3">
        <v>7.9269999999999993E-2</v>
      </c>
      <c r="AG38" s="3">
        <v>5.9380000000000002E-2</v>
      </c>
      <c r="AH38" s="3">
        <v>4.4569999999999999E-2</v>
      </c>
      <c r="AI38" s="3">
        <v>3.288E-2</v>
      </c>
      <c r="AJ38" s="3">
        <v>2.385E-2</v>
      </c>
      <c r="AK38" s="3">
        <v>1.7000000000000001E-2</v>
      </c>
      <c r="AL38" s="3">
        <v>1.191E-2</v>
      </c>
      <c r="AM38" s="3">
        <v>8.2000000000000007E-3</v>
      </c>
      <c r="AN38" s="3">
        <v>5.3899999999999998E-3</v>
      </c>
      <c r="AO38" s="3">
        <v>3.5699999999999998E-3</v>
      </c>
      <c r="AP38" s="3">
        <v>2.33E-3</v>
      </c>
      <c r="AQ38" s="3">
        <v>1.49E-3</v>
      </c>
      <c r="AR38" s="3">
        <v>9.3999999999999997E-4</v>
      </c>
      <c r="AS38" s="3">
        <v>5.8E-4</v>
      </c>
      <c r="AT38" s="3">
        <v>3.5E-4</v>
      </c>
      <c r="AU38" s="3">
        <v>2.0000000000000001E-4</v>
      </c>
      <c r="AV38" s="3">
        <v>1.2E-4</v>
      </c>
      <c r="AW38" s="3">
        <v>6.9999999999999994E-5</v>
      </c>
      <c r="AX38" s="5">
        <f>P_R[[#This Row],[8+]]-P_R[[#This Row],[9+]]</f>
        <v>9.0299999999999825E-3</v>
      </c>
      <c r="AY38" s="5">
        <f>P_R[[#This Row],[9+]]-P_R[[#This Row],[10+]]</f>
        <v>1.1689999999999978E-2</v>
      </c>
      <c r="AZ38" s="5">
        <f>P_R[[#This Row],[10+]]-P_R[[#This Row],[11+]]</f>
        <v>1.480999999999999E-2</v>
      </c>
      <c r="BA38" s="5">
        <f>P_R[[#This Row],[11+]]-P_R[[#This Row],[12+]]</f>
        <v>1.9889999999999963E-2</v>
      </c>
      <c r="BB38" s="5">
        <f>P_R[[#This Row],[12+]]-P_R[[#This Row],[13+]]</f>
        <v>2.2770000000000068E-2</v>
      </c>
      <c r="BC38" s="5">
        <f>P_R[[#This Row],[13+]]-P_R[[#This Row],[14+]]</f>
        <v>2.7200000000000002E-2</v>
      </c>
      <c r="BD38" s="5">
        <f>P_R[[#This Row],[14+]]-P_R[[#This Row],[15+]]</f>
        <v>3.1849999999999934E-2</v>
      </c>
      <c r="BE38" s="5">
        <f>P_R[[#This Row],[15+]]-P_R[[#This Row],[16+]]</f>
        <v>3.6569999999999991E-2</v>
      </c>
      <c r="BF38" s="5">
        <f>P_R[[#This Row],[16+]]-P_R[[#This Row],[17+]]</f>
        <v>4.119000000000006E-2</v>
      </c>
      <c r="BG38" s="5">
        <f>P_R[[#This Row],[17+]]-P_R[[#This Row],[18+]]</f>
        <v>4.549000000000003E-2</v>
      </c>
      <c r="BH38" s="5">
        <f>P_R[[#This Row],[18+]]-P_R[[#This Row],[19+]]</f>
        <v>5.2899999999999947E-2</v>
      </c>
      <c r="BI38" s="5">
        <f>P_R[[#This Row],[19+]]-P_R[[#This Row],[20+]]</f>
        <v>5.2499999999999991E-2</v>
      </c>
      <c r="BJ38" s="5">
        <f>P_R[[#This Row],[20+]]-P_R[[#This Row],[21+]]</f>
        <v>5.4590000000000027E-2</v>
      </c>
      <c r="BK38" s="5">
        <f>P_R[[#This Row],[21+]]-P_R[[#This Row],[22+]]</f>
        <v>5.5669999999999997E-2</v>
      </c>
      <c r="BL38" s="5">
        <f>P_R[[#This Row],[22+]]-P_R[[#This Row],[23+]]</f>
        <v>5.5669999999999997E-2</v>
      </c>
      <c r="BM38" s="5">
        <f>P_R[[#This Row],[23+]]-P_R[[#This Row],[24+]]</f>
        <v>5.4590000000000027E-2</v>
      </c>
      <c r="BN38" s="5">
        <f>P_R[[#This Row],[24+]]-P_R[[#This Row],[25+]]</f>
        <v>5.2499999999999991E-2</v>
      </c>
      <c r="BO38" s="5">
        <f>P_R[[#This Row],[25+]]-P_R[[#This Row],[26+]]</f>
        <v>5.2900000000000003E-2</v>
      </c>
      <c r="BP38" s="5">
        <f>P_R[[#This Row],[26+]]-P_R[[#This Row],[27+]]</f>
        <v>4.5489999999999975E-2</v>
      </c>
      <c r="BQ38" s="5">
        <f>P_R[[#This Row],[27+]]-P_R[[#This Row],[28+]]</f>
        <v>4.1190000000000004E-2</v>
      </c>
      <c r="BR38" s="5">
        <f>P_R[[#This Row],[28+]]-P_R[[#This Row],[29+]]</f>
        <v>3.6569999999999991E-2</v>
      </c>
      <c r="BS38" s="5">
        <f>P_R[[#This Row],[29+]]-P_R[[#This Row],[30+]]</f>
        <v>3.1850000000000017E-2</v>
      </c>
      <c r="BT38" s="5">
        <f>P_R[[#This Row],[30+]]-P_R[[#This Row],[31+]]</f>
        <v>2.7199999999999988E-2</v>
      </c>
      <c r="BU38" s="5">
        <f>P_R[[#This Row],[31+]]-P_R[[#This Row],[32+]]</f>
        <v>2.2770000000000012E-2</v>
      </c>
      <c r="BV38" s="5">
        <f>P_R[[#This Row],[32+]]-P_R[[#This Row],[33+]]</f>
        <v>1.9889999999999991E-2</v>
      </c>
      <c r="BW38" s="5">
        <f>P_R[[#This Row],[33+]]-P_R[[#This Row],[34+]]</f>
        <v>1.4810000000000004E-2</v>
      </c>
      <c r="BX38" s="5">
        <f>P_R[[#This Row],[34+]]-P_R[[#This Row],[35+]]</f>
        <v>1.1689999999999999E-2</v>
      </c>
      <c r="BY38" s="5">
        <f>P_R[[#This Row],[35+]]-P_R[[#This Row],[36+]]</f>
        <v>9.0299999999999998E-3</v>
      </c>
      <c r="BZ38" s="5">
        <f>P_R[[#This Row],[36+]]-P_R[[#This Row],[37+]]</f>
        <v>6.8499999999999985E-3</v>
      </c>
      <c r="CA38" s="5">
        <f>P_R[[#This Row],[37+]]-P_R[[#This Row],[38+]]</f>
        <v>5.0900000000000008E-3</v>
      </c>
      <c r="CB38" s="5">
        <f>P_R[[#This Row],[38+]]-P_R[[#This Row],[39+]]</f>
        <v>3.7099999999999998E-3</v>
      </c>
      <c r="CC38" s="5">
        <f>P_R[[#This Row],[39+]]-P_R[[#This Row],[40+]]</f>
        <v>2.8100000000000009E-3</v>
      </c>
      <c r="CD38" s="5">
        <f>P_R[[#This Row],[40+]]-P_R[[#This Row],[41+]]</f>
        <v>1.82E-3</v>
      </c>
      <c r="CE38" s="5">
        <f>P_R[[#This Row],[41+]]-P_R[[#This Row],[42+]]</f>
        <v>1.2399999999999998E-3</v>
      </c>
      <c r="CF38" s="5">
        <f>P_R[[#This Row],[42+]]-P_R[[#This Row],[43+]]</f>
        <v>8.4000000000000003E-4</v>
      </c>
      <c r="CG38" s="5">
        <f>P_R[[#This Row],[43+]]-P_R[[#This Row],[44+]]</f>
        <v>5.5000000000000003E-4</v>
      </c>
      <c r="CH38" s="5">
        <f>P_R[[#This Row],[44+]]-P_R[[#This Row],[45+]]</f>
        <v>3.5999999999999997E-4</v>
      </c>
      <c r="CI38" s="5">
        <f>P_R[[#This Row],[45+]]-P_R[[#This Row],[46+]]</f>
        <v>2.3000000000000001E-4</v>
      </c>
      <c r="CJ38" s="5">
        <f>P_R[[#This Row],[46+]]-P_R[[#This Row],[47+]]</f>
        <v>1.4999999999999999E-4</v>
      </c>
      <c r="CK38" s="5">
        <f>P_R[[#This Row],[47+]]-P_R[[#This Row],[48+]]</f>
        <v>8.0000000000000007E-5</v>
      </c>
      <c r="CL38" s="5">
        <f>P_R[[#This Row],[48+]]-P_R[[#This Row],[49+]]</f>
        <v>5.0000000000000009E-5</v>
      </c>
    </row>
    <row r="39" spans="1:90" x14ac:dyDescent="0.25">
      <c r="A39" s="10">
        <v>22400623</v>
      </c>
      <c r="B39" t="s">
        <v>86</v>
      </c>
      <c r="C39" t="s">
        <v>74</v>
      </c>
      <c r="D39" s="11">
        <v>0.8125</v>
      </c>
      <c r="E39" s="9" t="str">
        <f>HYPERLINK("https://www.nba.com/stats/player/1627751/boxscores-traditional", "Jakob Pöltl")</f>
        <v>Jakob Pöltl</v>
      </c>
      <c r="F39">
        <v>21.2</v>
      </c>
      <c r="G39" s="4">
        <v>5.7059999999999995</v>
      </c>
      <c r="H39" s="3">
        <v>0.98956</v>
      </c>
      <c r="I39" s="3">
        <v>0.98382000000000003</v>
      </c>
      <c r="J39" s="3">
        <v>0.97499999999999998</v>
      </c>
      <c r="K39" s="3">
        <v>0.96326999999999996</v>
      </c>
      <c r="L39" s="3">
        <v>0.94630000000000003</v>
      </c>
      <c r="M39" s="3">
        <v>0.92506999999999995</v>
      </c>
      <c r="N39" s="3">
        <v>0.89617000000000002</v>
      </c>
      <c r="O39" s="3">
        <v>0.86214000000000002</v>
      </c>
      <c r="P39" s="3">
        <v>0.81859000000000004</v>
      </c>
      <c r="Q39" s="3">
        <v>0.77034999999999998</v>
      </c>
      <c r="R39" s="3">
        <v>0.71226</v>
      </c>
      <c r="S39" s="3">
        <v>0.65173000000000003</v>
      </c>
      <c r="T39" s="3">
        <v>0.58316999999999997</v>
      </c>
      <c r="U39" s="3">
        <v>0.51595000000000002</v>
      </c>
      <c r="V39" s="3">
        <v>0.44433</v>
      </c>
      <c r="W39" s="3">
        <v>0.37447999999999998</v>
      </c>
      <c r="X39" s="3">
        <v>0.31207000000000001</v>
      </c>
      <c r="Y39" s="3">
        <v>0.25142999999999999</v>
      </c>
      <c r="Z39" s="3">
        <v>0.20044999999999999</v>
      </c>
      <c r="AA39" s="3">
        <v>0.15386</v>
      </c>
      <c r="AB39" s="3">
        <v>0.11702</v>
      </c>
      <c r="AC39" s="3">
        <v>8.5339999999999999E-2</v>
      </c>
      <c r="AD39" s="3">
        <v>6.1780000000000002E-2</v>
      </c>
      <c r="AE39" s="3">
        <v>4.2720000000000001E-2</v>
      </c>
      <c r="AF39" s="3">
        <v>2.938E-2</v>
      </c>
      <c r="AG39" s="3">
        <v>1.9230000000000001E-2</v>
      </c>
      <c r="AH39" s="3">
        <v>1.255E-2</v>
      </c>
      <c r="AI39" s="3">
        <v>7.7600000000000004E-3</v>
      </c>
      <c r="AJ39" s="3">
        <v>4.7999999999999996E-3</v>
      </c>
      <c r="AK39" s="3">
        <v>2.8E-3</v>
      </c>
      <c r="AL39" s="3">
        <v>1.64E-3</v>
      </c>
      <c r="AM39" s="3">
        <v>8.9999999999999998E-4</v>
      </c>
      <c r="AN39" s="3">
        <v>5.0000000000000001E-4</v>
      </c>
      <c r="AO39" s="3">
        <v>2.5999999999999998E-4</v>
      </c>
      <c r="AP39" s="3">
        <v>1.2999999999999999E-4</v>
      </c>
      <c r="AQ39" s="3">
        <v>6.9999999999999994E-5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5">
        <f>P_R[[#This Row],[8+]]-P_R[[#This Row],[9+]]</f>
        <v>5.7399999999999674E-3</v>
      </c>
      <c r="AY39" s="5">
        <f>P_R[[#This Row],[9+]]-P_R[[#This Row],[10+]]</f>
        <v>8.82000000000005E-3</v>
      </c>
      <c r="AZ39" s="5">
        <f>P_R[[#This Row],[10+]]-P_R[[#This Row],[11+]]</f>
        <v>1.1730000000000018E-2</v>
      </c>
      <c r="BA39" s="5">
        <f>P_R[[#This Row],[11+]]-P_R[[#This Row],[12+]]</f>
        <v>1.696999999999993E-2</v>
      </c>
      <c r="BB39" s="5">
        <f>P_R[[#This Row],[12+]]-P_R[[#This Row],[13+]]</f>
        <v>2.1230000000000082E-2</v>
      </c>
      <c r="BC39" s="5">
        <f>P_R[[#This Row],[13+]]-P_R[[#This Row],[14+]]</f>
        <v>2.8899999999999926E-2</v>
      </c>
      <c r="BD39" s="5">
        <f>P_R[[#This Row],[14+]]-P_R[[#This Row],[15+]]</f>
        <v>3.4030000000000005E-2</v>
      </c>
      <c r="BE39" s="5">
        <f>P_R[[#This Row],[15+]]-P_R[[#This Row],[16+]]</f>
        <v>4.3549999999999978E-2</v>
      </c>
      <c r="BF39" s="5">
        <f>P_R[[#This Row],[16+]]-P_R[[#This Row],[17+]]</f>
        <v>4.8240000000000061E-2</v>
      </c>
      <c r="BG39" s="5">
        <f>P_R[[#This Row],[17+]]-P_R[[#This Row],[18+]]</f>
        <v>5.8089999999999975E-2</v>
      </c>
      <c r="BH39" s="5">
        <f>P_R[[#This Row],[18+]]-P_R[[#This Row],[19+]]</f>
        <v>6.0529999999999973E-2</v>
      </c>
      <c r="BI39" s="5">
        <f>P_R[[#This Row],[19+]]-P_R[[#This Row],[20+]]</f>
        <v>6.8560000000000065E-2</v>
      </c>
      <c r="BJ39" s="5">
        <f>P_R[[#This Row],[20+]]-P_R[[#This Row],[21+]]</f>
        <v>6.7219999999999946E-2</v>
      </c>
      <c r="BK39" s="5">
        <f>P_R[[#This Row],[21+]]-P_R[[#This Row],[22+]]</f>
        <v>7.1620000000000017E-2</v>
      </c>
      <c r="BL39" s="5">
        <f>P_R[[#This Row],[22+]]-P_R[[#This Row],[23+]]</f>
        <v>6.9850000000000023E-2</v>
      </c>
      <c r="BM39" s="5">
        <f>P_R[[#This Row],[23+]]-P_R[[#This Row],[24+]]</f>
        <v>6.2409999999999966E-2</v>
      </c>
      <c r="BN39" s="5">
        <f>P_R[[#This Row],[24+]]-P_R[[#This Row],[25+]]</f>
        <v>6.0640000000000027E-2</v>
      </c>
      <c r="BO39" s="5">
        <f>P_R[[#This Row],[25+]]-P_R[[#This Row],[26+]]</f>
        <v>5.0979999999999998E-2</v>
      </c>
      <c r="BP39" s="5">
        <f>P_R[[#This Row],[26+]]-P_R[[#This Row],[27+]]</f>
        <v>4.6589999999999993E-2</v>
      </c>
      <c r="BQ39" s="5">
        <f>P_R[[#This Row],[27+]]-P_R[[#This Row],[28+]]</f>
        <v>3.6839999999999998E-2</v>
      </c>
      <c r="BR39" s="5">
        <f>P_R[[#This Row],[28+]]-P_R[[#This Row],[29+]]</f>
        <v>3.168E-2</v>
      </c>
      <c r="BS39" s="5">
        <f>P_R[[#This Row],[29+]]-P_R[[#This Row],[30+]]</f>
        <v>2.3559999999999998E-2</v>
      </c>
      <c r="BT39" s="5">
        <f>P_R[[#This Row],[30+]]-P_R[[#This Row],[31+]]</f>
        <v>1.9060000000000001E-2</v>
      </c>
      <c r="BU39" s="5">
        <f>P_R[[#This Row],[31+]]-P_R[[#This Row],[32+]]</f>
        <v>1.3340000000000001E-2</v>
      </c>
      <c r="BV39" s="5">
        <f>P_R[[#This Row],[32+]]-P_R[[#This Row],[33+]]</f>
        <v>1.0149999999999999E-2</v>
      </c>
      <c r="BW39" s="5">
        <f>P_R[[#This Row],[33+]]-P_R[[#This Row],[34+]]</f>
        <v>6.6800000000000002E-3</v>
      </c>
      <c r="BX39" s="5">
        <f>P_R[[#This Row],[34+]]-P_R[[#This Row],[35+]]</f>
        <v>4.79E-3</v>
      </c>
      <c r="BY39" s="5">
        <f>P_R[[#This Row],[35+]]-P_R[[#This Row],[36+]]</f>
        <v>2.9600000000000008E-3</v>
      </c>
      <c r="BZ39" s="5">
        <f>P_R[[#This Row],[36+]]-P_R[[#This Row],[37+]]</f>
        <v>1.9999999999999996E-3</v>
      </c>
      <c r="CA39" s="5">
        <f>P_R[[#This Row],[37+]]-P_R[[#This Row],[38+]]</f>
        <v>1.16E-3</v>
      </c>
      <c r="CB39" s="5">
        <f>P_R[[#This Row],[38+]]-P_R[[#This Row],[39+]]</f>
        <v>7.3999999999999999E-4</v>
      </c>
      <c r="CC39" s="5">
        <f>P_R[[#This Row],[39+]]-P_R[[#This Row],[40+]]</f>
        <v>3.9999999999999996E-4</v>
      </c>
      <c r="CD39" s="5">
        <f>P_R[[#This Row],[40+]]-P_R[[#This Row],[41+]]</f>
        <v>2.4000000000000003E-4</v>
      </c>
      <c r="CE39" s="5">
        <f>P_R[[#This Row],[41+]]-P_R[[#This Row],[42+]]</f>
        <v>1.2999999999999999E-4</v>
      </c>
      <c r="CF39" s="5">
        <f>P_R[[#This Row],[42+]]-P_R[[#This Row],[43+]]</f>
        <v>5.9999999999999995E-5</v>
      </c>
      <c r="CG39" s="5">
        <f>P_R[[#This Row],[43+]]-P_R[[#This Row],[44+]]</f>
        <v>6.9999999999999994E-5</v>
      </c>
      <c r="CH39" s="5">
        <f>P_R[[#This Row],[44+]]-P_R[[#This Row],[45+]]</f>
        <v>0</v>
      </c>
      <c r="CI39" s="5">
        <f>P_R[[#This Row],[45+]]-P_R[[#This Row],[46+]]</f>
        <v>0</v>
      </c>
      <c r="CJ39" s="5">
        <f>P_R[[#This Row],[46+]]-P_R[[#This Row],[47+]]</f>
        <v>0</v>
      </c>
      <c r="CK39" s="5">
        <f>P_R[[#This Row],[47+]]-P_R[[#This Row],[48+]]</f>
        <v>0</v>
      </c>
      <c r="CL39" s="5">
        <f>P_R[[#This Row],[48+]]-P_R[[#This Row],[49+]]</f>
        <v>0</v>
      </c>
    </row>
    <row r="40" spans="1:90" x14ac:dyDescent="0.25">
      <c r="A40" s="10">
        <v>22400624</v>
      </c>
      <c r="B40" t="s">
        <v>87</v>
      </c>
      <c r="C40" t="s">
        <v>76</v>
      </c>
      <c r="D40" s="11">
        <v>0.8125</v>
      </c>
      <c r="E40" s="9" t="str">
        <f>HYPERLINK("https://www.nba.com/stats/player/1628389/boxscores-traditional", "Bam Adebayo")</f>
        <v>Bam Adebayo</v>
      </c>
      <c r="F40">
        <v>20.8</v>
      </c>
      <c r="G40" s="4">
        <v>4.7069999999999999</v>
      </c>
      <c r="H40" s="3">
        <v>0.99673999999999996</v>
      </c>
      <c r="I40" s="3">
        <v>0.99395999999999995</v>
      </c>
      <c r="J40" s="3">
        <v>0.98899000000000004</v>
      </c>
      <c r="K40" s="3">
        <v>0.98124</v>
      </c>
      <c r="L40" s="3">
        <v>0.96926000000000001</v>
      </c>
      <c r="M40" s="3">
        <v>0.95154000000000005</v>
      </c>
      <c r="N40" s="3">
        <v>0.92506999999999995</v>
      </c>
      <c r="O40" s="3">
        <v>0.89065000000000005</v>
      </c>
      <c r="P40" s="3">
        <v>0.84614</v>
      </c>
      <c r="Q40" s="3">
        <v>0.79103000000000001</v>
      </c>
      <c r="R40" s="3">
        <v>0.72240000000000004</v>
      </c>
      <c r="S40" s="3">
        <v>0.64802999999999999</v>
      </c>
      <c r="T40" s="3">
        <v>0.56749000000000005</v>
      </c>
      <c r="U40" s="3">
        <v>0.48404999999999998</v>
      </c>
      <c r="V40" s="3">
        <v>0.40128999999999998</v>
      </c>
      <c r="W40" s="3">
        <v>0.31918000000000002</v>
      </c>
      <c r="X40" s="3">
        <v>0.24825</v>
      </c>
      <c r="Y40" s="3">
        <v>0.18673000000000001</v>
      </c>
      <c r="Z40" s="3">
        <v>0.13567000000000001</v>
      </c>
      <c r="AA40" s="3">
        <v>9.3420000000000003E-2</v>
      </c>
      <c r="AB40" s="3">
        <v>6.3009999999999997E-2</v>
      </c>
      <c r="AC40" s="3">
        <v>4.0930000000000001E-2</v>
      </c>
      <c r="AD40" s="3">
        <v>2.5590000000000002E-2</v>
      </c>
      <c r="AE40" s="3">
        <v>1.4999999999999999E-2</v>
      </c>
      <c r="AF40" s="3">
        <v>8.6599999999999993E-3</v>
      </c>
      <c r="AG40" s="3">
        <v>4.7999999999999996E-3</v>
      </c>
      <c r="AH40" s="3">
        <v>2.5600000000000002E-3</v>
      </c>
      <c r="AI40" s="3">
        <v>1.2600000000000001E-3</v>
      </c>
      <c r="AJ40" s="3">
        <v>6.2E-4</v>
      </c>
      <c r="AK40" s="3">
        <v>2.9E-4</v>
      </c>
      <c r="AL40" s="3">
        <v>1.2999999999999999E-4</v>
      </c>
      <c r="AM40" s="3">
        <v>5.0000000000000002E-5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5">
        <f>P_R[[#This Row],[8+]]-P_R[[#This Row],[9+]]</f>
        <v>2.7800000000000047E-3</v>
      </c>
      <c r="AY40" s="5">
        <f>P_R[[#This Row],[9+]]-P_R[[#This Row],[10+]]</f>
        <v>4.9699999999999189E-3</v>
      </c>
      <c r="AZ40" s="5">
        <f>P_R[[#This Row],[10+]]-P_R[[#This Row],[11+]]</f>
        <v>7.7500000000000346E-3</v>
      </c>
      <c r="BA40" s="5">
        <f>P_R[[#This Row],[11+]]-P_R[[#This Row],[12+]]</f>
        <v>1.1979999999999991E-2</v>
      </c>
      <c r="BB40" s="5">
        <f>P_R[[#This Row],[12+]]-P_R[[#This Row],[13+]]</f>
        <v>1.7719999999999958E-2</v>
      </c>
      <c r="BC40" s="5">
        <f>P_R[[#This Row],[13+]]-P_R[[#This Row],[14+]]</f>
        <v>2.6470000000000105E-2</v>
      </c>
      <c r="BD40" s="5">
        <f>P_R[[#This Row],[14+]]-P_R[[#This Row],[15+]]</f>
        <v>3.4419999999999895E-2</v>
      </c>
      <c r="BE40" s="5">
        <f>P_R[[#This Row],[15+]]-P_R[[#This Row],[16+]]</f>
        <v>4.451000000000005E-2</v>
      </c>
      <c r="BF40" s="5">
        <f>P_R[[#This Row],[16+]]-P_R[[#This Row],[17+]]</f>
        <v>5.5109999999999992E-2</v>
      </c>
      <c r="BG40" s="5">
        <f>P_R[[#This Row],[17+]]-P_R[[#This Row],[18+]]</f>
        <v>6.8629999999999969E-2</v>
      </c>
      <c r="BH40" s="5">
        <f>P_R[[#This Row],[18+]]-P_R[[#This Row],[19+]]</f>
        <v>7.4370000000000047E-2</v>
      </c>
      <c r="BI40" s="5">
        <f>P_R[[#This Row],[19+]]-P_R[[#This Row],[20+]]</f>
        <v>8.0539999999999945E-2</v>
      </c>
      <c r="BJ40" s="5">
        <f>P_R[[#This Row],[20+]]-P_R[[#This Row],[21+]]</f>
        <v>8.344000000000007E-2</v>
      </c>
      <c r="BK40" s="5">
        <f>P_R[[#This Row],[21+]]-P_R[[#This Row],[22+]]</f>
        <v>8.276E-2</v>
      </c>
      <c r="BL40" s="5">
        <f>P_R[[#This Row],[22+]]-P_R[[#This Row],[23+]]</f>
        <v>8.2109999999999961E-2</v>
      </c>
      <c r="BM40" s="5">
        <f>P_R[[#This Row],[23+]]-P_R[[#This Row],[24+]]</f>
        <v>7.0930000000000021E-2</v>
      </c>
      <c r="BN40" s="5">
        <f>P_R[[#This Row],[24+]]-P_R[[#This Row],[25+]]</f>
        <v>6.1519999999999991E-2</v>
      </c>
      <c r="BO40" s="5">
        <f>P_R[[#This Row],[25+]]-P_R[[#This Row],[26+]]</f>
        <v>5.1059999999999994E-2</v>
      </c>
      <c r="BP40" s="5">
        <f>P_R[[#This Row],[26+]]-P_R[[#This Row],[27+]]</f>
        <v>4.225000000000001E-2</v>
      </c>
      <c r="BQ40" s="5">
        <f>P_R[[#This Row],[27+]]-P_R[[#This Row],[28+]]</f>
        <v>3.0410000000000006E-2</v>
      </c>
      <c r="BR40" s="5">
        <f>P_R[[#This Row],[28+]]-P_R[[#This Row],[29+]]</f>
        <v>2.2079999999999995E-2</v>
      </c>
      <c r="BS40" s="5">
        <f>P_R[[#This Row],[29+]]-P_R[[#This Row],[30+]]</f>
        <v>1.5339999999999999E-2</v>
      </c>
      <c r="BT40" s="5">
        <f>P_R[[#This Row],[30+]]-P_R[[#This Row],[31+]]</f>
        <v>1.0590000000000002E-2</v>
      </c>
      <c r="BU40" s="5">
        <f>P_R[[#This Row],[31+]]-P_R[[#This Row],[32+]]</f>
        <v>6.3400000000000001E-3</v>
      </c>
      <c r="BV40" s="5">
        <f>P_R[[#This Row],[32+]]-P_R[[#This Row],[33+]]</f>
        <v>3.8599999999999997E-3</v>
      </c>
      <c r="BW40" s="5">
        <f>P_R[[#This Row],[33+]]-P_R[[#This Row],[34+]]</f>
        <v>2.2399999999999994E-3</v>
      </c>
      <c r="BX40" s="5">
        <f>P_R[[#This Row],[34+]]-P_R[[#This Row],[35+]]</f>
        <v>1.3000000000000002E-3</v>
      </c>
      <c r="BY40" s="5">
        <f>P_R[[#This Row],[35+]]-P_R[[#This Row],[36+]]</f>
        <v>6.4000000000000005E-4</v>
      </c>
      <c r="BZ40" s="5">
        <f>P_R[[#This Row],[36+]]-P_R[[#This Row],[37+]]</f>
        <v>3.3E-4</v>
      </c>
      <c r="CA40" s="5">
        <f>P_R[[#This Row],[37+]]-P_R[[#This Row],[38+]]</f>
        <v>1.6000000000000001E-4</v>
      </c>
      <c r="CB40" s="5">
        <f>P_R[[#This Row],[38+]]-P_R[[#This Row],[39+]]</f>
        <v>7.9999999999999993E-5</v>
      </c>
      <c r="CC40" s="5">
        <f>P_R[[#This Row],[39+]]-P_R[[#This Row],[40+]]</f>
        <v>5.0000000000000002E-5</v>
      </c>
      <c r="CD40" s="5">
        <f>P_R[[#This Row],[40+]]-P_R[[#This Row],[41+]]</f>
        <v>0</v>
      </c>
      <c r="CE40" s="5">
        <f>P_R[[#This Row],[41+]]-P_R[[#This Row],[42+]]</f>
        <v>0</v>
      </c>
      <c r="CF40" s="5">
        <f>P_R[[#This Row],[42+]]-P_R[[#This Row],[43+]]</f>
        <v>0</v>
      </c>
      <c r="CG40" s="5">
        <f>P_R[[#This Row],[43+]]-P_R[[#This Row],[44+]]</f>
        <v>0</v>
      </c>
      <c r="CH40" s="5">
        <f>P_R[[#This Row],[44+]]-P_R[[#This Row],[45+]]</f>
        <v>0</v>
      </c>
      <c r="CI40" s="5">
        <f>P_R[[#This Row],[45+]]-P_R[[#This Row],[46+]]</f>
        <v>0</v>
      </c>
      <c r="CJ40" s="5">
        <f>P_R[[#This Row],[46+]]-P_R[[#This Row],[47+]]</f>
        <v>0</v>
      </c>
      <c r="CK40" s="5">
        <f>P_R[[#This Row],[47+]]-P_R[[#This Row],[48+]]</f>
        <v>0</v>
      </c>
      <c r="CL40" s="5">
        <f>P_R[[#This Row],[48+]]-P_R[[#This Row],[49+]]</f>
        <v>0</v>
      </c>
    </row>
    <row r="41" spans="1:90" x14ac:dyDescent="0.25">
      <c r="A41" s="10">
        <v>22400623</v>
      </c>
      <c r="B41" t="s">
        <v>74</v>
      </c>
      <c r="C41" t="s">
        <v>86</v>
      </c>
      <c r="D41" s="11">
        <v>0.8125</v>
      </c>
      <c r="E41" s="9" t="str">
        <f>HYPERLINK("https://www.nba.com/stats/player/1626204/boxscores-traditional", "Larry Nance Jr.")</f>
        <v>Larry Nance Jr.</v>
      </c>
      <c r="F41">
        <v>18.8</v>
      </c>
      <c r="G41" s="4">
        <v>8.3279999999999994</v>
      </c>
      <c r="H41" s="3">
        <v>0.9032</v>
      </c>
      <c r="I41" s="3">
        <v>0.88100000000000001</v>
      </c>
      <c r="J41" s="3">
        <v>0.85543000000000002</v>
      </c>
      <c r="K41" s="3">
        <v>0.82638999999999996</v>
      </c>
      <c r="L41" s="3">
        <v>0.79388999999999998</v>
      </c>
      <c r="M41" s="3">
        <v>0.75804000000000005</v>
      </c>
      <c r="N41" s="3">
        <v>0.71904000000000001</v>
      </c>
      <c r="O41" s="3">
        <v>0.67723999999999995</v>
      </c>
      <c r="P41" s="3">
        <v>0.63307000000000002</v>
      </c>
      <c r="Q41" s="3">
        <v>0.58706000000000003</v>
      </c>
      <c r="R41" s="3">
        <v>0.53983000000000003</v>
      </c>
      <c r="S41" s="3">
        <v>0.49202000000000001</v>
      </c>
      <c r="T41" s="3">
        <v>0.44433</v>
      </c>
      <c r="U41" s="3">
        <v>0.39743000000000001</v>
      </c>
      <c r="V41" s="3">
        <v>0.35197000000000001</v>
      </c>
      <c r="W41" s="3">
        <v>0.30853999999999998</v>
      </c>
      <c r="X41" s="3">
        <v>0.26762999999999998</v>
      </c>
      <c r="Y41" s="3">
        <v>0.22964999999999999</v>
      </c>
      <c r="Z41" s="3">
        <v>0.19489000000000001</v>
      </c>
      <c r="AA41" s="3">
        <v>0.16353999999999999</v>
      </c>
      <c r="AB41" s="3">
        <v>0.13567000000000001</v>
      </c>
      <c r="AC41" s="3">
        <v>0.11123</v>
      </c>
      <c r="AD41" s="3">
        <v>9.0120000000000006E-2</v>
      </c>
      <c r="AE41" s="3">
        <v>7.2150000000000006E-2</v>
      </c>
      <c r="AF41" s="3">
        <v>5.5919999999999997E-2</v>
      </c>
      <c r="AG41" s="3">
        <v>4.3630000000000002E-2</v>
      </c>
      <c r="AH41" s="3">
        <v>3.3619999999999997E-2</v>
      </c>
      <c r="AI41" s="3">
        <v>2.5590000000000002E-2</v>
      </c>
      <c r="AJ41" s="3">
        <v>1.9230000000000001E-2</v>
      </c>
      <c r="AK41" s="3">
        <v>1.426E-2</v>
      </c>
      <c r="AL41" s="3">
        <v>1.044E-2</v>
      </c>
      <c r="AM41" s="3">
        <v>7.5500000000000003E-3</v>
      </c>
      <c r="AN41" s="3">
        <v>5.3899999999999998E-3</v>
      </c>
      <c r="AO41" s="3">
        <v>3.79E-3</v>
      </c>
      <c r="AP41" s="3">
        <v>2.64E-3</v>
      </c>
      <c r="AQ41" s="3">
        <v>1.81E-3</v>
      </c>
      <c r="AR41" s="3">
        <v>1.2199999999999999E-3</v>
      </c>
      <c r="AS41" s="3">
        <v>8.1999999999999998E-4</v>
      </c>
      <c r="AT41" s="3">
        <v>5.4000000000000001E-4</v>
      </c>
      <c r="AU41" s="3">
        <v>3.5E-4</v>
      </c>
      <c r="AV41" s="3">
        <v>2.2000000000000001E-4</v>
      </c>
      <c r="AW41" s="3">
        <v>1.3999999999999999E-4</v>
      </c>
      <c r="AX41" s="5">
        <f>P_R[[#This Row],[8+]]-P_R[[#This Row],[9+]]</f>
        <v>2.2199999999999998E-2</v>
      </c>
      <c r="AY41" s="5">
        <f>P_R[[#This Row],[9+]]-P_R[[#This Row],[10+]]</f>
        <v>2.5569999999999982E-2</v>
      </c>
      <c r="AZ41" s="5">
        <f>P_R[[#This Row],[10+]]-P_R[[#This Row],[11+]]</f>
        <v>2.9040000000000066E-2</v>
      </c>
      <c r="BA41" s="5">
        <f>P_R[[#This Row],[11+]]-P_R[[#This Row],[12+]]</f>
        <v>3.2499999999999973E-2</v>
      </c>
      <c r="BB41" s="5">
        <f>P_R[[#This Row],[12+]]-P_R[[#This Row],[13+]]</f>
        <v>3.5849999999999937E-2</v>
      </c>
      <c r="BC41" s="5">
        <f>P_R[[#This Row],[13+]]-P_R[[#This Row],[14+]]</f>
        <v>3.9000000000000035E-2</v>
      </c>
      <c r="BD41" s="5">
        <f>P_R[[#This Row],[14+]]-P_R[[#This Row],[15+]]</f>
        <v>4.1800000000000059E-2</v>
      </c>
      <c r="BE41" s="5">
        <f>P_R[[#This Row],[15+]]-P_R[[#This Row],[16+]]</f>
        <v>4.4169999999999932E-2</v>
      </c>
      <c r="BF41" s="5">
        <f>P_R[[#This Row],[16+]]-P_R[[#This Row],[17+]]</f>
        <v>4.6009999999999995E-2</v>
      </c>
      <c r="BG41" s="5">
        <f>P_R[[#This Row],[17+]]-P_R[[#This Row],[18+]]</f>
        <v>4.7229999999999994E-2</v>
      </c>
      <c r="BH41" s="5">
        <f>P_R[[#This Row],[18+]]-P_R[[#This Row],[19+]]</f>
        <v>4.7810000000000019E-2</v>
      </c>
      <c r="BI41" s="5">
        <f>P_R[[#This Row],[19+]]-P_R[[#This Row],[20+]]</f>
        <v>4.769000000000001E-2</v>
      </c>
      <c r="BJ41" s="5">
        <f>P_R[[#This Row],[20+]]-P_R[[#This Row],[21+]]</f>
        <v>4.6899999999999997E-2</v>
      </c>
      <c r="BK41" s="5">
        <f>P_R[[#This Row],[21+]]-P_R[[#This Row],[22+]]</f>
        <v>4.546E-2</v>
      </c>
      <c r="BL41" s="5">
        <f>P_R[[#This Row],[22+]]-P_R[[#This Row],[23+]]</f>
        <v>4.3430000000000024E-2</v>
      </c>
      <c r="BM41" s="5">
        <f>P_R[[#This Row],[23+]]-P_R[[#This Row],[24+]]</f>
        <v>4.0910000000000002E-2</v>
      </c>
      <c r="BN41" s="5">
        <f>P_R[[#This Row],[24+]]-P_R[[#This Row],[25+]]</f>
        <v>3.7979999999999986E-2</v>
      </c>
      <c r="BO41" s="5">
        <f>P_R[[#This Row],[25+]]-P_R[[#This Row],[26+]]</f>
        <v>3.4759999999999985E-2</v>
      </c>
      <c r="BP41" s="5">
        <f>P_R[[#This Row],[26+]]-P_R[[#This Row],[27+]]</f>
        <v>3.1350000000000017E-2</v>
      </c>
      <c r="BQ41" s="5">
        <f>P_R[[#This Row],[27+]]-P_R[[#This Row],[28+]]</f>
        <v>2.7869999999999978E-2</v>
      </c>
      <c r="BR41" s="5">
        <f>P_R[[#This Row],[28+]]-P_R[[#This Row],[29+]]</f>
        <v>2.4440000000000017E-2</v>
      </c>
      <c r="BS41" s="5">
        <f>P_R[[#This Row],[29+]]-P_R[[#This Row],[30+]]</f>
        <v>2.110999999999999E-2</v>
      </c>
      <c r="BT41" s="5">
        <f>P_R[[#This Row],[30+]]-P_R[[#This Row],[31+]]</f>
        <v>1.797E-2</v>
      </c>
      <c r="BU41" s="5">
        <f>P_R[[#This Row],[31+]]-P_R[[#This Row],[32+]]</f>
        <v>1.6230000000000008E-2</v>
      </c>
      <c r="BV41" s="5">
        <f>P_R[[#This Row],[32+]]-P_R[[#This Row],[33+]]</f>
        <v>1.2289999999999995E-2</v>
      </c>
      <c r="BW41" s="5">
        <f>P_R[[#This Row],[33+]]-P_R[[#This Row],[34+]]</f>
        <v>1.0010000000000005E-2</v>
      </c>
      <c r="BX41" s="5">
        <f>P_R[[#This Row],[34+]]-P_R[[#This Row],[35+]]</f>
        <v>8.0299999999999955E-3</v>
      </c>
      <c r="BY41" s="5">
        <f>P_R[[#This Row],[35+]]-P_R[[#This Row],[36+]]</f>
        <v>6.3600000000000011E-3</v>
      </c>
      <c r="BZ41" s="5">
        <f>P_R[[#This Row],[36+]]-P_R[[#This Row],[37+]]</f>
        <v>4.9700000000000005E-3</v>
      </c>
      <c r="CA41" s="5">
        <f>P_R[[#This Row],[37+]]-P_R[[#This Row],[38+]]</f>
        <v>3.8200000000000005E-3</v>
      </c>
      <c r="CB41" s="5">
        <f>P_R[[#This Row],[38+]]-P_R[[#This Row],[39+]]</f>
        <v>2.8899999999999993E-3</v>
      </c>
      <c r="CC41" s="5">
        <f>P_R[[#This Row],[39+]]-P_R[[#This Row],[40+]]</f>
        <v>2.1600000000000005E-3</v>
      </c>
      <c r="CD41" s="5">
        <f>P_R[[#This Row],[40+]]-P_R[[#This Row],[41+]]</f>
        <v>1.5999999999999999E-3</v>
      </c>
      <c r="CE41" s="5">
        <f>P_R[[#This Row],[41+]]-P_R[[#This Row],[42+]]</f>
        <v>1.15E-3</v>
      </c>
      <c r="CF41" s="5">
        <f>P_R[[#This Row],[42+]]-P_R[[#This Row],[43+]]</f>
        <v>8.3000000000000001E-4</v>
      </c>
      <c r="CG41" s="5">
        <f>P_R[[#This Row],[43+]]-P_R[[#This Row],[44+]]</f>
        <v>5.9000000000000003E-4</v>
      </c>
      <c r="CH41" s="5">
        <f>P_R[[#This Row],[44+]]-P_R[[#This Row],[45+]]</f>
        <v>3.9999999999999996E-4</v>
      </c>
      <c r="CI41" s="5">
        <f>P_R[[#This Row],[45+]]-P_R[[#This Row],[46+]]</f>
        <v>2.7999999999999998E-4</v>
      </c>
      <c r="CJ41" s="5">
        <f>P_R[[#This Row],[46+]]-P_R[[#This Row],[47+]]</f>
        <v>1.9000000000000001E-4</v>
      </c>
      <c r="CK41" s="5">
        <f>P_R[[#This Row],[47+]]-P_R[[#This Row],[48+]]</f>
        <v>1.2999999999999999E-4</v>
      </c>
      <c r="CL41" s="5">
        <f>P_R[[#This Row],[48+]]-P_R[[#This Row],[49+]]</f>
        <v>8.000000000000002E-5</v>
      </c>
    </row>
    <row r="42" spans="1:90" x14ac:dyDescent="0.25">
      <c r="A42" s="10">
        <v>22400623</v>
      </c>
      <c r="B42" t="s">
        <v>74</v>
      </c>
      <c r="C42" t="s">
        <v>86</v>
      </c>
      <c r="D42" s="11">
        <v>0.8125</v>
      </c>
      <c r="E42" s="9" t="str">
        <f>HYPERLINK("https://www.nba.com/stats/player/203991/boxscores-traditional", "Clint Capela")</f>
        <v>Clint Capela</v>
      </c>
      <c r="F42">
        <v>18.2</v>
      </c>
      <c r="G42" s="4">
        <v>5.7759999999999998</v>
      </c>
      <c r="H42" s="3">
        <v>0.96164000000000005</v>
      </c>
      <c r="I42" s="3">
        <v>0.94408000000000003</v>
      </c>
      <c r="J42" s="3">
        <v>0.92220000000000002</v>
      </c>
      <c r="K42" s="3">
        <v>0.89434999999999998</v>
      </c>
      <c r="L42" s="3">
        <v>0.85768999999999995</v>
      </c>
      <c r="M42" s="3">
        <v>0.81594</v>
      </c>
      <c r="N42" s="3">
        <v>0.76729999999999998</v>
      </c>
      <c r="O42" s="3">
        <v>0.70884000000000003</v>
      </c>
      <c r="P42" s="3">
        <v>0.64802999999999999</v>
      </c>
      <c r="Q42" s="3">
        <v>0.58316999999999997</v>
      </c>
      <c r="R42" s="3">
        <v>0.51197000000000004</v>
      </c>
      <c r="S42" s="3">
        <v>0.44433</v>
      </c>
      <c r="T42" s="3">
        <v>0.37828000000000001</v>
      </c>
      <c r="U42" s="3">
        <v>0.31561</v>
      </c>
      <c r="V42" s="3">
        <v>0.25463000000000002</v>
      </c>
      <c r="W42" s="3">
        <v>0.20327000000000001</v>
      </c>
      <c r="X42" s="3">
        <v>0.15866</v>
      </c>
      <c r="Y42" s="3">
        <v>0.11899999999999999</v>
      </c>
      <c r="Z42" s="3">
        <v>8.8510000000000005E-2</v>
      </c>
      <c r="AA42" s="3">
        <v>6.4259999999999998E-2</v>
      </c>
      <c r="AB42" s="3">
        <v>4.4569999999999999E-2</v>
      </c>
      <c r="AC42" s="3">
        <v>3.074E-2</v>
      </c>
      <c r="AD42" s="3">
        <v>2.068E-2</v>
      </c>
      <c r="AE42" s="3">
        <v>1.321E-2</v>
      </c>
      <c r="AF42" s="3">
        <v>8.4200000000000004E-3</v>
      </c>
      <c r="AG42" s="3">
        <v>5.2300000000000003E-3</v>
      </c>
      <c r="AH42" s="3">
        <v>3.0699999999999998E-3</v>
      </c>
      <c r="AI42" s="3">
        <v>1.81E-3</v>
      </c>
      <c r="AJ42" s="3">
        <v>1.0399999999999999E-3</v>
      </c>
      <c r="AK42" s="3">
        <v>5.8E-4</v>
      </c>
      <c r="AL42" s="3">
        <v>2.9999999999999997E-4</v>
      </c>
      <c r="AM42" s="3">
        <v>1.6000000000000001E-4</v>
      </c>
      <c r="AN42" s="3">
        <v>8.0000000000000007E-5</v>
      </c>
      <c r="AO42" s="3">
        <v>4.0000000000000003E-5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5">
        <f>P_R[[#This Row],[8+]]-P_R[[#This Row],[9+]]</f>
        <v>1.756000000000002E-2</v>
      </c>
      <c r="AY42" s="5">
        <f>P_R[[#This Row],[9+]]-P_R[[#This Row],[10+]]</f>
        <v>2.1880000000000011E-2</v>
      </c>
      <c r="AZ42" s="5">
        <f>P_R[[#This Row],[10+]]-P_R[[#This Row],[11+]]</f>
        <v>2.7850000000000041E-2</v>
      </c>
      <c r="BA42" s="5">
        <f>P_R[[#This Row],[11+]]-P_R[[#This Row],[12+]]</f>
        <v>3.6660000000000026E-2</v>
      </c>
      <c r="BB42" s="5">
        <f>P_R[[#This Row],[12+]]-P_R[[#This Row],[13+]]</f>
        <v>4.1749999999999954E-2</v>
      </c>
      <c r="BC42" s="5">
        <f>P_R[[#This Row],[13+]]-P_R[[#This Row],[14+]]</f>
        <v>4.8640000000000017E-2</v>
      </c>
      <c r="BD42" s="5">
        <f>P_R[[#This Row],[14+]]-P_R[[#This Row],[15+]]</f>
        <v>5.8459999999999956E-2</v>
      </c>
      <c r="BE42" s="5">
        <f>P_R[[#This Row],[15+]]-P_R[[#This Row],[16+]]</f>
        <v>6.0810000000000031E-2</v>
      </c>
      <c r="BF42" s="5">
        <f>P_R[[#This Row],[16+]]-P_R[[#This Row],[17+]]</f>
        <v>6.4860000000000029E-2</v>
      </c>
      <c r="BG42" s="5">
        <f>P_R[[#This Row],[17+]]-P_R[[#This Row],[18+]]</f>
        <v>7.119999999999993E-2</v>
      </c>
      <c r="BH42" s="5">
        <f>P_R[[#This Row],[18+]]-P_R[[#This Row],[19+]]</f>
        <v>6.7640000000000033E-2</v>
      </c>
      <c r="BI42" s="5">
        <f>P_R[[#This Row],[19+]]-P_R[[#This Row],[20+]]</f>
        <v>6.6049999999999998E-2</v>
      </c>
      <c r="BJ42" s="5">
        <f>P_R[[#This Row],[20+]]-P_R[[#This Row],[21+]]</f>
        <v>6.2670000000000003E-2</v>
      </c>
      <c r="BK42" s="5">
        <f>P_R[[#This Row],[21+]]-P_R[[#This Row],[22+]]</f>
        <v>6.0979999999999979E-2</v>
      </c>
      <c r="BL42" s="5">
        <f>P_R[[#This Row],[22+]]-P_R[[#This Row],[23+]]</f>
        <v>5.1360000000000017E-2</v>
      </c>
      <c r="BM42" s="5">
        <f>P_R[[#This Row],[23+]]-P_R[[#This Row],[24+]]</f>
        <v>4.4610000000000011E-2</v>
      </c>
      <c r="BN42" s="5">
        <f>P_R[[#This Row],[24+]]-P_R[[#This Row],[25+]]</f>
        <v>3.9660000000000001E-2</v>
      </c>
      <c r="BO42" s="5">
        <f>P_R[[#This Row],[25+]]-P_R[[#This Row],[26+]]</f>
        <v>3.0489999999999989E-2</v>
      </c>
      <c r="BP42" s="5">
        <f>P_R[[#This Row],[26+]]-P_R[[#This Row],[27+]]</f>
        <v>2.4250000000000008E-2</v>
      </c>
      <c r="BQ42" s="5">
        <f>P_R[[#This Row],[27+]]-P_R[[#This Row],[28+]]</f>
        <v>1.9689999999999999E-2</v>
      </c>
      <c r="BR42" s="5">
        <f>P_R[[#This Row],[28+]]-P_R[[#This Row],[29+]]</f>
        <v>1.3829999999999999E-2</v>
      </c>
      <c r="BS42" s="5">
        <f>P_R[[#This Row],[29+]]-P_R[[#This Row],[30+]]</f>
        <v>1.0059999999999999E-2</v>
      </c>
      <c r="BT42" s="5">
        <f>P_R[[#This Row],[30+]]-P_R[[#This Row],[31+]]</f>
        <v>7.4700000000000009E-3</v>
      </c>
      <c r="BU42" s="5">
        <f>P_R[[#This Row],[31+]]-P_R[[#This Row],[32+]]</f>
        <v>4.7899999999999991E-3</v>
      </c>
      <c r="BV42" s="5">
        <f>P_R[[#This Row],[32+]]-P_R[[#This Row],[33+]]</f>
        <v>3.1900000000000001E-3</v>
      </c>
      <c r="BW42" s="5">
        <f>P_R[[#This Row],[33+]]-P_R[[#This Row],[34+]]</f>
        <v>2.1600000000000005E-3</v>
      </c>
      <c r="BX42" s="5">
        <f>P_R[[#This Row],[34+]]-P_R[[#This Row],[35+]]</f>
        <v>1.2599999999999998E-3</v>
      </c>
      <c r="BY42" s="5">
        <f>P_R[[#This Row],[35+]]-P_R[[#This Row],[36+]]</f>
        <v>7.7000000000000007E-4</v>
      </c>
      <c r="BZ42" s="5">
        <f>P_R[[#This Row],[36+]]-P_R[[#This Row],[37+]]</f>
        <v>4.5999999999999991E-4</v>
      </c>
      <c r="CA42" s="5">
        <f>P_R[[#This Row],[37+]]-P_R[[#This Row],[38+]]</f>
        <v>2.8000000000000003E-4</v>
      </c>
      <c r="CB42" s="5">
        <f>P_R[[#This Row],[38+]]-P_R[[#This Row],[39+]]</f>
        <v>1.3999999999999996E-4</v>
      </c>
      <c r="CC42" s="5">
        <f>P_R[[#This Row],[39+]]-P_R[[#This Row],[40+]]</f>
        <v>8.0000000000000007E-5</v>
      </c>
      <c r="CD42" s="5">
        <f>P_R[[#This Row],[40+]]-P_R[[#This Row],[41+]]</f>
        <v>4.0000000000000003E-5</v>
      </c>
      <c r="CE42" s="5">
        <f>P_R[[#This Row],[41+]]-P_R[[#This Row],[42+]]</f>
        <v>4.0000000000000003E-5</v>
      </c>
      <c r="CF42" s="5">
        <f>P_R[[#This Row],[42+]]-P_R[[#This Row],[43+]]</f>
        <v>0</v>
      </c>
      <c r="CG42" s="5">
        <f>P_R[[#This Row],[43+]]-P_R[[#This Row],[44+]]</f>
        <v>0</v>
      </c>
      <c r="CH42" s="5">
        <f>P_R[[#This Row],[44+]]-P_R[[#This Row],[45+]]</f>
        <v>0</v>
      </c>
      <c r="CI42" s="5">
        <f>P_R[[#This Row],[45+]]-P_R[[#This Row],[46+]]</f>
        <v>0</v>
      </c>
      <c r="CJ42" s="5">
        <f>P_R[[#This Row],[46+]]-P_R[[#This Row],[47+]]</f>
        <v>0</v>
      </c>
      <c r="CK42" s="5">
        <f>P_R[[#This Row],[47+]]-P_R[[#This Row],[48+]]</f>
        <v>0</v>
      </c>
      <c r="CL42" s="5">
        <f>P_R[[#This Row],[48+]]-P_R[[#This Row],[49+]]</f>
        <v>0</v>
      </c>
    </row>
    <row r="43" spans="1:90" x14ac:dyDescent="0.25">
      <c r="A43" s="10">
        <v>22400623</v>
      </c>
      <c r="B43" t="s">
        <v>86</v>
      </c>
      <c r="C43" t="s">
        <v>74</v>
      </c>
      <c r="D43" s="11">
        <v>0.8125</v>
      </c>
      <c r="E43" s="9" t="str">
        <f>HYPERLINK("https://www.nba.com/stats/player/1630193/boxscores-traditional", "Immanuel Quickley")</f>
        <v>Immanuel Quickley</v>
      </c>
      <c r="F43">
        <v>17.8</v>
      </c>
      <c r="G43" s="4">
        <v>6.9109999999999996</v>
      </c>
      <c r="H43" s="3">
        <v>0.92220000000000002</v>
      </c>
      <c r="I43" s="3">
        <v>0.89795999999999998</v>
      </c>
      <c r="J43" s="3">
        <v>0.87075999999999998</v>
      </c>
      <c r="K43" s="3">
        <v>0.83645999999999998</v>
      </c>
      <c r="L43" s="3">
        <v>0.79954999999999998</v>
      </c>
      <c r="M43" s="3">
        <v>0.75490000000000002</v>
      </c>
      <c r="N43" s="3">
        <v>0.70884000000000003</v>
      </c>
      <c r="O43" s="3">
        <v>0.65910000000000002</v>
      </c>
      <c r="P43" s="3">
        <v>0.60257000000000005</v>
      </c>
      <c r="Q43" s="3">
        <v>0.54776000000000002</v>
      </c>
      <c r="R43" s="3">
        <v>0.48803000000000002</v>
      </c>
      <c r="S43" s="3">
        <v>0.43251000000000001</v>
      </c>
      <c r="T43" s="3">
        <v>0.37447999999999998</v>
      </c>
      <c r="U43" s="3">
        <v>0.32275999999999999</v>
      </c>
      <c r="V43" s="3">
        <v>0.27093</v>
      </c>
      <c r="W43" s="3">
        <v>0.22663</v>
      </c>
      <c r="X43" s="3">
        <v>0.18406</v>
      </c>
      <c r="Y43" s="3">
        <v>0.14917</v>
      </c>
      <c r="Z43" s="3">
        <v>0.11702</v>
      </c>
      <c r="AA43" s="3">
        <v>9.1759999999999994E-2</v>
      </c>
      <c r="AB43" s="3">
        <v>6.9440000000000002E-2</v>
      </c>
      <c r="AC43" s="3">
        <v>5.262E-2</v>
      </c>
      <c r="AD43" s="3">
        <v>3.8359999999999998E-2</v>
      </c>
      <c r="AE43" s="3">
        <v>2.8070000000000001E-2</v>
      </c>
      <c r="AF43" s="3">
        <v>2.018E-2</v>
      </c>
      <c r="AG43" s="3">
        <v>1.3899999999999999E-2</v>
      </c>
      <c r="AH43" s="3">
        <v>9.6399999999999993E-3</v>
      </c>
      <c r="AI43" s="3">
        <v>6.3899999999999998E-3</v>
      </c>
      <c r="AJ43" s="3">
        <v>4.2700000000000004E-3</v>
      </c>
      <c r="AK43" s="3">
        <v>2.7200000000000002E-3</v>
      </c>
      <c r="AL43" s="3">
        <v>1.75E-3</v>
      </c>
      <c r="AM43" s="3">
        <v>1.07E-3</v>
      </c>
      <c r="AN43" s="3">
        <v>6.6E-4</v>
      </c>
      <c r="AO43" s="3">
        <v>3.8999999999999999E-4</v>
      </c>
      <c r="AP43" s="3">
        <v>2.3000000000000001E-4</v>
      </c>
      <c r="AQ43" s="3">
        <v>1.2999999999999999E-4</v>
      </c>
      <c r="AR43" s="3">
        <v>8.0000000000000007E-5</v>
      </c>
      <c r="AS43" s="3">
        <v>4.0000000000000003E-5</v>
      </c>
      <c r="AT43" s="3">
        <v>0</v>
      </c>
      <c r="AU43" s="3">
        <v>0</v>
      </c>
      <c r="AV43" s="3">
        <v>0</v>
      </c>
      <c r="AW43" s="3">
        <v>0</v>
      </c>
      <c r="AX43" s="5">
        <f>P_R[[#This Row],[8+]]-P_R[[#This Row],[9+]]</f>
        <v>2.4240000000000039E-2</v>
      </c>
      <c r="AY43" s="5">
        <f>P_R[[#This Row],[9+]]-P_R[[#This Row],[10+]]</f>
        <v>2.7200000000000002E-2</v>
      </c>
      <c r="AZ43" s="5">
        <f>P_R[[#This Row],[10+]]-P_R[[#This Row],[11+]]</f>
        <v>3.4299999999999997E-2</v>
      </c>
      <c r="BA43" s="5">
        <f>P_R[[#This Row],[11+]]-P_R[[#This Row],[12+]]</f>
        <v>3.6909999999999998E-2</v>
      </c>
      <c r="BB43" s="5">
        <f>P_R[[#This Row],[12+]]-P_R[[#This Row],[13+]]</f>
        <v>4.4649999999999967E-2</v>
      </c>
      <c r="BC43" s="5">
        <f>P_R[[#This Row],[13+]]-P_R[[#This Row],[14+]]</f>
        <v>4.605999999999999E-2</v>
      </c>
      <c r="BD43" s="5">
        <f>P_R[[#This Row],[14+]]-P_R[[#This Row],[15+]]</f>
        <v>4.9740000000000006E-2</v>
      </c>
      <c r="BE43" s="5">
        <f>P_R[[#This Row],[15+]]-P_R[[#This Row],[16+]]</f>
        <v>5.6529999999999969E-2</v>
      </c>
      <c r="BF43" s="5">
        <f>P_R[[#This Row],[16+]]-P_R[[#This Row],[17+]]</f>
        <v>5.4810000000000025E-2</v>
      </c>
      <c r="BG43" s="5">
        <f>P_R[[#This Row],[17+]]-P_R[[#This Row],[18+]]</f>
        <v>5.9730000000000005E-2</v>
      </c>
      <c r="BH43" s="5">
        <f>P_R[[#This Row],[18+]]-P_R[[#This Row],[19+]]</f>
        <v>5.5520000000000014E-2</v>
      </c>
      <c r="BI43" s="5">
        <f>P_R[[#This Row],[19+]]-P_R[[#This Row],[20+]]</f>
        <v>5.8030000000000026E-2</v>
      </c>
      <c r="BJ43" s="5">
        <f>P_R[[#This Row],[20+]]-P_R[[#This Row],[21+]]</f>
        <v>5.1719999999999988E-2</v>
      </c>
      <c r="BK43" s="5">
        <f>P_R[[#This Row],[21+]]-P_R[[#This Row],[22+]]</f>
        <v>5.1829999999999987E-2</v>
      </c>
      <c r="BL43" s="5">
        <f>P_R[[#This Row],[22+]]-P_R[[#This Row],[23+]]</f>
        <v>4.4300000000000006E-2</v>
      </c>
      <c r="BM43" s="5">
        <f>P_R[[#This Row],[23+]]-P_R[[#This Row],[24+]]</f>
        <v>4.2569999999999997E-2</v>
      </c>
      <c r="BN43" s="5">
        <f>P_R[[#This Row],[24+]]-P_R[[#This Row],[25+]]</f>
        <v>3.4890000000000004E-2</v>
      </c>
      <c r="BO43" s="5">
        <f>P_R[[#This Row],[25+]]-P_R[[#This Row],[26+]]</f>
        <v>3.2149999999999998E-2</v>
      </c>
      <c r="BP43" s="5">
        <f>P_R[[#This Row],[26+]]-P_R[[#This Row],[27+]]</f>
        <v>2.5260000000000005E-2</v>
      </c>
      <c r="BQ43" s="5">
        <f>P_R[[#This Row],[27+]]-P_R[[#This Row],[28+]]</f>
        <v>2.2319999999999993E-2</v>
      </c>
      <c r="BR43" s="5">
        <f>P_R[[#This Row],[28+]]-P_R[[#This Row],[29+]]</f>
        <v>1.6820000000000002E-2</v>
      </c>
      <c r="BS43" s="5">
        <f>P_R[[#This Row],[29+]]-P_R[[#This Row],[30+]]</f>
        <v>1.4260000000000002E-2</v>
      </c>
      <c r="BT43" s="5">
        <f>P_R[[#This Row],[30+]]-P_R[[#This Row],[31+]]</f>
        <v>1.0289999999999997E-2</v>
      </c>
      <c r="BU43" s="5">
        <f>P_R[[#This Row],[31+]]-P_R[[#This Row],[32+]]</f>
        <v>7.8900000000000012E-3</v>
      </c>
      <c r="BV43" s="5">
        <f>P_R[[#This Row],[32+]]-P_R[[#This Row],[33+]]</f>
        <v>6.2800000000000009E-3</v>
      </c>
      <c r="BW43" s="5">
        <f>P_R[[#This Row],[33+]]-P_R[[#This Row],[34+]]</f>
        <v>4.2599999999999999E-3</v>
      </c>
      <c r="BX43" s="5">
        <f>P_R[[#This Row],[34+]]-P_R[[#This Row],[35+]]</f>
        <v>3.2499999999999994E-3</v>
      </c>
      <c r="BY43" s="5">
        <f>P_R[[#This Row],[35+]]-P_R[[#This Row],[36+]]</f>
        <v>2.1199999999999995E-3</v>
      </c>
      <c r="BZ43" s="5">
        <f>P_R[[#This Row],[36+]]-P_R[[#This Row],[37+]]</f>
        <v>1.5500000000000002E-3</v>
      </c>
      <c r="CA43" s="5">
        <f>P_R[[#This Row],[37+]]-P_R[[#This Row],[38+]]</f>
        <v>9.7000000000000016E-4</v>
      </c>
      <c r="CB43" s="5">
        <f>P_R[[#This Row],[38+]]-P_R[[#This Row],[39+]]</f>
        <v>6.8000000000000005E-4</v>
      </c>
      <c r="CC43" s="5">
        <f>P_R[[#This Row],[39+]]-P_R[[#This Row],[40+]]</f>
        <v>4.0999999999999999E-4</v>
      </c>
      <c r="CD43" s="5">
        <f>P_R[[#This Row],[40+]]-P_R[[#This Row],[41+]]</f>
        <v>2.7E-4</v>
      </c>
      <c r="CE43" s="5">
        <f>P_R[[#This Row],[41+]]-P_R[[#This Row],[42+]]</f>
        <v>1.5999999999999999E-4</v>
      </c>
      <c r="CF43" s="5">
        <f>P_R[[#This Row],[42+]]-P_R[[#This Row],[43+]]</f>
        <v>1.0000000000000002E-4</v>
      </c>
      <c r="CG43" s="5">
        <f>P_R[[#This Row],[43+]]-P_R[[#This Row],[44+]]</f>
        <v>4.9999999999999982E-5</v>
      </c>
      <c r="CH43" s="5">
        <f>P_R[[#This Row],[44+]]-P_R[[#This Row],[45+]]</f>
        <v>4.0000000000000003E-5</v>
      </c>
      <c r="CI43" s="5">
        <f>P_R[[#This Row],[45+]]-P_R[[#This Row],[46+]]</f>
        <v>4.0000000000000003E-5</v>
      </c>
      <c r="CJ43" s="5">
        <f>P_R[[#This Row],[46+]]-P_R[[#This Row],[47+]]</f>
        <v>0</v>
      </c>
      <c r="CK43" s="5">
        <f>P_R[[#This Row],[47+]]-P_R[[#This Row],[48+]]</f>
        <v>0</v>
      </c>
      <c r="CL43" s="5">
        <f>P_R[[#This Row],[48+]]-P_R[[#This Row],[49+]]</f>
        <v>0</v>
      </c>
    </row>
    <row r="44" spans="1:90" x14ac:dyDescent="0.25">
      <c r="A44" s="10">
        <v>22400623</v>
      </c>
      <c r="B44" t="s">
        <v>74</v>
      </c>
      <c r="C44" t="s">
        <v>86</v>
      </c>
      <c r="D44" s="11">
        <v>0.8125</v>
      </c>
      <c r="E44" s="9" t="str">
        <f>HYPERLINK("https://www.nba.com/stats/player/1629631/boxscores-traditional", "De'Andre Hunter")</f>
        <v>De'Andre Hunter</v>
      </c>
      <c r="F44">
        <v>18</v>
      </c>
      <c r="G44" s="4">
        <v>4.7750000000000004</v>
      </c>
      <c r="H44" s="3">
        <v>0.98168999999999995</v>
      </c>
      <c r="I44" s="3">
        <v>0.96994999999999998</v>
      </c>
      <c r="J44" s="3">
        <v>0.95352000000000003</v>
      </c>
      <c r="K44" s="3">
        <v>0.92922000000000005</v>
      </c>
      <c r="L44" s="3">
        <v>0.89617000000000002</v>
      </c>
      <c r="M44" s="3">
        <v>0.85314000000000001</v>
      </c>
      <c r="N44" s="3">
        <v>0.79954999999999998</v>
      </c>
      <c r="O44" s="3">
        <v>0.73565000000000003</v>
      </c>
      <c r="P44" s="3">
        <v>0.66276000000000002</v>
      </c>
      <c r="Q44" s="3">
        <v>0.58316999999999997</v>
      </c>
      <c r="R44" s="3">
        <v>0.5</v>
      </c>
      <c r="S44" s="3">
        <v>0.41682999999999998</v>
      </c>
      <c r="T44" s="3">
        <v>0.33723999999999998</v>
      </c>
      <c r="U44" s="3">
        <v>0.26434999999999997</v>
      </c>
      <c r="V44" s="3">
        <v>0.20044999999999999</v>
      </c>
      <c r="W44" s="3">
        <v>0.14685999999999999</v>
      </c>
      <c r="X44" s="3">
        <v>0.10383000000000001</v>
      </c>
      <c r="Y44" s="3">
        <v>7.0779999999999996E-2</v>
      </c>
      <c r="Z44" s="3">
        <v>4.648E-2</v>
      </c>
      <c r="AA44" s="3">
        <v>3.005E-2</v>
      </c>
      <c r="AB44" s="3">
        <v>1.831E-2</v>
      </c>
      <c r="AC44" s="3">
        <v>1.072E-2</v>
      </c>
      <c r="AD44" s="3">
        <v>6.0400000000000002E-3</v>
      </c>
      <c r="AE44" s="3">
        <v>3.2599999999999999E-3</v>
      </c>
      <c r="AF44" s="3">
        <v>1.6900000000000001E-3</v>
      </c>
      <c r="AG44" s="3">
        <v>8.4000000000000003E-4</v>
      </c>
      <c r="AH44" s="3">
        <v>4.0000000000000002E-4</v>
      </c>
      <c r="AI44" s="3">
        <v>1.9000000000000001E-4</v>
      </c>
      <c r="AJ44" s="3">
        <v>8.0000000000000007E-5</v>
      </c>
      <c r="AK44" s="3">
        <v>3.0000000000000001E-5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5">
        <f>P_R[[#This Row],[8+]]-P_R[[#This Row],[9+]]</f>
        <v>1.1739999999999973E-2</v>
      </c>
      <c r="AY44" s="5">
        <f>P_R[[#This Row],[9+]]-P_R[[#This Row],[10+]]</f>
        <v>1.6429999999999945E-2</v>
      </c>
      <c r="AZ44" s="5">
        <f>P_R[[#This Row],[10+]]-P_R[[#This Row],[11+]]</f>
        <v>2.4299999999999988E-2</v>
      </c>
      <c r="BA44" s="5">
        <f>P_R[[#This Row],[11+]]-P_R[[#This Row],[12+]]</f>
        <v>3.3050000000000024E-2</v>
      </c>
      <c r="BB44" s="5">
        <f>P_R[[#This Row],[12+]]-P_R[[#This Row],[13+]]</f>
        <v>4.3030000000000013E-2</v>
      </c>
      <c r="BC44" s="5">
        <f>P_R[[#This Row],[13+]]-P_R[[#This Row],[14+]]</f>
        <v>5.3590000000000027E-2</v>
      </c>
      <c r="BD44" s="5">
        <f>P_R[[#This Row],[14+]]-P_R[[#This Row],[15+]]</f>
        <v>6.3899999999999957E-2</v>
      </c>
      <c r="BE44" s="5">
        <f>P_R[[#This Row],[15+]]-P_R[[#This Row],[16+]]</f>
        <v>7.289000000000001E-2</v>
      </c>
      <c r="BF44" s="5">
        <f>P_R[[#This Row],[16+]]-P_R[[#This Row],[17+]]</f>
        <v>7.959000000000005E-2</v>
      </c>
      <c r="BG44" s="5">
        <f>P_R[[#This Row],[17+]]-P_R[[#This Row],[18+]]</f>
        <v>8.3169999999999966E-2</v>
      </c>
      <c r="BH44" s="5">
        <f>P_R[[#This Row],[18+]]-P_R[[#This Row],[19+]]</f>
        <v>8.3170000000000022E-2</v>
      </c>
      <c r="BI44" s="5">
        <f>P_R[[#This Row],[19+]]-P_R[[#This Row],[20+]]</f>
        <v>7.9589999999999994E-2</v>
      </c>
      <c r="BJ44" s="5">
        <f>P_R[[#This Row],[20+]]-P_R[[#This Row],[21+]]</f>
        <v>7.289000000000001E-2</v>
      </c>
      <c r="BK44" s="5">
        <f>P_R[[#This Row],[21+]]-P_R[[#This Row],[22+]]</f>
        <v>6.3899999999999985E-2</v>
      </c>
      <c r="BL44" s="5">
        <f>P_R[[#This Row],[22+]]-P_R[[#This Row],[23+]]</f>
        <v>5.3589999999999999E-2</v>
      </c>
      <c r="BM44" s="5">
        <f>P_R[[#This Row],[23+]]-P_R[[#This Row],[24+]]</f>
        <v>4.3029999999999985E-2</v>
      </c>
      <c r="BN44" s="5">
        <f>P_R[[#This Row],[24+]]-P_R[[#This Row],[25+]]</f>
        <v>3.305000000000001E-2</v>
      </c>
      <c r="BO44" s="5">
        <f>P_R[[#This Row],[25+]]-P_R[[#This Row],[26+]]</f>
        <v>2.4299999999999995E-2</v>
      </c>
      <c r="BP44" s="5">
        <f>P_R[[#This Row],[26+]]-P_R[[#This Row],[27+]]</f>
        <v>1.643E-2</v>
      </c>
      <c r="BQ44" s="5">
        <f>P_R[[#This Row],[27+]]-P_R[[#This Row],[28+]]</f>
        <v>1.174E-2</v>
      </c>
      <c r="BR44" s="5">
        <f>P_R[[#This Row],[28+]]-P_R[[#This Row],[29+]]</f>
        <v>7.5899999999999995E-3</v>
      </c>
      <c r="BS44" s="5">
        <f>P_R[[#This Row],[29+]]-P_R[[#This Row],[30+]]</f>
        <v>4.6800000000000001E-3</v>
      </c>
      <c r="BT44" s="5">
        <f>P_R[[#This Row],[30+]]-P_R[[#This Row],[31+]]</f>
        <v>2.7800000000000004E-3</v>
      </c>
      <c r="BU44" s="5">
        <f>P_R[[#This Row],[31+]]-P_R[[#This Row],[32+]]</f>
        <v>1.5699999999999998E-3</v>
      </c>
      <c r="BV44" s="5">
        <f>P_R[[#This Row],[32+]]-P_R[[#This Row],[33+]]</f>
        <v>8.5000000000000006E-4</v>
      </c>
      <c r="BW44" s="5">
        <f>P_R[[#This Row],[33+]]-P_R[[#This Row],[34+]]</f>
        <v>4.4000000000000002E-4</v>
      </c>
      <c r="BX44" s="5">
        <f>P_R[[#This Row],[34+]]-P_R[[#This Row],[35+]]</f>
        <v>2.1000000000000001E-4</v>
      </c>
      <c r="BY44" s="5">
        <f>P_R[[#This Row],[35+]]-P_R[[#This Row],[36+]]</f>
        <v>1.1E-4</v>
      </c>
      <c r="BZ44" s="5">
        <f>P_R[[#This Row],[36+]]-P_R[[#This Row],[37+]]</f>
        <v>5.0000000000000009E-5</v>
      </c>
      <c r="CA44" s="5">
        <f>P_R[[#This Row],[37+]]-P_R[[#This Row],[38+]]</f>
        <v>3.0000000000000001E-5</v>
      </c>
      <c r="CB44" s="5">
        <f>P_R[[#This Row],[38+]]-P_R[[#This Row],[39+]]</f>
        <v>0</v>
      </c>
      <c r="CC44" s="5">
        <f>P_R[[#This Row],[39+]]-P_R[[#This Row],[40+]]</f>
        <v>0</v>
      </c>
      <c r="CD44" s="5">
        <f>P_R[[#This Row],[40+]]-P_R[[#This Row],[41+]]</f>
        <v>0</v>
      </c>
      <c r="CE44" s="5">
        <f>P_R[[#This Row],[41+]]-P_R[[#This Row],[42+]]</f>
        <v>0</v>
      </c>
      <c r="CF44" s="5">
        <f>P_R[[#This Row],[42+]]-P_R[[#This Row],[43+]]</f>
        <v>0</v>
      </c>
      <c r="CG44" s="5">
        <f>P_R[[#This Row],[43+]]-P_R[[#This Row],[44+]]</f>
        <v>0</v>
      </c>
      <c r="CH44" s="5">
        <f>P_R[[#This Row],[44+]]-P_R[[#This Row],[45+]]</f>
        <v>0</v>
      </c>
      <c r="CI44" s="5">
        <f>P_R[[#This Row],[45+]]-P_R[[#This Row],[46+]]</f>
        <v>0</v>
      </c>
      <c r="CJ44" s="5">
        <f>P_R[[#This Row],[46+]]-P_R[[#This Row],[47+]]</f>
        <v>0</v>
      </c>
      <c r="CK44" s="5">
        <f>P_R[[#This Row],[47+]]-P_R[[#This Row],[48+]]</f>
        <v>0</v>
      </c>
      <c r="CL44" s="5">
        <f>P_R[[#This Row],[48+]]-P_R[[#This Row],[49+]]</f>
        <v>0</v>
      </c>
    </row>
    <row r="45" spans="1:90" x14ac:dyDescent="0.25">
      <c r="A45" s="10">
        <v>22400624</v>
      </c>
      <c r="B45" t="s">
        <v>76</v>
      </c>
      <c r="C45" t="s">
        <v>87</v>
      </c>
      <c r="D45" s="11">
        <v>0.8125</v>
      </c>
      <c r="E45" s="9" t="str">
        <f>HYPERLINK("https://www.nba.com/stats/player/201572/boxscores-traditional", "Brook Lopez")</f>
        <v>Brook Lopez</v>
      </c>
      <c r="F45">
        <v>17</v>
      </c>
      <c r="G45" s="4">
        <v>6.45</v>
      </c>
      <c r="H45" s="3">
        <v>0.91923999999999995</v>
      </c>
      <c r="I45" s="3">
        <v>0.89251000000000003</v>
      </c>
      <c r="J45" s="3">
        <v>0.86214000000000002</v>
      </c>
      <c r="K45" s="3">
        <v>0.82381000000000004</v>
      </c>
      <c r="L45" s="3">
        <v>0.7823</v>
      </c>
      <c r="M45" s="3">
        <v>0.73236999999999997</v>
      </c>
      <c r="N45" s="3">
        <v>0.68081999999999998</v>
      </c>
      <c r="O45" s="3">
        <v>0.62172000000000005</v>
      </c>
      <c r="P45" s="3">
        <v>0.56355999999999995</v>
      </c>
      <c r="Q45" s="3">
        <v>0.5</v>
      </c>
      <c r="R45" s="3">
        <v>0.43643999999999999</v>
      </c>
      <c r="S45" s="3">
        <v>0.37828000000000001</v>
      </c>
      <c r="T45" s="3">
        <v>0.31918000000000002</v>
      </c>
      <c r="U45" s="3">
        <v>0.26762999999999998</v>
      </c>
      <c r="V45" s="3">
        <v>0.2177</v>
      </c>
      <c r="W45" s="3">
        <v>0.17619000000000001</v>
      </c>
      <c r="X45" s="3">
        <v>0.13786000000000001</v>
      </c>
      <c r="Y45" s="3">
        <v>0.10749</v>
      </c>
      <c r="Z45" s="3">
        <v>8.0759999999999998E-2</v>
      </c>
      <c r="AA45" s="3">
        <v>6.0569999999999999E-2</v>
      </c>
      <c r="AB45" s="3">
        <v>4.3630000000000002E-2</v>
      </c>
      <c r="AC45" s="3">
        <v>3.1440000000000003E-2</v>
      </c>
      <c r="AD45" s="3">
        <v>2.1690000000000001E-2</v>
      </c>
      <c r="AE45" s="3">
        <v>1.4999999999999999E-2</v>
      </c>
      <c r="AF45" s="3">
        <v>9.9000000000000008E-3</v>
      </c>
      <c r="AG45" s="3">
        <v>6.5700000000000003E-3</v>
      </c>
      <c r="AH45" s="3">
        <v>4.15E-3</v>
      </c>
      <c r="AI45" s="3">
        <v>2.64E-3</v>
      </c>
      <c r="AJ45" s="3">
        <v>1.5900000000000001E-3</v>
      </c>
      <c r="AK45" s="3">
        <v>9.7000000000000005E-4</v>
      </c>
      <c r="AL45" s="3">
        <v>5.5999999999999995E-4</v>
      </c>
      <c r="AM45" s="3">
        <v>3.2000000000000003E-4</v>
      </c>
      <c r="AN45" s="3">
        <v>1.8000000000000001E-4</v>
      </c>
      <c r="AO45" s="3">
        <v>1E-4</v>
      </c>
      <c r="AP45" s="3">
        <v>5.0000000000000002E-5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5">
        <f>P_R[[#This Row],[8+]]-P_R[[#This Row],[9+]]</f>
        <v>2.672999999999992E-2</v>
      </c>
      <c r="AY45" s="5">
        <f>P_R[[#This Row],[9+]]-P_R[[#This Row],[10+]]</f>
        <v>3.0370000000000008E-2</v>
      </c>
      <c r="AZ45" s="5">
        <f>P_R[[#This Row],[10+]]-P_R[[#This Row],[11+]]</f>
        <v>3.8329999999999975E-2</v>
      </c>
      <c r="BA45" s="5">
        <f>P_R[[#This Row],[11+]]-P_R[[#This Row],[12+]]</f>
        <v>4.1510000000000047E-2</v>
      </c>
      <c r="BB45" s="5">
        <f>P_R[[#This Row],[12+]]-P_R[[#This Row],[13+]]</f>
        <v>4.993000000000003E-2</v>
      </c>
      <c r="BC45" s="5">
        <f>P_R[[#This Row],[13+]]-P_R[[#This Row],[14+]]</f>
        <v>5.1549999999999985E-2</v>
      </c>
      <c r="BD45" s="5">
        <f>P_R[[#This Row],[14+]]-P_R[[#This Row],[15+]]</f>
        <v>5.909999999999993E-2</v>
      </c>
      <c r="BE45" s="5">
        <f>P_R[[#This Row],[15+]]-P_R[[#This Row],[16+]]</f>
        <v>5.8160000000000101E-2</v>
      </c>
      <c r="BF45" s="5">
        <f>P_R[[#This Row],[16+]]-P_R[[#This Row],[17+]]</f>
        <v>6.355999999999995E-2</v>
      </c>
      <c r="BG45" s="5">
        <f>P_R[[#This Row],[17+]]-P_R[[#This Row],[18+]]</f>
        <v>6.3560000000000005E-2</v>
      </c>
      <c r="BH45" s="5">
        <f>P_R[[#This Row],[18+]]-P_R[[#This Row],[19+]]</f>
        <v>5.8159999999999989E-2</v>
      </c>
      <c r="BI45" s="5">
        <f>P_R[[#This Row],[19+]]-P_R[[#This Row],[20+]]</f>
        <v>5.9099999999999986E-2</v>
      </c>
      <c r="BJ45" s="5">
        <f>P_R[[#This Row],[20+]]-P_R[[#This Row],[21+]]</f>
        <v>5.155000000000004E-2</v>
      </c>
      <c r="BK45" s="5">
        <f>P_R[[#This Row],[21+]]-P_R[[#This Row],[22+]]</f>
        <v>4.9929999999999974E-2</v>
      </c>
      <c r="BL45" s="5">
        <f>P_R[[#This Row],[22+]]-P_R[[#This Row],[23+]]</f>
        <v>4.1509999999999991E-2</v>
      </c>
      <c r="BM45" s="5">
        <f>P_R[[#This Row],[23+]]-P_R[[#This Row],[24+]]</f>
        <v>3.8330000000000003E-2</v>
      </c>
      <c r="BN45" s="5">
        <f>P_R[[#This Row],[24+]]-P_R[[#This Row],[25+]]</f>
        <v>3.0370000000000008E-2</v>
      </c>
      <c r="BO45" s="5">
        <f>P_R[[#This Row],[25+]]-P_R[[#This Row],[26+]]</f>
        <v>2.6730000000000004E-2</v>
      </c>
      <c r="BP45" s="5">
        <f>P_R[[#This Row],[26+]]-P_R[[#This Row],[27+]]</f>
        <v>2.019E-2</v>
      </c>
      <c r="BQ45" s="5">
        <f>P_R[[#This Row],[27+]]-P_R[[#This Row],[28+]]</f>
        <v>1.6939999999999997E-2</v>
      </c>
      <c r="BR45" s="5">
        <f>P_R[[#This Row],[28+]]-P_R[[#This Row],[29+]]</f>
        <v>1.2189999999999999E-2</v>
      </c>
      <c r="BS45" s="5">
        <f>P_R[[#This Row],[29+]]-P_R[[#This Row],[30+]]</f>
        <v>9.7500000000000017E-3</v>
      </c>
      <c r="BT45" s="5">
        <f>P_R[[#This Row],[30+]]-P_R[[#This Row],[31+]]</f>
        <v>6.6900000000000015E-3</v>
      </c>
      <c r="BU45" s="5">
        <f>P_R[[#This Row],[31+]]-P_R[[#This Row],[32+]]</f>
        <v>5.0999999999999986E-3</v>
      </c>
      <c r="BV45" s="5">
        <f>P_R[[#This Row],[32+]]-P_R[[#This Row],[33+]]</f>
        <v>3.3300000000000005E-3</v>
      </c>
      <c r="BW45" s="5">
        <f>P_R[[#This Row],[33+]]-P_R[[#This Row],[34+]]</f>
        <v>2.4200000000000003E-3</v>
      </c>
      <c r="BX45" s="5">
        <f>P_R[[#This Row],[34+]]-P_R[[#This Row],[35+]]</f>
        <v>1.5100000000000001E-3</v>
      </c>
      <c r="BY45" s="5">
        <f>P_R[[#This Row],[35+]]-P_R[[#This Row],[36+]]</f>
        <v>1.0499999999999999E-3</v>
      </c>
      <c r="BZ45" s="5">
        <f>P_R[[#This Row],[36+]]-P_R[[#This Row],[37+]]</f>
        <v>6.2E-4</v>
      </c>
      <c r="CA45" s="5">
        <f>P_R[[#This Row],[37+]]-P_R[[#This Row],[38+]]</f>
        <v>4.100000000000001E-4</v>
      </c>
      <c r="CB45" s="5">
        <f>P_R[[#This Row],[38+]]-P_R[[#This Row],[39+]]</f>
        <v>2.3999999999999992E-4</v>
      </c>
      <c r="CC45" s="5">
        <f>P_R[[#This Row],[39+]]-P_R[[#This Row],[40+]]</f>
        <v>1.4000000000000001E-4</v>
      </c>
      <c r="CD45" s="5">
        <f>P_R[[#This Row],[40+]]-P_R[[#This Row],[41+]]</f>
        <v>8.0000000000000007E-5</v>
      </c>
      <c r="CE45" s="5">
        <f>P_R[[#This Row],[41+]]-P_R[[#This Row],[42+]]</f>
        <v>5.0000000000000002E-5</v>
      </c>
      <c r="CF45" s="5">
        <f>P_R[[#This Row],[42+]]-P_R[[#This Row],[43+]]</f>
        <v>5.0000000000000002E-5</v>
      </c>
      <c r="CG45" s="5">
        <f>P_R[[#This Row],[43+]]-P_R[[#This Row],[44+]]</f>
        <v>0</v>
      </c>
      <c r="CH45" s="5">
        <f>P_R[[#This Row],[44+]]-P_R[[#This Row],[45+]]</f>
        <v>0</v>
      </c>
      <c r="CI45" s="5">
        <f>P_R[[#This Row],[45+]]-P_R[[#This Row],[46+]]</f>
        <v>0</v>
      </c>
      <c r="CJ45" s="5">
        <f>P_R[[#This Row],[46+]]-P_R[[#This Row],[47+]]</f>
        <v>0</v>
      </c>
      <c r="CK45" s="5">
        <f>P_R[[#This Row],[47+]]-P_R[[#This Row],[48+]]</f>
        <v>0</v>
      </c>
      <c r="CL45" s="5">
        <f>P_R[[#This Row],[48+]]-P_R[[#This Row],[49+]]</f>
        <v>0</v>
      </c>
    </row>
    <row r="46" spans="1:90" x14ac:dyDescent="0.25">
      <c r="A46" s="10">
        <v>22400624</v>
      </c>
      <c r="B46" t="s">
        <v>87</v>
      </c>
      <c r="C46" t="s">
        <v>76</v>
      </c>
      <c r="D46" s="11">
        <v>0.8125</v>
      </c>
      <c r="E46" s="9" t="str">
        <f>HYPERLINK("https://www.nba.com/stats/player/1629130/boxscores-traditional", "Duncan Robinson")</f>
        <v>Duncan Robinson</v>
      </c>
      <c r="F46">
        <v>15.2</v>
      </c>
      <c r="G46" s="4">
        <v>9.3469999999999995</v>
      </c>
      <c r="H46" s="3">
        <v>0.77934999999999999</v>
      </c>
      <c r="I46" s="3">
        <v>0.74536999999999998</v>
      </c>
      <c r="J46" s="3">
        <v>0.71226</v>
      </c>
      <c r="K46" s="3">
        <v>0.67364000000000002</v>
      </c>
      <c r="L46" s="3">
        <v>0.63307000000000002</v>
      </c>
      <c r="M46" s="3">
        <v>0.59482999999999997</v>
      </c>
      <c r="N46" s="3">
        <v>0.55171999999999999</v>
      </c>
      <c r="O46" s="3">
        <v>0.50797999999999999</v>
      </c>
      <c r="P46" s="3">
        <v>0.46414</v>
      </c>
      <c r="Q46" s="3">
        <v>0.42465000000000003</v>
      </c>
      <c r="R46" s="3">
        <v>0.38208999999999999</v>
      </c>
      <c r="S46" s="3">
        <v>0.34089999999999998</v>
      </c>
      <c r="T46" s="3">
        <v>0.30503000000000002</v>
      </c>
      <c r="U46" s="3">
        <v>0.26762999999999998</v>
      </c>
      <c r="V46" s="3">
        <v>0.23269999999999999</v>
      </c>
      <c r="W46" s="3">
        <v>0.20327000000000001</v>
      </c>
      <c r="X46" s="3">
        <v>0.17360999999999999</v>
      </c>
      <c r="Y46" s="3">
        <v>0.14685999999999999</v>
      </c>
      <c r="Z46" s="3">
        <v>0.12302</v>
      </c>
      <c r="AA46" s="3">
        <v>0.10383000000000001</v>
      </c>
      <c r="AB46" s="3">
        <v>8.5339999999999999E-2</v>
      </c>
      <c r="AC46" s="3">
        <v>6.9440000000000002E-2</v>
      </c>
      <c r="AD46" s="3">
        <v>5.7049999999999997E-2</v>
      </c>
      <c r="AE46" s="3">
        <v>4.5510000000000002E-2</v>
      </c>
      <c r="AF46" s="3">
        <v>3.5929999999999997E-2</v>
      </c>
      <c r="AG46" s="3">
        <v>2.8719999999999999E-2</v>
      </c>
      <c r="AH46" s="3">
        <v>2.222E-2</v>
      </c>
      <c r="AI46" s="3">
        <v>1.7000000000000001E-2</v>
      </c>
      <c r="AJ46" s="3">
        <v>1.2869999999999999E-2</v>
      </c>
      <c r="AK46" s="3">
        <v>9.9000000000000008E-3</v>
      </c>
      <c r="AL46" s="3">
        <v>7.3400000000000002E-3</v>
      </c>
      <c r="AM46" s="3">
        <v>5.3899999999999998E-3</v>
      </c>
      <c r="AN46" s="3">
        <v>4.0200000000000001E-3</v>
      </c>
      <c r="AO46" s="3">
        <v>2.8900000000000002E-3</v>
      </c>
      <c r="AP46" s="3">
        <v>2.0500000000000002E-3</v>
      </c>
      <c r="AQ46" s="3">
        <v>1.49E-3</v>
      </c>
      <c r="AR46" s="3">
        <v>1.0399999999999999E-3</v>
      </c>
      <c r="AS46" s="3">
        <v>7.1000000000000002E-4</v>
      </c>
      <c r="AT46" s="3">
        <v>4.8000000000000001E-4</v>
      </c>
      <c r="AU46" s="3">
        <v>3.4000000000000002E-4</v>
      </c>
      <c r="AV46" s="3">
        <v>2.2000000000000001E-4</v>
      </c>
      <c r="AW46" s="3">
        <v>1.4999999999999999E-4</v>
      </c>
      <c r="AX46" s="5">
        <f>P_R[[#This Row],[8+]]-P_R[[#This Row],[9+]]</f>
        <v>3.398000000000001E-2</v>
      </c>
      <c r="AY46" s="5">
        <f>P_R[[#This Row],[9+]]-P_R[[#This Row],[10+]]</f>
        <v>3.3109999999999973E-2</v>
      </c>
      <c r="AZ46" s="5">
        <f>P_R[[#This Row],[10+]]-P_R[[#This Row],[11+]]</f>
        <v>3.8619999999999988E-2</v>
      </c>
      <c r="BA46" s="5">
        <f>P_R[[#This Row],[11+]]-P_R[[#This Row],[12+]]</f>
        <v>4.0569999999999995E-2</v>
      </c>
      <c r="BB46" s="5">
        <f>P_R[[#This Row],[12+]]-P_R[[#This Row],[13+]]</f>
        <v>3.8240000000000052E-2</v>
      </c>
      <c r="BC46" s="5">
        <f>P_R[[#This Row],[13+]]-P_R[[#This Row],[14+]]</f>
        <v>4.3109999999999982E-2</v>
      </c>
      <c r="BD46" s="5">
        <f>P_R[[#This Row],[14+]]-P_R[[#This Row],[15+]]</f>
        <v>4.3740000000000001E-2</v>
      </c>
      <c r="BE46" s="5">
        <f>P_R[[#This Row],[15+]]-P_R[[#This Row],[16+]]</f>
        <v>4.383999999999999E-2</v>
      </c>
      <c r="BF46" s="5">
        <f>P_R[[#This Row],[16+]]-P_R[[#This Row],[17+]]</f>
        <v>3.948999999999997E-2</v>
      </c>
      <c r="BG46" s="5">
        <f>P_R[[#This Row],[17+]]-P_R[[#This Row],[18+]]</f>
        <v>4.2560000000000042E-2</v>
      </c>
      <c r="BH46" s="5">
        <f>P_R[[#This Row],[18+]]-P_R[[#This Row],[19+]]</f>
        <v>4.1190000000000004E-2</v>
      </c>
      <c r="BI46" s="5">
        <f>P_R[[#This Row],[19+]]-P_R[[#This Row],[20+]]</f>
        <v>3.5869999999999957E-2</v>
      </c>
      <c r="BJ46" s="5">
        <f>P_R[[#This Row],[20+]]-P_R[[#This Row],[21+]]</f>
        <v>3.7400000000000044E-2</v>
      </c>
      <c r="BK46" s="5">
        <f>P_R[[#This Row],[21+]]-P_R[[#This Row],[22+]]</f>
        <v>3.4929999999999989E-2</v>
      </c>
      <c r="BL46" s="5">
        <f>P_R[[#This Row],[22+]]-P_R[[#This Row],[23+]]</f>
        <v>2.9429999999999984E-2</v>
      </c>
      <c r="BM46" s="5">
        <f>P_R[[#This Row],[23+]]-P_R[[#This Row],[24+]]</f>
        <v>2.966000000000002E-2</v>
      </c>
      <c r="BN46" s="5">
        <f>P_R[[#This Row],[24+]]-P_R[[#This Row],[25+]]</f>
        <v>2.6749999999999996E-2</v>
      </c>
      <c r="BO46" s="5">
        <f>P_R[[#This Row],[25+]]-P_R[[#This Row],[26+]]</f>
        <v>2.3839999999999986E-2</v>
      </c>
      <c r="BP46" s="5">
        <f>P_R[[#This Row],[26+]]-P_R[[#This Row],[27+]]</f>
        <v>1.9189999999999999E-2</v>
      </c>
      <c r="BQ46" s="5">
        <f>P_R[[#This Row],[27+]]-P_R[[#This Row],[28+]]</f>
        <v>1.8490000000000006E-2</v>
      </c>
      <c r="BR46" s="5">
        <f>P_R[[#This Row],[28+]]-P_R[[#This Row],[29+]]</f>
        <v>1.5899999999999997E-2</v>
      </c>
      <c r="BS46" s="5">
        <f>P_R[[#This Row],[29+]]-P_R[[#This Row],[30+]]</f>
        <v>1.2390000000000005E-2</v>
      </c>
      <c r="BT46" s="5">
        <f>P_R[[#This Row],[30+]]-P_R[[#This Row],[31+]]</f>
        <v>1.1539999999999995E-2</v>
      </c>
      <c r="BU46" s="5">
        <f>P_R[[#This Row],[31+]]-P_R[[#This Row],[32+]]</f>
        <v>9.5800000000000052E-3</v>
      </c>
      <c r="BV46" s="5">
        <f>P_R[[#This Row],[32+]]-P_R[[#This Row],[33+]]</f>
        <v>7.2099999999999977E-3</v>
      </c>
      <c r="BW46" s="5">
        <f>P_R[[#This Row],[33+]]-P_R[[#This Row],[34+]]</f>
        <v>6.4999999999999988E-3</v>
      </c>
      <c r="BX46" s="5">
        <f>P_R[[#This Row],[34+]]-P_R[[#This Row],[35+]]</f>
        <v>5.2199999999999989E-3</v>
      </c>
      <c r="BY46" s="5">
        <f>P_R[[#This Row],[35+]]-P_R[[#This Row],[36+]]</f>
        <v>4.1300000000000017E-3</v>
      </c>
      <c r="BZ46" s="5">
        <f>P_R[[#This Row],[36+]]-P_R[[#This Row],[37+]]</f>
        <v>2.9699999999999987E-3</v>
      </c>
      <c r="CA46" s="5">
        <f>P_R[[#This Row],[37+]]-P_R[[#This Row],[38+]]</f>
        <v>2.5600000000000006E-3</v>
      </c>
      <c r="CB46" s="5">
        <f>P_R[[#This Row],[38+]]-P_R[[#This Row],[39+]]</f>
        <v>1.9500000000000003E-3</v>
      </c>
      <c r="CC46" s="5">
        <f>P_R[[#This Row],[39+]]-P_R[[#This Row],[40+]]</f>
        <v>1.3699999999999997E-3</v>
      </c>
      <c r="CD46" s="5">
        <f>P_R[[#This Row],[40+]]-P_R[[#This Row],[41+]]</f>
        <v>1.1299999999999999E-3</v>
      </c>
      <c r="CE46" s="5">
        <f>P_R[[#This Row],[41+]]-P_R[[#This Row],[42+]]</f>
        <v>8.4000000000000003E-4</v>
      </c>
      <c r="CF46" s="5">
        <f>P_R[[#This Row],[42+]]-P_R[[#This Row],[43+]]</f>
        <v>5.6000000000000017E-4</v>
      </c>
      <c r="CG46" s="5">
        <f>P_R[[#This Row],[43+]]-P_R[[#This Row],[44+]]</f>
        <v>4.500000000000001E-4</v>
      </c>
      <c r="CH46" s="5">
        <f>P_R[[#This Row],[44+]]-P_R[[#This Row],[45+]]</f>
        <v>3.2999999999999989E-4</v>
      </c>
      <c r="CI46" s="5">
        <f>P_R[[#This Row],[45+]]-P_R[[#This Row],[46+]]</f>
        <v>2.3000000000000001E-4</v>
      </c>
      <c r="CJ46" s="5">
        <f>P_R[[#This Row],[46+]]-P_R[[#This Row],[47+]]</f>
        <v>1.3999999999999999E-4</v>
      </c>
      <c r="CK46" s="5">
        <f>P_R[[#This Row],[47+]]-P_R[[#This Row],[48+]]</f>
        <v>1.2000000000000002E-4</v>
      </c>
      <c r="CL46" s="5">
        <f>P_R[[#This Row],[48+]]-P_R[[#This Row],[49+]]</f>
        <v>7.0000000000000021E-5</v>
      </c>
    </row>
    <row r="47" spans="1:90" x14ac:dyDescent="0.25">
      <c r="A47" s="10">
        <v>22400623</v>
      </c>
      <c r="B47" t="s">
        <v>86</v>
      </c>
      <c r="C47" t="s">
        <v>74</v>
      </c>
      <c r="D47" s="11">
        <v>0.8125</v>
      </c>
      <c r="E47" s="9" t="str">
        <f>HYPERLINK("https://www.nba.com/stats/player/1628971/boxscores-traditional", "Bruce Brown")</f>
        <v>Bruce Brown</v>
      </c>
      <c r="F47">
        <v>15.8</v>
      </c>
      <c r="G47" s="4">
        <v>7.0259999999999998</v>
      </c>
      <c r="H47" s="3">
        <v>0.86650000000000005</v>
      </c>
      <c r="I47" s="3">
        <v>0.83398000000000005</v>
      </c>
      <c r="J47" s="3">
        <v>0.79673000000000005</v>
      </c>
      <c r="K47" s="3">
        <v>0.75175000000000003</v>
      </c>
      <c r="L47" s="3">
        <v>0.70540000000000003</v>
      </c>
      <c r="M47" s="3">
        <v>0.65542</v>
      </c>
      <c r="N47" s="3">
        <v>0.60257000000000005</v>
      </c>
      <c r="O47" s="3">
        <v>0.54379999999999995</v>
      </c>
      <c r="P47" s="3">
        <v>0.48803000000000002</v>
      </c>
      <c r="Q47" s="3">
        <v>0.43251000000000001</v>
      </c>
      <c r="R47" s="3">
        <v>0.37828000000000001</v>
      </c>
      <c r="S47" s="3">
        <v>0.32275999999999999</v>
      </c>
      <c r="T47" s="3">
        <v>0.27424999999999999</v>
      </c>
      <c r="U47" s="3">
        <v>0.22964999999999999</v>
      </c>
      <c r="V47" s="3">
        <v>0.18942999999999999</v>
      </c>
      <c r="W47" s="3">
        <v>0.15386</v>
      </c>
      <c r="X47" s="3">
        <v>0.121</v>
      </c>
      <c r="Y47" s="3">
        <v>9.5100000000000004E-2</v>
      </c>
      <c r="Z47" s="3">
        <v>7.3529999999999998E-2</v>
      </c>
      <c r="AA47" s="3">
        <v>5.5919999999999997E-2</v>
      </c>
      <c r="AB47" s="3">
        <v>4.0930000000000001E-2</v>
      </c>
      <c r="AC47" s="3">
        <v>3.005E-2</v>
      </c>
      <c r="AD47" s="3">
        <v>2.1690000000000001E-2</v>
      </c>
      <c r="AE47" s="3">
        <v>1.5389999999999999E-2</v>
      </c>
      <c r="AF47" s="3">
        <v>1.044E-2</v>
      </c>
      <c r="AG47" s="3">
        <v>7.1399999999999996E-3</v>
      </c>
      <c r="AH47" s="3">
        <v>4.7999999999999996E-3</v>
      </c>
      <c r="AI47" s="3">
        <v>3.1700000000000001E-3</v>
      </c>
      <c r="AJ47" s="3">
        <v>1.99E-3</v>
      </c>
      <c r="AK47" s="3">
        <v>1.2600000000000001E-3</v>
      </c>
      <c r="AL47" s="3">
        <v>7.9000000000000001E-4</v>
      </c>
      <c r="AM47" s="3">
        <v>4.8000000000000001E-4</v>
      </c>
      <c r="AN47" s="3">
        <v>2.9E-4</v>
      </c>
      <c r="AO47" s="3">
        <v>1.7000000000000001E-4</v>
      </c>
      <c r="AP47" s="3">
        <v>1E-4</v>
      </c>
      <c r="AQ47" s="3">
        <v>5.0000000000000002E-5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5">
        <f>P_R[[#This Row],[8+]]-P_R[[#This Row],[9+]]</f>
        <v>3.2519999999999993E-2</v>
      </c>
      <c r="AY47" s="5">
        <f>P_R[[#This Row],[9+]]-P_R[[#This Row],[10+]]</f>
        <v>3.7250000000000005E-2</v>
      </c>
      <c r="AZ47" s="5">
        <f>P_R[[#This Row],[10+]]-P_R[[#This Row],[11+]]</f>
        <v>4.498000000000002E-2</v>
      </c>
      <c r="BA47" s="5">
        <f>P_R[[#This Row],[11+]]-P_R[[#This Row],[12+]]</f>
        <v>4.6350000000000002E-2</v>
      </c>
      <c r="BB47" s="5">
        <f>P_R[[#This Row],[12+]]-P_R[[#This Row],[13+]]</f>
        <v>4.9980000000000024E-2</v>
      </c>
      <c r="BC47" s="5">
        <f>P_R[[#This Row],[13+]]-P_R[[#This Row],[14+]]</f>
        <v>5.2849999999999953E-2</v>
      </c>
      <c r="BD47" s="5">
        <f>P_R[[#This Row],[14+]]-P_R[[#This Row],[15+]]</f>
        <v>5.87700000000001E-2</v>
      </c>
      <c r="BE47" s="5">
        <f>P_R[[#This Row],[15+]]-P_R[[#This Row],[16+]]</f>
        <v>5.5769999999999931E-2</v>
      </c>
      <c r="BF47" s="5">
        <f>P_R[[#This Row],[16+]]-P_R[[#This Row],[17+]]</f>
        <v>5.5520000000000014E-2</v>
      </c>
      <c r="BG47" s="5">
        <f>P_R[[#This Row],[17+]]-P_R[[#This Row],[18+]]</f>
        <v>5.423E-2</v>
      </c>
      <c r="BH47" s="5">
        <f>P_R[[#This Row],[18+]]-P_R[[#This Row],[19+]]</f>
        <v>5.5520000000000014E-2</v>
      </c>
      <c r="BI47" s="5">
        <f>P_R[[#This Row],[19+]]-P_R[[#This Row],[20+]]</f>
        <v>4.8509999999999998E-2</v>
      </c>
      <c r="BJ47" s="5">
        <f>P_R[[#This Row],[20+]]-P_R[[#This Row],[21+]]</f>
        <v>4.4600000000000001E-2</v>
      </c>
      <c r="BK47" s="5">
        <f>P_R[[#This Row],[21+]]-P_R[[#This Row],[22+]]</f>
        <v>4.0220000000000006E-2</v>
      </c>
      <c r="BL47" s="5">
        <f>P_R[[#This Row],[22+]]-P_R[[#This Row],[23+]]</f>
        <v>3.5569999999999991E-2</v>
      </c>
      <c r="BM47" s="5">
        <f>P_R[[#This Row],[23+]]-P_R[[#This Row],[24+]]</f>
        <v>3.286E-2</v>
      </c>
      <c r="BN47" s="5">
        <f>P_R[[#This Row],[24+]]-P_R[[#This Row],[25+]]</f>
        <v>2.5899999999999992E-2</v>
      </c>
      <c r="BO47" s="5">
        <f>P_R[[#This Row],[25+]]-P_R[[#This Row],[26+]]</f>
        <v>2.1570000000000006E-2</v>
      </c>
      <c r="BP47" s="5">
        <f>P_R[[#This Row],[26+]]-P_R[[#This Row],[27+]]</f>
        <v>1.7610000000000001E-2</v>
      </c>
      <c r="BQ47" s="5">
        <f>P_R[[#This Row],[27+]]-P_R[[#This Row],[28+]]</f>
        <v>1.4989999999999996E-2</v>
      </c>
      <c r="BR47" s="5">
        <f>P_R[[#This Row],[28+]]-P_R[[#This Row],[29+]]</f>
        <v>1.0880000000000001E-2</v>
      </c>
      <c r="BS47" s="5">
        <f>P_R[[#This Row],[29+]]-P_R[[#This Row],[30+]]</f>
        <v>8.3599999999999994E-3</v>
      </c>
      <c r="BT47" s="5">
        <f>P_R[[#This Row],[30+]]-P_R[[#This Row],[31+]]</f>
        <v>6.3000000000000018E-3</v>
      </c>
      <c r="BU47" s="5">
        <f>P_R[[#This Row],[31+]]-P_R[[#This Row],[32+]]</f>
        <v>4.9499999999999995E-3</v>
      </c>
      <c r="BV47" s="5">
        <f>P_R[[#This Row],[32+]]-P_R[[#This Row],[33+]]</f>
        <v>3.3E-3</v>
      </c>
      <c r="BW47" s="5">
        <f>P_R[[#This Row],[33+]]-P_R[[#This Row],[34+]]</f>
        <v>2.3400000000000001E-3</v>
      </c>
      <c r="BX47" s="5">
        <f>P_R[[#This Row],[34+]]-P_R[[#This Row],[35+]]</f>
        <v>1.6299999999999995E-3</v>
      </c>
      <c r="BY47" s="5">
        <f>P_R[[#This Row],[35+]]-P_R[[#This Row],[36+]]</f>
        <v>1.1800000000000001E-3</v>
      </c>
      <c r="BZ47" s="5">
        <f>P_R[[#This Row],[36+]]-P_R[[#This Row],[37+]]</f>
        <v>7.2999999999999996E-4</v>
      </c>
      <c r="CA47" s="5">
        <f>P_R[[#This Row],[37+]]-P_R[[#This Row],[38+]]</f>
        <v>4.7000000000000004E-4</v>
      </c>
      <c r="CB47" s="5">
        <f>P_R[[#This Row],[38+]]-P_R[[#This Row],[39+]]</f>
        <v>3.1E-4</v>
      </c>
      <c r="CC47" s="5">
        <f>P_R[[#This Row],[39+]]-P_R[[#This Row],[40+]]</f>
        <v>1.9000000000000001E-4</v>
      </c>
      <c r="CD47" s="5">
        <f>P_R[[#This Row],[40+]]-P_R[[#This Row],[41+]]</f>
        <v>1.1999999999999999E-4</v>
      </c>
      <c r="CE47" s="5">
        <f>P_R[[#This Row],[41+]]-P_R[[#This Row],[42+]]</f>
        <v>7.0000000000000007E-5</v>
      </c>
      <c r="CF47" s="5">
        <f>P_R[[#This Row],[42+]]-P_R[[#This Row],[43+]]</f>
        <v>5.0000000000000002E-5</v>
      </c>
      <c r="CG47" s="5">
        <f>P_R[[#This Row],[43+]]-P_R[[#This Row],[44+]]</f>
        <v>5.0000000000000002E-5</v>
      </c>
      <c r="CH47" s="5">
        <f>P_R[[#This Row],[44+]]-P_R[[#This Row],[45+]]</f>
        <v>0</v>
      </c>
      <c r="CI47" s="5">
        <f>P_R[[#This Row],[45+]]-P_R[[#This Row],[46+]]</f>
        <v>0</v>
      </c>
      <c r="CJ47" s="5">
        <f>P_R[[#This Row],[46+]]-P_R[[#This Row],[47+]]</f>
        <v>0</v>
      </c>
      <c r="CK47" s="5">
        <f>P_R[[#This Row],[47+]]-P_R[[#This Row],[48+]]</f>
        <v>0</v>
      </c>
      <c r="CL47" s="5">
        <f>P_R[[#This Row],[48+]]-P_R[[#This Row],[49+]]</f>
        <v>0</v>
      </c>
    </row>
    <row r="48" spans="1:90" x14ac:dyDescent="0.25">
      <c r="A48" s="10">
        <v>22400624</v>
      </c>
      <c r="B48" t="s">
        <v>76</v>
      </c>
      <c r="C48" t="s">
        <v>87</v>
      </c>
      <c r="D48" s="11">
        <v>0.8125</v>
      </c>
      <c r="E48" s="9" t="str">
        <f>HYPERLINK("https://www.nba.com/stats/player/1626171/boxscores-traditional", "Bobby Portis")</f>
        <v>Bobby Portis</v>
      </c>
      <c r="F48">
        <v>17.2</v>
      </c>
      <c r="G48" s="4">
        <v>3.8679999999999999</v>
      </c>
      <c r="H48" s="3">
        <v>0.99134</v>
      </c>
      <c r="I48" s="3">
        <v>0.98299999999999998</v>
      </c>
      <c r="J48" s="3">
        <v>0.96855999999999998</v>
      </c>
      <c r="K48" s="3">
        <v>0.94520000000000004</v>
      </c>
      <c r="L48" s="3">
        <v>0.90988000000000002</v>
      </c>
      <c r="M48" s="3">
        <v>0.86214000000000002</v>
      </c>
      <c r="N48" s="3">
        <v>0.79673000000000005</v>
      </c>
      <c r="O48" s="3">
        <v>0.71565999999999996</v>
      </c>
      <c r="P48" s="3">
        <v>0.62172000000000005</v>
      </c>
      <c r="Q48" s="3">
        <v>0.51993999999999996</v>
      </c>
      <c r="R48" s="3">
        <v>0.41682999999999998</v>
      </c>
      <c r="S48" s="3">
        <v>0.31918000000000002</v>
      </c>
      <c r="T48" s="3">
        <v>0.23576</v>
      </c>
      <c r="U48" s="3">
        <v>0.16353999999999999</v>
      </c>
      <c r="V48" s="3">
        <v>0.10749</v>
      </c>
      <c r="W48" s="3">
        <v>6.6809999999999994E-2</v>
      </c>
      <c r="X48" s="3">
        <v>3.9199999999999999E-2</v>
      </c>
      <c r="Y48" s="3">
        <v>2.1690000000000001E-2</v>
      </c>
      <c r="Z48" s="3">
        <v>1.1299999999999999E-2</v>
      </c>
      <c r="AA48" s="3">
        <v>5.7000000000000002E-3</v>
      </c>
      <c r="AB48" s="3">
        <v>2.64E-3</v>
      </c>
      <c r="AC48" s="3">
        <v>1.14E-3</v>
      </c>
      <c r="AD48" s="3">
        <v>4.6999999999999999E-4</v>
      </c>
      <c r="AE48" s="3">
        <v>1.8000000000000001E-4</v>
      </c>
      <c r="AF48" s="3">
        <v>6.0000000000000002E-5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5">
        <f>P_R[[#This Row],[8+]]-P_R[[#This Row],[9+]]</f>
        <v>8.3400000000000141E-3</v>
      </c>
      <c r="AY48" s="5">
        <f>P_R[[#This Row],[9+]]-P_R[[#This Row],[10+]]</f>
        <v>1.4440000000000008E-2</v>
      </c>
      <c r="AZ48" s="5">
        <f>P_R[[#This Row],[10+]]-P_R[[#This Row],[11+]]</f>
        <v>2.3359999999999936E-2</v>
      </c>
      <c r="BA48" s="5">
        <f>P_R[[#This Row],[11+]]-P_R[[#This Row],[12+]]</f>
        <v>3.5320000000000018E-2</v>
      </c>
      <c r="BB48" s="5">
        <f>P_R[[#This Row],[12+]]-P_R[[#This Row],[13+]]</f>
        <v>4.7740000000000005E-2</v>
      </c>
      <c r="BC48" s="5">
        <f>P_R[[#This Row],[13+]]-P_R[[#This Row],[14+]]</f>
        <v>6.5409999999999968E-2</v>
      </c>
      <c r="BD48" s="5">
        <f>P_R[[#This Row],[14+]]-P_R[[#This Row],[15+]]</f>
        <v>8.1070000000000086E-2</v>
      </c>
      <c r="BE48" s="5">
        <f>P_R[[#This Row],[15+]]-P_R[[#This Row],[16+]]</f>
        <v>9.3939999999999912E-2</v>
      </c>
      <c r="BF48" s="5">
        <f>P_R[[#This Row],[16+]]-P_R[[#This Row],[17+]]</f>
        <v>0.10178000000000009</v>
      </c>
      <c r="BG48" s="5">
        <f>P_R[[#This Row],[17+]]-P_R[[#This Row],[18+]]</f>
        <v>0.10310999999999998</v>
      </c>
      <c r="BH48" s="5">
        <f>P_R[[#This Row],[18+]]-P_R[[#This Row],[19+]]</f>
        <v>9.7649999999999959E-2</v>
      </c>
      <c r="BI48" s="5">
        <f>P_R[[#This Row],[19+]]-P_R[[#This Row],[20+]]</f>
        <v>8.3420000000000022E-2</v>
      </c>
      <c r="BJ48" s="5">
        <f>P_R[[#This Row],[20+]]-P_R[[#This Row],[21+]]</f>
        <v>7.2220000000000006E-2</v>
      </c>
      <c r="BK48" s="5">
        <f>P_R[[#This Row],[21+]]-P_R[[#This Row],[22+]]</f>
        <v>5.6049999999999989E-2</v>
      </c>
      <c r="BL48" s="5">
        <f>P_R[[#This Row],[22+]]-P_R[[#This Row],[23+]]</f>
        <v>4.0680000000000008E-2</v>
      </c>
      <c r="BM48" s="5">
        <f>P_R[[#This Row],[23+]]-P_R[[#This Row],[24+]]</f>
        <v>2.7609999999999996E-2</v>
      </c>
      <c r="BN48" s="5">
        <f>P_R[[#This Row],[24+]]-P_R[[#This Row],[25+]]</f>
        <v>1.7509999999999998E-2</v>
      </c>
      <c r="BO48" s="5">
        <f>P_R[[#This Row],[25+]]-P_R[[#This Row],[26+]]</f>
        <v>1.0390000000000002E-2</v>
      </c>
      <c r="BP48" s="5">
        <f>P_R[[#This Row],[26+]]-P_R[[#This Row],[27+]]</f>
        <v>5.5999999999999991E-3</v>
      </c>
      <c r="BQ48" s="5">
        <f>P_R[[#This Row],[27+]]-P_R[[#This Row],[28+]]</f>
        <v>3.0600000000000002E-3</v>
      </c>
      <c r="BR48" s="5">
        <f>P_R[[#This Row],[28+]]-P_R[[#This Row],[29+]]</f>
        <v>1.5E-3</v>
      </c>
      <c r="BS48" s="5">
        <f>P_R[[#This Row],[29+]]-P_R[[#This Row],[30+]]</f>
        <v>6.7000000000000002E-4</v>
      </c>
      <c r="BT48" s="5">
        <f>P_R[[#This Row],[30+]]-P_R[[#This Row],[31+]]</f>
        <v>2.9E-4</v>
      </c>
      <c r="BU48" s="5">
        <f>P_R[[#This Row],[31+]]-P_R[[#This Row],[32+]]</f>
        <v>1.2000000000000002E-4</v>
      </c>
      <c r="BV48" s="5">
        <f>P_R[[#This Row],[32+]]-P_R[[#This Row],[33+]]</f>
        <v>6.0000000000000002E-5</v>
      </c>
      <c r="BW48" s="5">
        <f>P_R[[#This Row],[33+]]-P_R[[#This Row],[34+]]</f>
        <v>0</v>
      </c>
      <c r="BX48" s="5">
        <f>P_R[[#This Row],[34+]]-P_R[[#This Row],[35+]]</f>
        <v>0</v>
      </c>
      <c r="BY48" s="5">
        <f>P_R[[#This Row],[35+]]-P_R[[#This Row],[36+]]</f>
        <v>0</v>
      </c>
      <c r="BZ48" s="5">
        <f>P_R[[#This Row],[36+]]-P_R[[#This Row],[37+]]</f>
        <v>0</v>
      </c>
      <c r="CA48" s="5">
        <f>P_R[[#This Row],[37+]]-P_R[[#This Row],[38+]]</f>
        <v>0</v>
      </c>
      <c r="CB48" s="5">
        <f>P_R[[#This Row],[38+]]-P_R[[#This Row],[39+]]</f>
        <v>0</v>
      </c>
      <c r="CC48" s="5">
        <f>P_R[[#This Row],[39+]]-P_R[[#This Row],[40+]]</f>
        <v>0</v>
      </c>
      <c r="CD48" s="5">
        <f>P_R[[#This Row],[40+]]-P_R[[#This Row],[41+]]</f>
        <v>0</v>
      </c>
      <c r="CE48" s="5">
        <f>P_R[[#This Row],[41+]]-P_R[[#This Row],[42+]]</f>
        <v>0</v>
      </c>
      <c r="CF48" s="5">
        <f>P_R[[#This Row],[42+]]-P_R[[#This Row],[43+]]</f>
        <v>0</v>
      </c>
      <c r="CG48" s="5">
        <f>P_R[[#This Row],[43+]]-P_R[[#This Row],[44+]]</f>
        <v>0</v>
      </c>
      <c r="CH48" s="5">
        <f>P_R[[#This Row],[44+]]-P_R[[#This Row],[45+]]</f>
        <v>0</v>
      </c>
      <c r="CI48" s="5">
        <f>P_R[[#This Row],[45+]]-P_R[[#This Row],[46+]]</f>
        <v>0</v>
      </c>
      <c r="CJ48" s="5">
        <f>P_R[[#This Row],[46+]]-P_R[[#This Row],[47+]]</f>
        <v>0</v>
      </c>
      <c r="CK48" s="5">
        <f>P_R[[#This Row],[47+]]-P_R[[#This Row],[48+]]</f>
        <v>0</v>
      </c>
      <c r="CL48" s="5">
        <f>P_R[[#This Row],[48+]]-P_R[[#This Row],[49+]]</f>
        <v>0</v>
      </c>
    </row>
    <row r="49" spans="1:90" x14ac:dyDescent="0.25">
      <c r="A49" s="10">
        <v>22400624</v>
      </c>
      <c r="B49" t="s">
        <v>87</v>
      </c>
      <c r="C49" t="s">
        <v>76</v>
      </c>
      <c r="D49" s="11">
        <v>0.8125</v>
      </c>
      <c r="E49" s="9" t="str">
        <f>HYPERLINK("https://www.nba.com/stats/player/1626179/boxscores-traditional", "Terry Rozier")</f>
        <v>Terry Rozier</v>
      </c>
      <c r="F49">
        <v>16</v>
      </c>
      <c r="G49" s="4">
        <v>6.0659999999999998</v>
      </c>
      <c r="H49" s="3">
        <v>0.90658000000000005</v>
      </c>
      <c r="I49" s="3">
        <v>0.87492999999999999</v>
      </c>
      <c r="J49" s="3">
        <v>0.83891000000000004</v>
      </c>
      <c r="K49" s="3">
        <v>0.79388999999999998</v>
      </c>
      <c r="L49" s="3">
        <v>0.74536999999999998</v>
      </c>
      <c r="M49" s="3">
        <v>0.68793000000000004</v>
      </c>
      <c r="N49" s="3">
        <v>0.62929999999999997</v>
      </c>
      <c r="O49" s="3">
        <v>0.56355999999999995</v>
      </c>
      <c r="P49" s="3">
        <v>0.5</v>
      </c>
      <c r="Q49" s="3">
        <v>0.43643999999999999</v>
      </c>
      <c r="R49" s="3">
        <v>0.37069999999999997</v>
      </c>
      <c r="S49" s="3">
        <v>0.31207000000000001</v>
      </c>
      <c r="T49" s="3">
        <v>0.25463000000000002</v>
      </c>
      <c r="U49" s="3">
        <v>0.20610999999999999</v>
      </c>
      <c r="V49" s="3">
        <v>0.16109000000000001</v>
      </c>
      <c r="W49" s="3">
        <v>0.12506999999999999</v>
      </c>
      <c r="X49" s="3">
        <v>9.3420000000000003E-2</v>
      </c>
      <c r="Y49" s="3">
        <v>6.9440000000000002E-2</v>
      </c>
      <c r="Z49" s="3">
        <v>4.947E-2</v>
      </c>
      <c r="AA49" s="3">
        <v>3.5150000000000001E-2</v>
      </c>
      <c r="AB49" s="3">
        <v>2.385E-2</v>
      </c>
      <c r="AC49" s="3">
        <v>1.618E-2</v>
      </c>
      <c r="AD49" s="3">
        <v>1.044E-2</v>
      </c>
      <c r="AE49" s="3">
        <v>6.7600000000000004E-3</v>
      </c>
      <c r="AF49" s="3">
        <v>4.15E-3</v>
      </c>
      <c r="AG49" s="3">
        <v>2.5600000000000002E-3</v>
      </c>
      <c r="AH49" s="3">
        <v>1.49E-3</v>
      </c>
      <c r="AI49" s="3">
        <v>8.7000000000000001E-4</v>
      </c>
      <c r="AJ49" s="3">
        <v>4.8000000000000001E-4</v>
      </c>
      <c r="AK49" s="3">
        <v>2.7E-4</v>
      </c>
      <c r="AL49" s="3">
        <v>1.3999999999999999E-4</v>
      </c>
      <c r="AM49" s="3">
        <v>8.0000000000000007E-5</v>
      </c>
      <c r="AN49" s="3">
        <v>4.0000000000000003E-5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5">
        <f>P_R[[#This Row],[8+]]-P_R[[#This Row],[9+]]</f>
        <v>3.1650000000000067E-2</v>
      </c>
      <c r="AY49" s="5">
        <f>P_R[[#This Row],[9+]]-P_R[[#This Row],[10+]]</f>
        <v>3.6019999999999941E-2</v>
      </c>
      <c r="AZ49" s="5">
        <f>P_R[[#This Row],[10+]]-P_R[[#This Row],[11+]]</f>
        <v>4.502000000000006E-2</v>
      </c>
      <c r="BA49" s="5">
        <f>P_R[[#This Row],[11+]]-P_R[[#This Row],[12+]]</f>
        <v>4.8520000000000008E-2</v>
      </c>
      <c r="BB49" s="5">
        <f>P_R[[#This Row],[12+]]-P_R[[#This Row],[13+]]</f>
        <v>5.7439999999999936E-2</v>
      </c>
      <c r="BC49" s="5">
        <f>P_R[[#This Row],[13+]]-P_R[[#This Row],[14+]]</f>
        <v>5.8630000000000071E-2</v>
      </c>
      <c r="BD49" s="5">
        <f>P_R[[#This Row],[14+]]-P_R[[#This Row],[15+]]</f>
        <v>6.5740000000000021E-2</v>
      </c>
      <c r="BE49" s="5">
        <f>P_R[[#This Row],[15+]]-P_R[[#This Row],[16+]]</f>
        <v>6.355999999999995E-2</v>
      </c>
      <c r="BF49" s="5">
        <f>P_R[[#This Row],[16+]]-P_R[[#This Row],[17+]]</f>
        <v>6.3560000000000005E-2</v>
      </c>
      <c r="BG49" s="5">
        <f>P_R[[#This Row],[17+]]-P_R[[#This Row],[18+]]</f>
        <v>6.5740000000000021E-2</v>
      </c>
      <c r="BH49" s="5">
        <f>P_R[[#This Row],[18+]]-P_R[[#This Row],[19+]]</f>
        <v>5.862999999999996E-2</v>
      </c>
      <c r="BI49" s="5">
        <f>P_R[[#This Row],[19+]]-P_R[[#This Row],[20+]]</f>
        <v>5.7439999999999991E-2</v>
      </c>
      <c r="BJ49" s="5">
        <f>P_R[[#This Row],[20+]]-P_R[[#This Row],[21+]]</f>
        <v>4.8520000000000035E-2</v>
      </c>
      <c r="BK49" s="5">
        <f>P_R[[#This Row],[21+]]-P_R[[#This Row],[22+]]</f>
        <v>4.5019999999999977E-2</v>
      </c>
      <c r="BL49" s="5">
        <f>P_R[[#This Row],[22+]]-P_R[[#This Row],[23+]]</f>
        <v>3.6020000000000024E-2</v>
      </c>
      <c r="BM49" s="5">
        <f>P_R[[#This Row],[23+]]-P_R[[#This Row],[24+]]</f>
        <v>3.1649999999999984E-2</v>
      </c>
      <c r="BN49" s="5">
        <f>P_R[[#This Row],[24+]]-P_R[[#This Row],[25+]]</f>
        <v>2.3980000000000001E-2</v>
      </c>
      <c r="BO49" s="5">
        <f>P_R[[#This Row],[25+]]-P_R[[#This Row],[26+]]</f>
        <v>1.9970000000000002E-2</v>
      </c>
      <c r="BP49" s="5">
        <f>P_R[[#This Row],[26+]]-P_R[[#This Row],[27+]]</f>
        <v>1.4319999999999999E-2</v>
      </c>
      <c r="BQ49" s="5">
        <f>P_R[[#This Row],[27+]]-P_R[[#This Row],[28+]]</f>
        <v>1.1300000000000001E-2</v>
      </c>
      <c r="BR49" s="5">
        <f>P_R[[#This Row],[28+]]-P_R[[#This Row],[29+]]</f>
        <v>7.6699999999999997E-3</v>
      </c>
      <c r="BS49" s="5">
        <f>P_R[[#This Row],[29+]]-P_R[[#This Row],[30+]]</f>
        <v>5.7400000000000003E-3</v>
      </c>
      <c r="BT49" s="5">
        <f>P_R[[#This Row],[30+]]-P_R[[#This Row],[31+]]</f>
        <v>3.6799999999999992E-3</v>
      </c>
      <c r="BU49" s="5">
        <f>P_R[[#This Row],[31+]]-P_R[[#This Row],[32+]]</f>
        <v>2.6100000000000003E-3</v>
      </c>
      <c r="BV49" s="5">
        <f>P_R[[#This Row],[32+]]-P_R[[#This Row],[33+]]</f>
        <v>1.5899999999999998E-3</v>
      </c>
      <c r="BW49" s="5">
        <f>P_R[[#This Row],[33+]]-P_R[[#This Row],[34+]]</f>
        <v>1.0700000000000002E-3</v>
      </c>
      <c r="BX49" s="5">
        <f>P_R[[#This Row],[34+]]-P_R[[#This Row],[35+]]</f>
        <v>6.2E-4</v>
      </c>
      <c r="BY49" s="5">
        <f>P_R[[#This Row],[35+]]-P_R[[#This Row],[36+]]</f>
        <v>3.8999999999999999E-4</v>
      </c>
      <c r="BZ49" s="5">
        <f>P_R[[#This Row],[36+]]-P_R[[#This Row],[37+]]</f>
        <v>2.1000000000000001E-4</v>
      </c>
      <c r="CA49" s="5">
        <f>P_R[[#This Row],[37+]]-P_R[[#This Row],[38+]]</f>
        <v>1.3000000000000002E-4</v>
      </c>
      <c r="CB49" s="5">
        <f>P_R[[#This Row],[38+]]-P_R[[#This Row],[39+]]</f>
        <v>5.9999999999999981E-5</v>
      </c>
      <c r="CC49" s="5">
        <f>P_R[[#This Row],[39+]]-P_R[[#This Row],[40+]]</f>
        <v>4.0000000000000003E-5</v>
      </c>
      <c r="CD49" s="5">
        <f>P_R[[#This Row],[40+]]-P_R[[#This Row],[41+]]</f>
        <v>4.0000000000000003E-5</v>
      </c>
      <c r="CE49" s="5">
        <f>P_R[[#This Row],[41+]]-P_R[[#This Row],[42+]]</f>
        <v>0</v>
      </c>
      <c r="CF49" s="5">
        <f>P_R[[#This Row],[42+]]-P_R[[#This Row],[43+]]</f>
        <v>0</v>
      </c>
      <c r="CG49" s="5">
        <f>P_R[[#This Row],[43+]]-P_R[[#This Row],[44+]]</f>
        <v>0</v>
      </c>
      <c r="CH49" s="5">
        <f>P_R[[#This Row],[44+]]-P_R[[#This Row],[45+]]</f>
        <v>0</v>
      </c>
      <c r="CI49" s="5">
        <f>P_R[[#This Row],[45+]]-P_R[[#This Row],[46+]]</f>
        <v>0</v>
      </c>
      <c r="CJ49" s="5">
        <f>P_R[[#This Row],[46+]]-P_R[[#This Row],[47+]]</f>
        <v>0</v>
      </c>
      <c r="CK49" s="5">
        <f>P_R[[#This Row],[47+]]-P_R[[#This Row],[48+]]</f>
        <v>0</v>
      </c>
      <c r="CL49" s="5">
        <f>P_R[[#This Row],[48+]]-P_R[[#This Row],[49+]]</f>
        <v>0</v>
      </c>
    </row>
    <row r="50" spans="1:90" x14ac:dyDescent="0.25">
      <c r="A50" s="10">
        <v>22400623</v>
      </c>
      <c r="B50" t="s">
        <v>86</v>
      </c>
      <c r="C50" t="s">
        <v>74</v>
      </c>
      <c r="D50" s="11">
        <v>0.8125</v>
      </c>
      <c r="E50" s="9" t="str">
        <f>HYPERLINK("https://www.nba.com/stats/player/1628449/boxscores-traditional", "Chris Boucher")</f>
        <v>Chris Boucher</v>
      </c>
      <c r="F50">
        <v>14.4</v>
      </c>
      <c r="G50" s="4">
        <v>6.8289999999999997</v>
      </c>
      <c r="H50" s="3">
        <v>0.82638999999999996</v>
      </c>
      <c r="I50" s="3">
        <v>0.78524000000000005</v>
      </c>
      <c r="J50" s="3">
        <v>0.73890999999999996</v>
      </c>
      <c r="K50" s="3">
        <v>0.69145999999999996</v>
      </c>
      <c r="L50" s="3">
        <v>0.63683000000000001</v>
      </c>
      <c r="M50" s="3">
        <v>0.58316999999999997</v>
      </c>
      <c r="N50" s="3">
        <v>0.52392000000000005</v>
      </c>
      <c r="O50" s="3">
        <v>0.46414</v>
      </c>
      <c r="P50" s="3">
        <v>0.40905000000000002</v>
      </c>
      <c r="Q50" s="3">
        <v>0.35197000000000001</v>
      </c>
      <c r="R50" s="3">
        <v>0.29805999999999999</v>
      </c>
      <c r="S50" s="3">
        <v>0.25142999999999999</v>
      </c>
      <c r="T50" s="3">
        <v>0.20610999999999999</v>
      </c>
      <c r="U50" s="3">
        <v>0.16602</v>
      </c>
      <c r="V50" s="3">
        <v>0.13350000000000001</v>
      </c>
      <c r="W50" s="3">
        <v>0.10383000000000001</v>
      </c>
      <c r="X50" s="3">
        <v>7.9269999999999993E-2</v>
      </c>
      <c r="Y50" s="3">
        <v>6.0569999999999999E-2</v>
      </c>
      <c r="Z50" s="3">
        <v>4.4569999999999999E-2</v>
      </c>
      <c r="AA50" s="3">
        <v>3.2160000000000001E-2</v>
      </c>
      <c r="AB50" s="3">
        <v>2.3300000000000001E-2</v>
      </c>
      <c r="AC50" s="3">
        <v>1.618E-2</v>
      </c>
      <c r="AD50" s="3">
        <v>1.1299999999999999E-2</v>
      </c>
      <c r="AE50" s="3">
        <v>7.5500000000000003E-3</v>
      </c>
      <c r="AF50" s="3">
        <v>4.9399999999999999E-3</v>
      </c>
      <c r="AG50" s="3">
        <v>3.2599999999999999E-3</v>
      </c>
      <c r="AH50" s="3">
        <v>2.0500000000000002E-3</v>
      </c>
      <c r="AI50" s="3">
        <v>1.2600000000000001E-3</v>
      </c>
      <c r="AJ50" s="3">
        <v>7.9000000000000001E-4</v>
      </c>
      <c r="AK50" s="3">
        <v>4.6999999999999999E-4</v>
      </c>
      <c r="AL50" s="3">
        <v>2.7E-4</v>
      </c>
      <c r="AM50" s="3">
        <v>1.6000000000000001E-4</v>
      </c>
      <c r="AN50" s="3">
        <v>9.0000000000000006E-5</v>
      </c>
      <c r="AO50" s="3">
        <v>5.0000000000000002E-5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5">
        <f>P_R[[#This Row],[8+]]-P_R[[#This Row],[9+]]</f>
        <v>4.1149999999999909E-2</v>
      </c>
      <c r="AY50" s="5">
        <f>P_R[[#This Row],[9+]]-P_R[[#This Row],[10+]]</f>
        <v>4.6330000000000093E-2</v>
      </c>
      <c r="AZ50" s="5">
        <f>P_R[[#This Row],[10+]]-P_R[[#This Row],[11+]]</f>
        <v>4.7449999999999992E-2</v>
      </c>
      <c r="BA50" s="5">
        <f>P_R[[#This Row],[11+]]-P_R[[#This Row],[12+]]</f>
        <v>5.4629999999999956E-2</v>
      </c>
      <c r="BB50" s="5">
        <f>P_R[[#This Row],[12+]]-P_R[[#This Row],[13+]]</f>
        <v>5.3660000000000041E-2</v>
      </c>
      <c r="BC50" s="5">
        <f>P_R[[#This Row],[13+]]-P_R[[#This Row],[14+]]</f>
        <v>5.9249999999999914E-2</v>
      </c>
      <c r="BD50" s="5">
        <f>P_R[[#This Row],[14+]]-P_R[[#This Row],[15+]]</f>
        <v>5.9780000000000055E-2</v>
      </c>
      <c r="BE50" s="5">
        <f>P_R[[#This Row],[15+]]-P_R[[#This Row],[16+]]</f>
        <v>5.5089999999999972E-2</v>
      </c>
      <c r="BF50" s="5">
        <f>P_R[[#This Row],[16+]]-P_R[[#This Row],[17+]]</f>
        <v>5.708000000000002E-2</v>
      </c>
      <c r="BG50" s="5">
        <f>P_R[[#This Row],[17+]]-P_R[[#This Row],[18+]]</f>
        <v>5.3910000000000013E-2</v>
      </c>
      <c r="BH50" s="5">
        <f>P_R[[#This Row],[18+]]-P_R[[#This Row],[19+]]</f>
        <v>4.6630000000000005E-2</v>
      </c>
      <c r="BI50" s="5">
        <f>P_R[[#This Row],[19+]]-P_R[[#This Row],[20+]]</f>
        <v>4.5319999999999999E-2</v>
      </c>
      <c r="BJ50" s="5">
        <f>P_R[[#This Row],[20+]]-P_R[[#This Row],[21+]]</f>
        <v>4.0089999999999987E-2</v>
      </c>
      <c r="BK50" s="5">
        <f>P_R[[#This Row],[21+]]-P_R[[#This Row],[22+]]</f>
        <v>3.2519999999999993E-2</v>
      </c>
      <c r="BL50" s="5">
        <f>P_R[[#This Row],[22+]]-P_R[[#This Row],[23+]]</f>
        <v>2.9670000000000002E-2</v>
      </c>
      <c r="BM50" s="5">
        <f>P_R[[#This Row],[23+]]-P_R[[#This Row],[24+]]</f>
        <v>2.4560000000000012E-2</v>
      </c>
      <c r="BN50" s="5">
        <f>P_R[[#This Row],[24+]]-P_R[[#This Row],[25+]]</f>
        <v>1.8699999999999994E-2</v>
      </c>
      <c r="BO50" s="5">
        <f>P_R[[#This Row],[25+]]-P_R[[#This Row],[26+]]</f>
        <v>1.6E-2</v>
      </c>
      <c r="BP50" s="5">
        <f>P_R[[#This Row],[26+]]-P_R[[#This Row],[27+]]</f>
        <v>1.2409999999999997E-2</v>
      </c>
      <c r="BQ50" s="5">
        <f>P_R[[#This Row],[27+]]-P_R[[#This Row],[28+]]</f>
        <v>8.8599999999999998E-3</v>
      </c>
      <c r="BR50" s="5">
        <f>P_R[[#This Row],[28+]]-P_R[[#This Row],[29+]]</f>
        <v>7.1200000000000013E-3</v>
      </c>
      <c r="BS50" s="5">
        <f>P_R[[#This Row],[29+]]-P_R[[#This Row],[30+]]</f>
        <v>4.8800000000000007E-3</v>
      </c>
      <c r="BT50" s="5">
        <f>P_R[[#This Row],[30+]]-P_R[[#This Row],[31+]]</f>
        <v>3.749999999999999E-3</v>
      </c>
      <c r="BU50" s="5">
        <f>P_R[[#This Row],[31+]]-P_R[[#This Row],[32+]]</f>
        <v>2.6100000000000003E-3</v>
      </c>
      <c r="BV50" s="5">
        <f>P_R[[#This Row],[32+]]-P_R[[#This Row],[33+]]</f>
        <v>1.6800000000000001E-3</v>
      </c>
      <c r="BW50" s="5">
        <f>P_R[[#This Row],[33+]]-P_R[[#This Row],[34+]]</f>
        <v>1.2099999999999997E-3</v>
      </c>
      <c r="BX50" s="5">
        <f>P_R[[#This Row],[34+]]-P_R[[#This Row],[35+]]</f>
        <v>7.9000000000000012E-4</v>
      </c>
      <c r="BY50" s="5">
        <f>P_R[[#This Row],[35+]]-P_R[[#This Row],[36+]]</f>
        <v>4.7000000000000004E-4</v>
      </c>
      <c r="BZ50" s="5">
        <f>P_R[[#This Row],[36+]]-P_R[[#This Row],[37+]]</f>
        <v>3.2000000000000003E-4</v>
      </c>
      <c r="CA50" s="5">
        <f>P_R[[#This Row],[37+]]-P_R[[#This Row],[38+]]</f>
        <v>1.9999999999999998E-4</v>
      </c>
      <c r="CB50" s="5">
        <f>P_R[[#This Row],[38+]]-P_R[[#This Row],[39+]]</f>
        <v>1.0999999999999999E-4</v>
      </c>
      <c r="CC50" s="5">
        <f>P_R[[#This Row],[39+]]-P_R[[#This Row],[40+]]</f>
        <v>7.0000000000000007E-5</v>
      </c>
      <c r="CD50" s="5">
        <f>P_R[[#This Row],[40+]]-P_R[[#This Row],[41+]]</f>
        <v>4.0000000000000003E-5</v>
      </c>
      <c r="CE50" s="5">
        <f>P_R[[#This Row],[41+]]-P_R[[#This Row],[42+]]</f>
        <v>5.0000000000000002E-5</v>
      </c>
      <c r="CF50" s="5">
        <f>P_R[[#This Row],[42+]]-P_R[[#This Row],[43+]]</f>
        <v>0</v>
      </c>
      <c r="CG50" s="5">
        <f>P_R[[#This Row],[43+]]-P_R[[#This Row],[44+]]</f>
        <v>0</v>
      </c>
      <c r="CH50" s="5">
        <f>P_R[[#This Row],[44+]]-P_R[[#This Row],[45+]]</f>
        <v>0</v>
      </c>
      <c r="CI50" s="5">
        <f>P_R[[#This Row],[45+]]-P_R[[#This Row],[46+]]</f>
        <v>0</v>
      </c>
      <c r="CJ50" s="5">
        <f>P_R[[#This Row],[46+]]-P_R[[#This Row],[47+]]</f>
        <v>0</v>
      </c>
      <c r="CK50" s="5">
        <f>P_R[[#This Row],[47+]]-P_R[[#This Row],[48+]]</f>
        <v>0</v>
      </c>
      <c r="CL50" s="5">
        <f>P_R[[#This Row],[48+]]-P_R[[#This Row],[49+]]</f>
        <v>0</v>
      </c>
    </row>
    <row r="51" spans="1:90" x14ac:dyDescent="0.25">
      <c r="A51" s="10">
        <v>22400623</v>
      </c>
      <c r="B51" t="s">
        <v>74</v>
      </c>
      <c r="C51" t="s">
        <v>86</v>
      </c>
      <c r="D51" s="11">
        <v>0.8125</v>
      </c>
      <c r="E51" s="9" t="str">
        <f>HYPERLINK("https://www.nba.com/stats/player/1630811/boxscores-traditional", "Keaton Wallace")</f>
        <v>Keaton Wallace</v>
      </c>
      <c r="F51">
        <v>11.4</v>
      </c>
      <c r="G51" s="4">
        <v>11.182</v>
      </c>
      <c r="H51" s="3">
        <v>0.61790999999999996</v>
      </c>
      <c r="I51" s="3">
        <v>0.58316999999999997</v>
      </c>
      <c r="J51" s="3">
        <v>0.55171999999999999</v>
      </c>
      <c r="K51" s="3">
        <v>0.51595000000000002</v>
      </c>
      <c r="L51" s="3">
        <v>0.48005999999999999</v>
      </c>
      <c r="M51" s="3">
        <v>0.44433</v>
      </c>
      <c r="N51" s="3">
        <v>0.40905000000000002</v>
      </c>
      <c r="O51" s="3">
        <v>0.37447999999999998</v>
      </c>
      <c r="P51" s="3">
        <v>0.34089999999999998</v>
      </c>
      <c r="Q51" s="3">
        <v>0.30853999999999998</v>
      </c>
      <c r="R51" s="3">
        <v>0.27760000000000001</v>
      </c>
      <c r="S51" s="3">
        <v>0.24825</v>
      </c>
      <c r="T51" s="3">
        <v>0.22065000000000001</v>
      </c>
      <c r="U51" s="3">
        <v>0.19489000000000001</v>
      </c>
      <c r="V51" s="3">
        <v>0.17105999999999999</v>
      </c>
      <c r="W51" s="3">
        <v>0.14917</v>
      </c>
      <c r="X51" s="3">
        <v>0.12923999999999999</v>
      </c>
      <c r="Y51" s="3">
        <v>0.11123</v>
      </c>
      <c r="Z51" s="3">
        <v>9.5100000000000004E-2</v>
      </c>
      <c r="AA51" s="3">
        <v>8.0759999999999998E-2</v>
      </c>
      <c r="AB51" s="3">
        <v>6.9440000000000002E-2</v>
      </c>
      <c r="AC51" s="3">
        <v>5.8209999999999998E-2</v>
      </c>
      <c r="AD51" s="3">
        <v>4.8460000000000003E-2</v>
      </c>
      <c r="AE51" s="3">
        <v>4.0059999999999998E-2</v>
      </c>
      <c r="AF51" s="3">
        <v>3.288E-2</v>
      </c>
      <c r="AG51" s="3">
        <v>2.6800000000000001E-2</v>
      </c>
      <c r="AH51" s="3">
        <v>2.1690000000000001E-2</v>
      </c>
      <c r="AI51" s="3">
        <v>1.7430000000000001E-2</v>
      </c>
      <c r="AJ51" s="3">
        <v>1.3899999999999999E-2</v>
      </c>
      <c r="AK51" s="3">
        <v>1.1010000000000001E-2</v>
      </c>
      <c r="AL51" s="3">
        <v>8.6599999999999993E-3</v>
      </c>
      <c r="AM51" s="3">
        <v>6.7600000000000004E-3</v>
      </c>
      <c r="AN51" s="3">
        <v>5.2300000000000003E-3</v>
      </c>
      <c r="AO51" s="3">
        <v>4.0200000000000001E-3</v>
      </c>
      <c r="AP51" s="3">
        <v>3.0699999999999998E-3</v>
      </c>
      <c r="AQ51" s="3">
        <v>2.33E-3</v>
      </c>
      <c r="AR51" s="3">
        <v>1.75E-3</v>
      </c>
      <c r="AS51" s="3">
        <v>1.3500000000000001E-3</v>
      </c>
      <c r="AT51" s="3">
        <v>1E-3</v>
      </c>
      <c r="AU51" s="3">
        <v>7.3999999999999999E-4</v>
      </c>
      <c r="AV51" s="3">
        <v>5.4000000000000001E-4</v>
      </c>
      <c r="AW51" s="3">
        <v>3.8999999999999999E-4</v>
      </c>
      <c r="AX51" s="5">
        <f>P_R[[#This Row],[8+]]-P_R[[#This Row],[9+]]</f>
        <v>3.4739999999999993E-2</v>
      </c>
      <c r="AY51" s="5">
        <f>P_R[[#This Row],[9+]]-P_R[[#This Row],[10+]]</f>
        <v>3.1449999999999978E-2</v>
      </c>
      <c r="AZ51" s="5">
        <f>P_R[[#This Row],[10+]]-P_R[[#This Row],[11+]]</f>
        <v>3.5769999999999968E-2</v>
      </c>
      <c r="BA51" s="5">
        <f>P_R[[#This Row],[11+]]-P_R[[#This Row],[12+]]</f>
        <v>3.5890000000000033E-2</v>
      </c>
      <c r="BB51" s="5">
        <f>P_R[[#This Row],[12+]]-P_R[[#This Row],[13+]]</f>
        <v>3.5729999999999984E-2</v>
      </c>
      <c r="BC51" s="5">
        <f>P_R[[#This Row],[13+]]-P_R[[#This Row],[14+]]</f>
        <v>3.5279999999999978E-2</v>
      </c>
      <c r="BD51" s="5">
        <f>P_R[[#This Row],[14+]]-P_R[[#This Row],[15+]]</f>
        <v>3.4570000000000045E-2</v>
      </c>
      <c r="BE51" s="5">
        <f>P_R[[#This Row],[15+]]-P_R[[#This Row],[16+]]</f>
        <v>3.3579999999999999E-2</v>
      </c>
      <c r="BF51" s="5">
        <f>P_R[[#This Row],[16+]]-P_R[[#This Row],[17+]]</f>
        <v>3.236E-2</v>
      </c>
      <c r="BG51" s="5">
        <f>P_R[[#This Row],[17+]]-P_R[[#This Row],[18+]]</f>
        <v>3.0939999999999968E-2</v>
      </c>
      <c r="BH51" s="5">
        <f>P_R[[#This Row],[18+]]-P_R[[#This Row],[19+]]</f>
        <v>2.9350000000000015E-2</v>
      </c>
      <c r="BI51" s="5">
        <f>P_R[[#This Row],[19+]]-P_R[[#This Row],[20+]]</f>
        <v>2.7599999999999986E-2</v>
      </c>
      <c r="BJ51" s="5">
        <f>P_R[[#This Row],[20+]]-P_R[[#This Row],[21+]]</f>
        <v>2.5760000000000005E-2</v>
      </c>
      <c r="BK51" s="5">
        <f>P_R[[#This Row],[21+]]-P_R[[#This Row],[22+]]</f>
        <v>2.3830000000000018E-2</v>
      </c>
      <c r="BL51" s="5">
        <f>P_R[[#This Row],[22+]]-P_R[[#This Row],[23+]]</f>
        <v>2.1889999999999993E-2</v>
      </c>
      <c r="BM51" s="5">
        <f>P_R[[#This Row],[23+]]-P_R[[#This Row],[24+]]</f>
        <v>1.9930000000000003E-2</v>
      </c>
      <c r="BN51" s="5">
        <f>P_R[[#This Row],[24+]]-P_R[[#This Row],[25+]]</f>
        <v>1.8009999999999998E-2</v>
      </c>
      <c r="BO51" s="5">
        <f>P_R[[#This Row],[25+]]-P_R[[#This Row],[26+]]</f>
        <v>1.6129999999999992E-2</v>
      </c>
      <c r="BP51" s="5">
        <f>P_R[[#This Row],[26+]]-P_R[[#This Row],[27+]]</f>
        <v>1.4340000000000006E-2</v>
      </c>
      <c r="BQ51" s="5">
        <f>P_R[[#This Row],[27+]]-P_R[[#This Row],[28+]]</f>
        <v>1.1319999999999997E-2</v>
      </c>
      <c r="BR51" s="5">
        <f>P_R[[#This Row],[28+]]-P_R[[#This Row],[29+]]</f>
        <v>1.1230000000000004E-2</v>
      </c>
      <c r="BS51" s="5">
        <f>P_R[[#This Row],[29+]]-P_R[[#This Row],[30+]]</f>
        <v>9.7499999999999948E-3</v>
      </c>
      <c r="BT51" s="5">
        <f>P_R[[#This Row],[30+]]-P_R[[#This Row],[31+]]</f>
        <v>8.4000000000000047E-3</v>
      </c>
      <c r="BU51" s="5">
        <f>P_R[[#This Row],[31+]]-P_R[[#This Row],[32+]]</f>
        <v>7.1799999999999989E-3</v>
      </c>
      <c r="BV51" s="5">
        <f>P_R[[#This Row],[32+]]-P_R[[#This Row],[33+]]</f>
        <v>6.0799999999999986E-3</v>
      </c>
      <c r="BW51" s="5">
        <f>P_R[[#This Row],[33+]]-P_R[[#This Row],[34+]]</f>
        <v>5.11E-3</v>
      </c>
      <c r="BX51" s="5">
        <f>P_R[[#This Row],[34+]]-P_R[[#This Row],[35+]]</f>
        <v>4.2599999999999999E-3</v>
      </c>
      <c r="BY51" s="5">
        <f>P_R[[#This Row],[35+]]-P_R[[#This Row],[36+]]</f>
        <v>3.5300000000000019E-3</v>
      </c>
      <c r="BZ51" s="5">
        <f>P_R[[#This Row],[36+]]-P_R[[#This Row],[37+]]</f>
        <v>2.8899999999999985E-3</v>
      </c>
      <c r="CA51" s="5">
        <f>P_R[[#This Row],[37+]]-P_R[[#This Row],[38+]]</f>
        <v>2.3500000000000014E-3</v>
      </c>
      <c r="CB51" s="5">
        <f>P_R[[#This Row],[38+]]-P_R[[#This Row],[39+]]</f>
        <v>1.8999999999999989E-3</v>
      </c>
      <c r="CC51" s="5">
        <f>P_R[[#This Row],[39+]]-P_R[[#This Row],[40+]]</f>
        <v>1.5300000000000001E-3</v>
      </c>
      <c r="CD51" s="5">
        <f>P_R[[#This Row],[40+]]-P_R[[#This Row],[41+]]</f>
        <v>1.2100000000000001E-3</v>
      </c>
      <c r="CE51" s="5">
        <f>P_R[[#This Row],[41+]]-P_R[[#This Row],[42+]]</f>
        <v>9.5000000000000032E-4</v>
      </c>
      <c r="CF51" s="5">
        <f>P_R[[#This Row],[42+]]-P_R[[#This Row],[43+]]</f>
        <v>7.3999999999999977E-4</v>
      </c>
      <c r="CG51" s="5">
        <f>P_R[[#This Row],[43+]]-P_R[[#This Row],[44+]]</f>
        <v>5.8E-4</v>
      </c>
      <c r="CH51" s="5">
        <f>P_R[[#This Row],[44+]]-P_R[[#This Row],[45+]]</f>
        <v>3.9999999999999996E-4</v>
      </c>
      <c r="CI51" s="5">
        <f>P_R[[#This Row],[45+]]-P_R[[#This Row],[46+]]</f>
        <v>3.5000000000000005E-4</v>
      </c>
      <c r="CJ51" s="5">
        <f>P_R[[#This Row],[46+]]-P_R[[#This Row],[47+]]</f>
        <v>2.6000000000000003E-4</v>
      </c>
      <c r="CK51" s="5">
        <f>P_R[[#This Row],[47+]]-P_R[[#This Row],[48+]]</f>
        <v>1.9999999999999998E-4</v>
      </c>
      <c r="CL51" s="5">
        <f>P_R[[#This Row],[48+]]-P_R[[#This Row],[49+]]</f>
        <v>1.5000000000000001E-4</v>
      </c>
    </row>
    <row r="52" spans="1:90" x14ac:dyDescent="0.25">
      <c r="A52" s="10">
        <v>22400624</v>
      </c>
      <c r="B52" t="s">
        <v>87</v>
      </c>
      <c r="C52" t="s">
        <v>76</v>
      </c>
      <c r="D52" s="11">
        <v>0.8125</v>
      </c>
      <c r="E52" s="9" t="str">
        <f>HYPERLINK("https://www.nba.com/stats/player/1631107/boxscores-traditional", "Nikola Jovic")</f>
        <v>Nikola Jovic</v>
      </c>
      <c r="F52">
        <v>15.8</v>
      </c>
      <c r="G52" s="4">
        <v>2.8570000000000002</v>
      </c>
      <c r="H52" s="3">
        <v>0.99682999999999999</v>
      </c>
      <c r="I52" s="3">
        <v>0.99134</v>
      </c>
      <c r="J52" s="3">
        <v>0.97882000000000002</v>
      </c>
      <c r="K52" s="3">
        <v>0.95352000000000003</v>
      </c>
      <c r="L52" s="3">
        <v>0.90824000000000005</v>
      </c>
      <c r="M52" s="3">
        <v>0.83645999999999998</v>
      </c>
      <c r="N52" s="3">
        <v>0.73565000000000003</v>
      </c>
      <c r="O52" s="3">
        <v>0.61026000000000002</v>
      </c>
      <c r="P52" s="3">
        <v>0.47210000000000002</v>
      </c>
      <c r="Q52" s="3">
        <v>0.33723999999999998</v>
      </c>
      <c r="R52" s="3">
        <v>0.22065000000000001</v>
      </c>
      <c r="S52" s="3">
        <v>0.13136</v>
      </c>
      <c r="T52" s="3">
        <v>7.0779999999999996E-2</v>
      </c>
      <c r="U52" s="3">
        <v>3.4380000000000001E-2</v>
      </c>
      <c r="V52" s="3">
        <v>1.4999999999999999E-2</v>
      </c>
      <c r="W52" s="3">
        <v>5.8700000000000002E-3</v>
      </c>
      <c r="X52" s="3">
        <v>2.0500000000000002E-3</v>
      </c>
      <c r="Y52" s="3">
        <v>6.4000000000000005E-4</v>
      </c>
      <c r="Z52" s="3">
        <v>1.8000000000000001E-4</v>
      </c>
      <c r="AA52" s="3">
        <v>4.0000000000000003E-5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5">
        <f>P_R[[#This Row],[8+]]-P_R[[#This Row],[9+]]</f>
        <v>5.4899999999999949E-3</v>
      </c>
      <c r="AY52" s="5">
        <f>P_R[[#This Row],[9+]]-P_R[[#This Row],[10+]]</f>
        <v>1.2519999999999976E-2</v>
      </c>
      <c r="AZ52" s="5">
        <f>P_R[[#This Row],[10+]]-P_R[[#This Row],[11+]]</f>
        <v>2.5299999999999989E-2</v>
      </c>
      <c r="BA52" s="5">
        <f>P_R[[#This Row],[11+]]-P_R[[#This Row],[12+]]</f>
        <v>4.5279999999999987E-2</v>
      </c>
      <c r="BB52" s="5">
        <f>P_R[[#This Row],[12+]]-P_R[[#This Row],[13+]]</f>
        <v>7.1780000000000066E-2</v>
      </c>
      <c r="BC52" s="5">
        <f>P_R[[#This Row],[13+]]-P_R[[#This Row],[14+]]</f>
        <v>0.10080999999999996</v>
      </c>
      <c r="BD52" s="5">
        <f>P_R[[#This Row],[14+]]-P_R[[#This Row],[15+]]</f>
        <v>0.12539</v>
      </c>
      <c r="BE52" s="5">
        <f>P_R[[#This Row],[15+]]-P_R[[#This Row],[16+]]</f>
        <v>0.13816000000000001</v>
      </c>
      <c r="BF52" s="5">
        <f>P_R[[#This Row],[16+]]-P_R[[#This Row],[17+]]</f>
        <v>0.13486000000000004</v>
      </c>
      <c r="BG52" s="5">
        <f>P_R[[#This Row],[17+]]-P_R[[#This Row],[18+]]</f>
        <v>0.11658999999999997</v>
      </c>
      <c r="BH52" s="5">
        <f>P_R[[#This Row],[18+]]-P_R[[#This Row],[19+]]</f>
        <v>8.9290000000000008E-2</v>
      </c>
      <c r="BI52" s="5">
        <f>P_R[[#This Row],[19+]]-P_R[[#This Row],[20+]]</f>
        <v>6.0580000000000009E-2</v>
      </c>
      <c r="BJ52" s="5">
        <f>P_R[[#This Row],[20+]]-P_R[[#This Row],[21+]]</f>
        <v>3.6399999999999995E-2</v>
      </c>
      <c r="BK52" s="5">
        <f>P_R[[#This Row],[21+]]-P_R[[#This Row],[22+]]</f>
        <v>1.9380000000000001E-2</v>
      </c>
      <c r="BL52" s="5">
        <f>P_R[[#This Row],[22+]]-P_R[[#This Row],[23+]]</f>
        <v>9.1299999999999992E-3</v>
      </c>
      <c r="BM52" s="5">
        <f>P_R[[#This Row],[23+]]-P_R[[#This Row],[24+]]</f>
        <v>3.82E-3</v>
      </c>
      <c r="BN52" s="5">
        <f>P_R[[#This Row],[24+]]-P_R[[#This Row],[25+]]</f>
        <v>1.4100000000000002E-3</v>
      </c>
      <c r="BO52" s="5">
        <f>P_R[[#This Row],[25+]]-P_R[[#This Row],[26+]]</f>
        <v>4.6000000000000001E-4</v>
      </c>
      <c r="BP52" s="5">
        <f>P_R[[#This Row],[26+]]-P_R[[#This Row],[27+]]</f>
        <v>1.4000000000000001E-4</v>
      </c>
      <c r="BQ52" s="5">
        <f>P_R[[#This Row],[27+]]-P_R[[#This Row],[28+]]</f>
        <v>4.0000000000000003E-5</v>
      </c>
      <c r="BR52" s="5">
        <f>P_R[[#This Row],[28+]]-P_R[[#This Row],[29+]]</f>
        <v>0</v>
      </c>
      <c r="BS52" s="5">
        <f>P_R[[#This Row],[29+]]-P_R[[#This Row],[30+]]</f>
        <v>0</v>
      </c>
      <c r="BT52" s="5">
        <f>P_R[[#This Row],[30+]]-P_R[[#This Row],[31+]]</f>
        <v>0</v>
      </c>
      <c r="BU52" s="5">
        <f>P_R[[#This Row],[31+]]-P_R[[#This Row],[32+]]</f>
        <v>0</v>
      </c>
      <c r="BV52" s="5">
        <f>P_R[[#This Row],[32+]]-P_R[[#This Row],[33+]]</f>
        <v>0</v>
      </c>
      <c r="BW52" s="5">
        <f>P_R[[#This Row],[33+]]-P_R[[#This Row],[34+]]</f>
        <v>0</v>
      </c>
      <c r="BX52" s="5">
        <f>P_R[[#This Row],[34+]]-P_R[[#This Row],[35+]]</f>
        <v>0</v>
      </c>
      <c r="BY52" s="5">
        <f>P_R[[#This Row],[35+]]-P_R[[#This Row],[36+]]</f>
        <v>0</v>
      </c>
      <c r="BZ52" s="5">
        <f>P_R[[#This Row],[36+]]-P_R[[#This Row],[37+]]</f>
        <v>0</v>
      </c>
      <c r="CA52" s="5">
        <f>P_R[[#This Row],[37+]]-P_R[[#This Row],[38+]]</f>
        <v>0</v>
      </c>
      <c r="CB52" s="5">
        <f>P_R[[#This Row],[38+]]-P_R[[#This Row],[39+]]</f>
        <v>0</v>
      </c>
      <c r="CC52" s="5">
        <f>P_R[[#This Row],[39+]]-P_R[[#This Row],[40+]]</f>
        <v>0</v>
      </c>
      <c r="CD52" s="5">
        <f>P_R[[#This Row],[40+]]-P_R[[#This Row],[41+]]</f>
        <v>0</v>
      </c>
      <c r="CE52" s="5">
        <f>P_R[[#This Row],[41+]]-P_R[[#This Row],[42+]]</f>
        <v>0</v>
      </c>
      <c r="CF52" s="5">
        <f>P_R[[#This Row],[42+]]-P_R[[#This Row],[43+]]</f>
        <v>0</v>
      </c>
      <c r="CG52" s="5">
        <f>P_R[[#This Row],[43+]]-P_R[[#This Row],[44+]]</f>
        <v>0</v>
      </c>
      <c r="CH52" s="5">
        <f>P_R[[#This Row],[44+]]-P_R[[#This Row],[45+]]</f>
        <v>0</v>
      </c>
      <c r="CI52" s="5">
        <f>P_R[[#This Row],[45+]]-P_R[[#This Row],[46+]]</f>
        <v>0</v>
      </c>
      <c r="CJ52" s="5">
        <f>P_R[[#This Row],[46+]]-P_R[[#This Row],[47+]]</f>
        <v>0</v>
      </c>
      <c r="CK52" s="5">
        <f>P_R[[#This Row],[47+]]-P_R[[#This Row],[48+]]</f>
        <v>0</v>
      </c>
      <c r="CL52" s="5">
        <f>P_R[[#This Row],[48+]]-P_R[[#This Row],[49+]]</f>
        <v>0</v>
      </c>
    </row>
    <row r="53" spans="1:90" x14ac:dyDescent="0.25">
      <c r="A53" s="10">
        <v>22400624</v>
      </c>
      <c r="B53" t="s">
        <v>87</v>
      </c>
      <c r="C53" t="s">
        <v>76</v>
      </c>
      <c r="D53" s="11">
        <v>0.8125</v>
      </c>
      <c r="E53" s="9" t="str">
        <f>HYPERLINK("https://www.nba.com/stats/player/202710/boxscores-traditional", "Jimmy Butler")</f>
        <v>Jimmy Butler</v>
      </c>
      <c r="F53">
        <v>14.6</v>
      </c>
      <c r="G53" s="4">
        <v>3.8780000000000001</v>
      </c>
      <c r="H53" s="3">
        <v>0.95543</v>
      </c>
      <c r="I53" s="3">
        <v>0.92506999999999995</v>
      </c>
      <c r="J53" s="3">
        <v>0.88297999999999999</v>
      </c>
      <c r="K53" s="3">
        <v>0.82381000000000004</v>
      </c>
      <c r="L53" s="3">
        <v>0.74856999999999996</v>
      </c>
      <c r="M53" s="3">
        <v>0.65910000000000002</v>
      </c>
      <c r="N53" s="3">
        <v>0.55962000000000001</v>
      </c>
      <c r="O53" s="3">
        <v>0.46017000000000002</v>
      </c>
      <c r="P53" s="3">
        <v>0.35942000000000002</v>
      </c>
      <c r="Q53" s="3">
        <v>0.26762999999999998</v>
      </c>
      <c r="R53" s="3">
        <v>0.18942999999999999</v>
      </c>
      <c r="S53" s="3">
        <v>0.12923999999999999</v>
      </c>
      <c r="T53" s="3">
        <v>8.226E-2</v>
      </c>
      <c r="U53" s="3">
        <v>4.947E-2</v>
      </c>
      <c r="V53" s="3">
        <v>2.8070000000000001E-2</v>
      </c>
      <c r="W53" s="3">
        <v>1.4999999999999999E-2</v>
      </c>
      <c r="X53" s="3">
        <v>7.7600000000000004E-3</v>
      </c>
      <c r="Y53" s="3">
        <v>3.6800000000000001E-3</v>
      </c>
      <c r="Z53" s="3">
        <v>1.64E-3</v>
      </c>
      <c r="AA53" s="3">
        <v>6.8999999999999997E-4</v>
      </c>
      <c r="AB53" s="3">
        <v>2.7E-4</v>
      </c>
      <c r="AC53" s="3">
        <v>1E-4</v>
      </c>
      <c r="AD53" s="3">
        <v>4.0000000000000003E-5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5">
        <f>P_R[[#This Row],[8+]]-P_R[[#This Row],[9+]]</f>
        <v>3.0360000000000054E-2</v>
      </c>
      <c r="AY53" s="5">
        <f>P_R[[#This Row],[9+]]-P_R[[#This Row],[10+]]</f>
        <v>4.2089999999999961E-2</v>
      </c>
      <c r="AZ53" s="5">
        <f>P_R[[#This Row],[10+]]-P_R[[#This Row],[11+]]</f>
        <v>5.9169999999999945E-2</v>
      </c>
      <c r="BA53" s="5">
        <f>P_R[[#This Row],[11+]]-P_R[[#This Row],[12+]]</f>
        <v>7.5240000000000085E-2</v>
      </c>
      <c r="BB53" s="5">
        <f>P_R[[#This Row],[12+]]-P_R[[#This Row],[13+]]</f>
        <v>8.9469999999999938E-2</v>
      </c>
      <c r="BC53" s="5">
        <f>P_R[[#This Row],[13+]]-P_R[[#This Row],[14+]]</f>
        <v>9.9480000000000013E-2</v>
      </c>
      <c r="BD53" s="5">
        <f>P_R[[#This Row],[14+]]-P_R[[#This Row],[15+]]</f>
        <v>9.9449999999999983E-2</v>
      </c>
      <c r="BE53" s="5">
        <f>P_R[[#This Row],[15+]]-P_R[[#This Row],[16+]]</f>
        <v>0.10075000000000001</v>
      </c>
      <c r="BF53" s="5">
        <f>P_R[[#This Row],[16+]]-P_R[[#This Row],[17+]]</f>
        <v>9.1790000000000038E-2</v>
      </c>
      <c r="BG53" s="5">
        <f>P_R[[#This Row],[17+]]-P_R[[#This Row],[18+]]</f>
        <v>7.8199999999999992E-2</v>
      </c>
      <c r="BH53" s="5">
        <f>P_R[[#This Row],[18+]]-P_R[[#This Row],[19+]]</f>
        <v>6.0189999999999994E-2</v>
      </c>
      <c r="BI53" s="5">
        <f>P_R[[#This Row],[19+]]-P_R[[#This Row],[20+]]</f>
        <v>4.6979999999999994E-2</v>
      </c>
      <c r="BJ53" s="5">
        <f>P_R[[#This Row],[20+]]-P_R[[#This Row],[21+]]</f>
        <v>3.279E-2</v>
      </c>
      <c r="BK53" s="5">
        <f>P_R[[#This Row],[21+]]-P_R[[#This Row],[22+]]</f>
        <v>2.1399999999999999E-2</v>
      </c>
      <c r="BL53" s="5">
        <f>P_R[[#This Row],[22+]]-P_R[[#This Row],[23+]]</f>
        <v>1.3070000000000002E-2</v>
      </c>
      <c r="BM53" s="5">
        <f>P_R[[#This Row],[23+]]-P_R[[#This Row],[24+]]</f>
        <v>7.239999999999999E-3</v>
      </c>
      <c r="BN53" s="5">
        <f>P_R[[#This Row],[24+]]-P_R[[#This Row],[25+]]</f>
        <v>4.0800000000000003E-3</v>
      </c>
      <c r="BO53" s="5">
        <f>P_R[[#This Row],[25+]]-P_R[[#This Row],[26+]]</f>
        <v>2.0400000000000001E-3</v>
      </c>
      <c r="BP53" s="5">
        <f>P_R[[#This Row],[26+]]-P_R[[#This Row],[27+]]</f>
        <v>9.5E-4</v>
      </c>
      <c r="BQ53" s="5">
        <f>P_R[[#This Row],[27+]]-P_R[[#This Row],[28+]]</f>
        <v>4.1999999999999996E-4</v>
      </c>
      <c r="BR53" s="5">
        <f>P_R[[#This Row],[28+]]-P_R[[#This Row],[29+]]</f>
        <v>1.7000000000000001E-4</v>
      </c>
      <c r="BS53" s="5">
        <f>P_R[[#This Row],[29+]]-P_R[[#This Row],[30+]]</f>
        <v>6.0000000000000002E-5</v>
      </c>
      <c r="BT53" s="5">
        <f>P_R[[#This Row],[30+]]-P_R[[#This Row],[31+]]</f>
        <v>4.0000000000000003E-5</v>
      </c>
      <c r="BU53" s="5">
        <f>P_R[[#This Row],[31+]]-P_R[[#This Row],[32+]]</f>
        <v>0</v>
      </c>
      <c r="BV53" s="5">
        <f>P_R[[#This Row],[32+]]-P_R[[#This Row],[33+]]</f>
        <v>0</v>
      </c>
      <c r="BW53" s="5">
        <f>P_R[[#This Row],[33+]]-P_R[[#This Row],[34+]]</f>
        <v>0</v>
      </c>
      <c r="BX53" s="5">
        <f>P_R[[#This Row],[34+]]-P_R[[#This Row],[35+]]</f>
        <v>0</v>
      </c>
      <c r="BY53" s="5">
        <f>P_R[[#This Row],[35+]]-P_R[[#This Row],[36+]]</f>
        <v>0</v>
      </c>
      <c r="BZ53" s="5">
        <f>P_R[[#This Row],[36+]]-P_R[[#This Row],[37+]]</f>
        <v>0</v>
      </c>
      <c r="CA53" s="5">
        <f>P_R[[#This Row],[37+]]-P_R[[#This Row],[38+]]</f>
        <v>0</v>
      </c>
      <c r="CB53" s="5">
        <f>P_R[[#This Row],[38+]]-P_R[[#This Row],[39+]]</f>
        <v>0</v>
      </c>
      <c r="CC53" s="5">
        <f>P_R[[#This Row],[39+]]-P_R[[#This Row],[40+]]</f>
        <v>0</v>
      </c>
      <c r="CD53" s="5">
        <f>P_R[[#This Row],[40+]]-P_R[[#This Row],[41+]]</f>
        <v>0</v>
      </c>
      <c r="CE53" s="5">
        <f>P_R[[#This Row],[41+]]-P_R[[#This Row],[42+]]</f>
        <v>0</v>
      </c>
      <c r="CF53" s="5">
        <f>P_R[[#This Row],[42+]]-P_R[[#This Row],[43+]]</f>
        <v>0</v>
      </c>
      <c r="CG53" s="5">
        <f>P_R[[#This Row],[43+]]-P_R[[#This Row],[44+]]</f>
        <v>0</v>
      </c>
      <c r="CH53" s="5">
        <f>P_R[[#This Row],[44+]]-P_R[[#This Row],[45+]]</f>
        <v>0</v>
      </c>
      <c r="CI53" s="5">
        <f>P_R[[#This Row],[45+]]-P_R[[#This Row],[46+]]</f>
        <v>0</v>
      </c>
      <c r="CJ53" s="5">
        <f>P_R[[#This Row],[46+]]-P_R[[#This Row],[47+]]</f>
        <v>0</v>
      </c>
      <c r="CK53" s="5">
        <f>P_R[[#This Row],[47+]]-P_R[[#This Row],[48+]]</f>
        <v>0</v>
      </c>
      <c r="CL53" s="5">
        <f>P_R[[#This Row],[48+]]-P_R[[#This Row],[49+]]</f>
        <v>0</v>
      </c>
    </row>
    <row r="54" spans="1:90" x14ac:dyDescent="0.25">
      <c r="A54" s="10">
        <v>22400623</v>
      </c>
      <c r="B54" t="s">
        <v>74</v>
      </c>
      <c r="C54" t="s">
        <v>86</v>
      </c>
      <c r="D54" s="11">
        <v>0.8125</v>
      </c>
      <c r="E54" s="9" t="str">
        <f>HYPERLINK("https://www.nba.com/stats/player/1642258/boxscores-traditional", "Zaccharie Risacher")</f>
        <v>Zaccharie Risacher</v>
      </c>
      <c r="F54">
        <v>12.2</v>
      </c>
      <c r="G54" s="4">
        <v>5.7409999999999997</v>
      </c>
      <c r="H54" s="3">
        <v>0.76729999999999998</v>
      </c>
      <c r="I54" s="3">
        <v>0.71226</v>
      </c>
      <c r="J54" s="3">
        <v>0.64802999999999999</v>
      </c>
      <c r="K54" s="3">
        <v>0.58316999999999997</v>
      </c>
      <c r="L54" s="3">
        <v>0.51197000000000004</v>
      </c>
      <c r="M54" s="3">
        <v>0.44433</v>
      </c>
      <c r="N54" s="3">
        <v>0.37828000000000001</v>
      </c>
      <c r="O54" s="3">
        <v>0.31207000000000001</v>
      </c>
      <c r="P54" s="3">
        <v>0.25463000000000002</v>
      </c>
      <c r="Q54" s="3">
        <v>0.20044999999999999</v>
      </c>
      <c r="R54" s="3">
        <v>0.15625</v>
      </c>
      <c r="S54" s="3">
        <v>0.11899999999999999</v>
      </c>
      <c r="T54" s="3">
        <v>8.6910000000000001E-2</v>
      </c>
      <c r="U54" s="3">
        <v>6.3009999999999997E-2</v>
      </c>
      <c r="V54" s="3">
        <v>4.3630000000000002E-2</v>
      </c>
      <c r="W54" s="3">
        <v>3.005E-2</v>
      </c>
      <c r="X54" s="3">
        <v>1.9699999999999999E-2</v>
      </c>
      <c r="Y54" s="3">
        <v>1.2869999999999999E-2</v>
      </c>
      <c r="Z54" s="3">
        <v>8.2000000000000007E-3</v>
      </c>
      <c r="AA54" s="3">
        <v>4.9399999999999999E-3</v>
      </c>
      <c r="AB54" s="3">
        <v>2.98E-3</v>
      </c>
      <c r="AC54" s="3">
        <v>1.6900000000000001E-3</v>
      </c>
      <c r="AD54" s="3">
        <v>9.7000000000000005E-4</v>
      </c>
      <c r="AE54" s="3">
        <v>5.4000000000000001E-4</v>
      </c>
      <c r="AF54" s="3">
        <v>2.7999999999999998E-4</v>
      </c>
      <c r="AG54" s="3">
        <v>1.4999999999999999E-4</v>
      </c>
      <c r="AH54" s="3">
        <v>6.9999999999999994E-5</v>
      </c>
      <c r="AI54" s="3">
        <v>4.0000000000000003E-5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5">
        <f>P_R[[#This Row],[8+]]-P_R[[#This Row],[9+]]</f>
        <v>5.5039999999999978E-2</v>
      </c>
      <c r="AY54" s="5">
        <f>P_R[[#This Row],[9+]]-P_R[[#This Row],[10+]]</f>
        <v>6.4230000000000009E-2</v>
      </c>
      <c r="AZ54" s="5">
        <f>P_R[[#This Row],[10+]]-P_R[[#This Row],[11+]]</f>
        <v>6.4860000000000029E-2</v>
      </c>
      <c r="BA54" s="5">
        <f>P_R[[#This Row],[11+]]-P_R[[#This Row],[12+]]</f>
        <v>7.119999999999993E-2</v>
      </c>
      <c r="BB54" s="5">
        <f>P_R[[#This Row],[12+]]-P_R[[#This Row],[13+]]</f>
        <v>6.7640000000000033E-2</v>
      </c>
      <c r="BC54" s="5">
        <f>P_R[[#This Row],[13+]]-P_R[[#This Row],[14+]]</f>
        <v>6.6049999999999998E-2</v>
      </c>
      <c r="BD54" s="5">
        <f>P_R[[#This Row],[14+]]-P_R[[#This Row],[15+]]</f>
        <v>6.6209999999999991E-2</v>
      </c>
      <c r="BE54" s="5">
        <f>P_R[[#This Row],[15+]]-P_R[[#This Row],[16+]]</f>
        <v>5.7439999999999991E-2</v>
      </c>
      <c r="BF54" s="5">
        <f>P_R[[#This Row],[16+]]-P_R[[#This Row],[17+]]</f>
        <v>5.4180000000000034E-2</v>
      </c>
      <c r="BG54" s="5">
        <f>P_R[[#This Row],[17+]]-P_R[[#This Row],[18+]]</f>
        <v>4.4199999999999989E-2</v>
      </c>
      <c r="BH54" s="5">
        <f>P_R[[#This Row],[18+]]-P_R[[#This Row],[19+]]</f>
        <v>3.7250000000000005E-2</v>
      </c>
      <c r="BI54" s="5">
        <f>P_R[[#This Row],[19+]]-P_R[[#This Row],[20+]]</f>
        <v>3.2089999999999994E-2</v>
      </c>
      <c r="BJ54" s="5">
        <f>P_R[[#This Row],[20+]]-P_R[[#This Row],[21+]]</f>
        <v>2.3900000000000005E-2</v>
      </c>
      <c r="BK54" s="5">
        <f>P_R[[#This Row],[21+]]-P_R[[#This Row],[22+]]</f>
        <v>1.9379999999999994E-2</v>
      </c>
      <c r="BL54" s="5">
        <f>P_R[[#This Row],[22+]]-P_R[[#This Row],[23+]]</f>
        <v>1.3580000000000002E-2</v>
      </c>
      <c r="BM54" s="5">
        <f>P_R[[#This Row],[23+]]-P_R[[#This Row],[24+]]</f>
        <v>1.0350000000000002E-2</v>
      </c>
      <c r="BN54" s="5">
        <f>P_R[[#This Row],[24+]]-P_R[[#This Row],[25+]]</f>
        <v>6.8299999999999993E-3</v>
      </c>
      <c r="BO54" s="5">
        <f>P_R[[#This Row],[25+]]-P_R[[#This Row],[26+]]</f>
        <v>4.6699999999999988E-3</v>
      </c>
      <c r="BP54" s="5">
        <f>P_R[[#This Row],[26+]]-P_R[[#This Row],[27+]]</f>
        <v>3.2600000000000007E-3</v>
      </c>
      <c r="BQ54" s="5">
        <f>P_R[[#This Row],[27+]]-P_R[[#This Row],[28+]]</f>
        <v>1.9599999999999999E-3</v>
      </c>
      <c r="BR54" s="5">
        <f>P_R[[#This Row],[28+]]-P_R[[#This Row],[29+]]</f>
        <v>1.2899999999999999E-3</v>
      </c>
      <c r="BS54" s="5">
        <f>P_R[[#This Row],[29+]]-P_R[[#This Row],[30+]]</f>
        <v>7.2000000000000005E-4</v>
      </c>
      <c r="BT54" s="5">
        <f>P_R[[#This Row],[30+]]-P_R[[#This Row],[31+]]</f>
        <v>4.3000000000000004E-4</v>
      </c>
      <c r="BU54" s="5">
        <f>P_R[[#This Row],[31+]]-P_R[[#This Row],[32+]]</f>
        <v>2.6000000000000003E-4</v>
      </c>
      <c r="BV54" s="5">
        <f>P_R[[#This Row],[32+]]-P_R[[#This Row],[33+]]</f>
        <v>1.2999999999999999E-4</v>
      </c>
      <c r="BW54" s="5">
        <f>P_R[[#This Row],[33+]]-P_R[[#This Row],[34+]]</f>
        <v>7.9999999999999993E-5</v>
      </c>
      <c r="BX54" s="5">
        <f>P_R[[#This Row],[34+]]-P_R[[#This Row],[35+]]</f>
        <v>2.9999999999999991E-5</v>
      </c>
      <c r="BY54" s="5">
        <f>P_R[[#This Row],[35+]]-P_R[[#This Row],[36+]]</f>
        <v>4.0000000000000003E-5</v>
      </c>
      <c r="BZ54" s="5">
        <f>P_R[[#This Row],[36+]]-P_R[[#This Row],[37+]]</f>
        <v>0</v>
      </c>
      <c r="CA54" s="5">
        <f>P_R[[#This Row],[37+]]-P_R[[#This Row],[38+]]</f>
        <v>0</v>
      </c>
      <c r="CB54" s="5">
        <f>P_R[[#This Row],[38+]]-P_R[[#This Row],[39+]]</f>
        <v>0</v>
      </c>
      <c r="CC54" s="5">
        <f>P_R[[#This Row],[39+]]-P_R[[#This Row],[40+]]</f>
        <v>0</v>
      </c>
      <c r="CD54" s="5">
        <f>P_R[[#This Row],[40+]]-P_R[[#This Row],[41+]]</f>
        <v>0</v>
      </c>
      <c r="CE54" s="5">
        <f>P_R[[#This Row],[41+]]-P_R[[#This Row],[42+]]</f>
        <v>0</v>
      </c>
      <c r="CF54" s="5">
        <f>P_R[[#This Row],[42+]]-P_R[[#This Row],[43+]]</f>
        <v>0</v>
      </c>
      <c r="CG54" s="5">
        <f>P_R[[#This Row],[43+]]-P_R[[#This Row],[44+]]</f>
        <v>0</v>
      </c>
      <c r="CH54" s="5">
        <f>P_R[[#This Row],[44+]]-P_R[[#This Row],[45+]]</f>
        <v>0</v>
      </c>
      <c r="CI54" s="5">
        <f>P_R[[#This Row],[45+]]-P_R[[#This Row],[46+]]</f>
        <v>0</v>
      </c>
      <c r="CJ54" s="5">
        <f>P_R[[#This Row],[46+]]-P_R[[#This Row],[47+]]</f>
        <v>0</v>
      </c>
      <c r="CK54" s="5">
        <f>P_R[[#This Row],[47+]]-P_R[[#This Row],[48+]]</f>
        <v>0</v>
      </c>
      <c r="CL54" s="5">
        <f>P_R[[#This Row],[48+]]-P_R[[#This Row],[49+]]</f>
        <v>0</v>
      </c>
    </row>
    <row r="55" spans="1:90" x14ac:dyDescent="0.25">
      <c r="A55" s="10">
        <v>22400624</v>
      </c>
      <c r="B55" t="s">
        <v>76</v>
      </c>
      <c r="C55" t="s">
        <v>87</v>
      </c>
      <c r="D55" s="11">
        <v>0.8125</v>
      </c>
      <c r="E55" s="9" t="str">
        <f>HYPERLINK("https://www.nba.com/stats/player/1629018/boxscores-traditional", "Gary Trent Jr.")</f>
        <v>Gary Trent Jr.</v>
      </c>
      <c r="F55">
        <v>12.8</v>
      </c>
      <c r="G55" s="4">
        <v>5.2690000000000001</v>
      </c>
      <c r="H55" s="3">
        <v>0.81859000000000004</v>
      </c>
      <c r="I55" s="3">
        <v>0.76424000000000003</v>
      </c>
      <c r="J55" s="3">
        <v>0.70194000000000001</v>
      </c>
      <c r="K55" s="3">
        <v>0.63307000000000002</v>
      </c>
      <c r="L55" s="3">
        <v>0.55962000000000001</v>
      </c>
      <c r="M55" s="3">
        <v>0.48404999999999998</v>
      </c>
      <c r="N55" s="3">
        <v>0.40905000000000002</v>
      </c>
      <c r="O55" s="3">
        <v>0.33723999999999998</v>
      </c>
      <c r="P55" s="3">
        <v>0.27093</v>
      </c>
      <c r="Q55" s="3">
        <v>0.21185999999999999</v>
      </c>
      <c r="R55" s="3">
        <v>0.16109000000000001</v>
      </c>
      <c r="S55" s="3">
        <v>0.11899999999999999</v>
      </c>
      <c r="T55" s="3">
        <v>8.5339999999999999E-2</v>
      </c>
      <c r="U55" s="3">
        <v>5.9380000000000002E-2</v>
      </c>
      <c r="V55" s="3">
        <v>4.0059999999999998E-2</v>
      </c>
      <c r="W55" s="3">
        <v>2.6190000000000001E-2</v>
      </c>
      <c r="X55" s="3">
        <v>1.6590000000000001E-2</v>
      </c>
      <c r="Y55" s="3">
        <v>1.017E-2</v>
      </c>
      <c r="Z55" s="3">
        <v>6.0400000000000002E-3</v>
      </c>
      <c r="AA55" s="3">
        <v>3.47E-3</v>
      </c>
      <c r="AB55" s="3">
        <v>1.99E-3</v>
      </c>
      <c r="AC55" s="3">
        <v>1.07E-3</v>
      </c>
      <c r="AD55" s="3">
        <v>5.5999999999999995E-4</v>
      </c>
      <c r="AE55" s="3">
        <v>2.7999999999999998E-4</v>
      </c>
      <c r="AF55" s="3">
        <v>1.3999999999999999E-4</v>
      </c>
      <c r="AG55" s="3">
        <v>6.0000000000000002E-5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5">
        <f>P_R[[#This Row],[8+]]-P_R[[#This Row],[9+]]</f>
        <v>5.4350000000000009E-2</v>
      </c>
      <c r="AY55" s="5">
        <f>P_R[[#This Row],[9+]]-P_R[[#This Row],[10+]]</f>
        <v>6.2300000000000022E-2</v>
      </c>
      <c r="AZ55" s="5">
        <f>P_R[[#This Row],[10+]]-P_R[[#This Row],[11+]]</f>
        <v>6.8869999999999987E-2</v>
      </c>
      <c r="BA55" s="5">
        <f>P_R[[#This Row],[11+]]-P_R[[#This Row],[12+]]</f>
        <v>7.3450000000000015E-2</v>
      </c>
      <c r="BB55" s="5">
        <f>P_R[[#This Row],[12+]]-P_R[[#This Row],[13+]]</f>
        <v>7.5570000000000026E-2</v>
      </c>
      <c r="BC55" s="5">
        <f>P_R[[#This Row],[13+]]-P_R[[#This Row],[14+]]</f>
        <v>7.4999999999999956E-2</v>
      </c>
      <c r="BD55" s="5">
        <f>P_R[[#This Row],[14+]]-P_R[[#This Row],[15+]]</f>
        <v>7.181000000000004E-2</v>
      </c>
      <c r="BE55" s="5">
        <f>P_R[[#This Row],[15+]]-P_R[[#This Row],[16+]]</f>
        <v>6.630999999999998E-2</v>
      </c>
      <c r="BF55" s="5">
        <f>P_R[[#This Row],[16+]]-P_R[[#This Row],[17+]]</f>
        <v>5.9070000000000011E-2</v>
      </c>
      <c r="BG55" s="5">
        <f>P_R[[#This Row],[17+]]-P_R[[#This Row],[18+]]</f>
        <v>5.0769999999999982E-2</v>
      </c>
      <c r="BH55" s="5">
        <f>P_R[[#This Row],[18+]]-P_R[[#This Row],[19+]]</f>
        <v>4.2090000000000016E-2</v>
      </c>
      <c r="BI55" s="5">
        <f>P_R[[#This Row],[19+]]-P_R[[#This Row],[20+]]</f>
        <v>3.3659999999999995E-2</v>
      </c>
      <c r="BJ55" s="5">
        <f>P_R[[#This Row],[20+]]-P_R[[#This Row],[21+]]</f>
        <v>2.5959999999999997E-2</v>
      </c>
      <c r="BK55" s="5">
        <f>P_R[[#This Row],[21+]]-P_R[[#This Row],[22+]]</f>
        <v>1.9320000000000004E-2</v>
      </c>
      <c r="BL55" s="5">
        <f>P_R[[#This Row],[22+]]-P_R[[#This Row],[23+]]</f>
        <v>1.3869999999999997E-2</v>
      </c>
      <c r="BM55" s="5">
        <f>P_R[[#This Row],[23+]]-P_R[[#This Row],[24+]]</f>
        <v>9.6000000000000009E-3</v>
      </c>
      <c r="BN55" s="5">
        <f>P_R[[#This Row],[24+]]-P_R[[#This Row],[25+]]</f>
        <v>6.4200000000000004E-3</v>
      </c>
      <c r="BO55" s="5">
        <f>P_R[[#This Row],[25+]]-P_R[[#This Row],[26+]]</f>
        <v>4.13E-3</v>
      </c>
      <c r="BP55" s="5">
        <f>P_R[[#This Row],[26+]]-P_R[[#This Row],[27+]]</f>
        <v>2.5700000000000002E-3</v>
      </c>
      <c r="BQ55" s="5">
        <f>P_R[[#This Row],[27+]]-P_R[[#This Row],[28+]]</f>
        <v>1.48E-3</v>
      </c>
      <c r="BR55" s="5">
        <f>P_R[[#This Row],[28+]]-P_R[[#This Row],[29+]]</f>
        <v>9.2000000000000003E-4</v>
      </c>
      <c r="BS55" s="5">
        <f>P_R[[#This Row],[29+]]-P_R[[#This Row],[30+]]</f>
        <v>5.1000000000000004E-4</v>
      </c>
      <c r="BT55" s="5">
        <f>P_R[[#This Row],[30+]]-P_R[[#This Row],[31+]]</f>
        <v>2.7999999999999998E-4</v>
      </c>
      <c r="BU55" s="5">
        <f>P_R[[#This Row],[31+]]-P_R[[#This Row],[32+]]</f>
        <v>1.3999999999999999E-4</v>
      </c>
      <c r="BV55" s="5">
        <f>P_R[[#This Row],[32+]]-P_R[[#This Row],[33+]]</f>
        <v>7.9999999999999993E-5</v>
      </c>
      <c r="BW55" s="5">
        <f>P_R[[#This Row],[33+]]-P_R[[#This Row],[34+]]</f>
        <v>6.0000000000000002E-5</v>
      </c>
      <c r="BX55" s="5">
        <f>P_R[[#This Row],[34+]]-P_R[[#This Row],[35+]]</f>
        <v>0</v>
      </c>
      <c r="BY55" s="5">
        <f>P_R[[#This Row],[35+]]-P_R[[#This Row],[36+]]</f>
        <v>0</v>
      </c>
      <c r="BZ55" s="5">
        <f>P_R[[#This Row],[36+]]-P_R[[#This Row],[37+]]</f>
        <v>0</v>
      </c>
      <c r="CA55" s="5">
        <f>P_R[[#This Row],[37+]]-P_R[[#This Row],[38+]]</f>
        <v>0</v>
      </c>
      <c r="CB55" s="5">
        <f>P_R[[#This Row],[38+]]-P_R[[#This Row],[39+]]</f>
        <v>0</v>
      </c>
      <c r="CC55" s="5">
        <f>P_R[[#This Row],[39+]]-P_R[[#This Row],[40+]]</f>
        <v>0</v>
      </c>
      <c r="CD55" s="5">
        <f>P_R[[#This Row],[40+]]-P_R[[#This Row],[41+]]</f>
        <v>0</v>
      </c>
      <c r="CE55" s="5">
        <f>P_R[[#This Row],[41+]]-P_R[[#This Row],[42+]]</f>
        <v>0</v>
      </c>
      <c r="CF55" s="5">
        <f>P_R[[#This Row],[42+]]-P_R[[#This Row],[43+]]</f>
        <v>0</v>
      </c>
      <c r="CG55" s="5">
        <f>P_R[[#This Row],[43+]]-P_R[[#This Row],[44+]]</f>
        <v>0</v>
      </c>
      <c r="CH55" s="5">
        <f>P_R[[#This Row],[44+]]-P_R[[#This Row],[45+]]</f>
        <v>0</v>
      </c>
      <c r="CI55" s="5">
        <f>P_R[[#This Row],[45+]]-P_R[[#This Row],[46+]]</f>
        <v>0</v>
      </c>
      <c r="CJ55" s="5">
        <f>P_R[[#This Row],[46+]]-P_R[[#This Row],[47+]]</f>
        <v>0</v>
      </c>
      <c r="CK55" s="5">
        <f>P_R[[#This Row],[47+]]-P_R[[#This Row],[48+]]</f>
        <v>0</v>
      </c>
      <c r="CL55" s="5">
        <f>P_R[[#This Row],[48+]]-P_R[[#This Row],[49+]]</f>
        <v>0</v>
      </c>
    </row>
    <row r="56" spans="1:90" x14ac:dyDescent="0.25">
      <c r="A56" s="10">
        <v>22400623</v>
      </c>
      <c r="B56" t="s">
        <v>86</v>
      </c>
      <c r="C56" t="s">
        <v>74</v>
      </c>
      <c r="D56" s="11">
        <v>0.8125</v>
      </c>
      <c r="E56" s="9" t="str">
        <f>HYPERLINK("https://www.nba.com/stats/player/1630534/boxscores-traditional", "Ochai Agbaji")</f>
        <v>Ochai Agbaji</v>
      </c>
      <c r="F56">
        <v>12.2</v>
      </c>
      <c r="G56" s="4">
        <v>5.5640000000000001</v>
      </c>
      <c r="H56" s="3">
        <v>0.77337</v>
      </c>
      <c r="I56" s="3">
        <v>0.71904000000000001</v>
      </c>
      <c r="J56" s="3">
        <v>0.65542</v>
      </c>
      <c r="K56" s="3">
        <v>0.58706000000000003</v>
      </c>
      <c r="L56" s="3">
        <v>0.51595000000000002</v>
      </c>
      <c r="M56" s="3">
        <v>0.44433</v>
      </c>
      <c r="N56" s="3">
        <v>0.37447999999999998</v>
      </c>
      <c r="O56" s="3">
        <v>0.30853999999999998</v>
      </c>
      <c r="P56" s="3">
        <v>0.24825</v>
      </c>
      <c r="Q56" s="3">
        <v>0.19489000000000001</v>
      </c>
      <c r="R56" s="3">
        <v>0.14917</v>
      </c>
      <c r="S56" s="3">
        <v>0.11123</v>
      </c>
      <c r="T56" s="3">
        <v>8.0759999999999998E-2</v>
      </c>
      <c r="U56" s="3">
        <v>5.7049999999999997E-2</v>
      </c>
      <c r="V56" s="3">
        <v>3.9199999999999999E-2</v>
      </c>
      <c r="W56" s="3">
        <v>2.6190000000000001E-2</v>
      </c>
      <c r="X56" s="3">
        <v>1.7000000000000001E-2</v>
      </c>
      <c r="Y56" s="3">
        <v>1.072E-2</v>
      </c>
      <c r="Z56" s="3">
        <v>6.5700000000000003E-3</v>
      </c>
      <c r="AA56" s="3">
        <v>3.9100000000000003E-3</v>
      </c>
      <c r="AB56" s="3">
        <v>2.2599999999999999E-3</v>
      </c>
      <c r="AC56" s="3">
        <v>1.2600000000000001E-3</v>
      </c>
      <c r="AD56" s="3">
        <v>6.8999999999999997E-4</v>
      </c>
      <c r="AE56" s="3">
        <v>3.6000000000000002E-4</v>
      </c>
      <c r="AF56" s="3">
        <v>1.9000000000000001E-4</v>
      </c>
      <c r="AG56" s="3">
        <v>9.0000000000000006E-5</v>
      </c>
      <c r="AH56" s="3">
        <v>4.0000000000000003E-5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5">
        <f>P_R[[#This Row],[8+]]-P_R[[#This Row],[9+]]</f>
        <v>5.4329999999999989E-2</v>
      </c>
      <c r="AY56" s="5">
        <f>P_R[[#This Row],[9+]]-P_R[[#This Row],[10+]]</f>
        <v>6.362000000000001E-2</v>
      </c>
      <c r="AZ56" s="5">
        <f>P_R[[#This Row],[10+]]-P_R[[#This Row],[11+]]</f>
        <v>6.8359999999999976E-2</v>
      </c>
      <c r="BA56" s="5">
        <f>P_R[[#This Row],[11+]]-P_R[[#This Row],[12+]]</f>
        <v>7.1110000000000007E-2</v>
      </c>
      <c r="BB56" s="5">
        <f>P_R[[#This Row],[12+]]-P_R[[#This Row],[13+]]</f>
        <v>7.1620000000000017E-2</v>
      </c>
      <c r="BC56" s="5">
        <f>P_R[[#This Row],[13+]]-P_R[[#This Row],[14+]]</f>
        <v>6.9850000000000023E-2</v>
      </c>
      <c r="BD56" s="5">
        <f>P_R[[#This Row],[14+]]-P_R[[#This Row],[15+]]</f>
        <v>6.5939999999999999E-2</v>
      </c>
      <c r="BE56" s="5">
        <f>P_R[[#This Row],[15+]]-P_R[[#This Row],[16+]]</f>
        <v>6.0289999999999982E-2</v>
      </c>
      <c r="BF56" s="5">
        <f>P_R[[#This Row],[16+]]-P_R[[#This Row],[17+]]</f>
        <v>5.3359999999999991E-2</v>
      </c>
      <c r="BG56" s="5">
        <f>P_R[[#This Row],[17+]]-P_R[[#This Row],[18+]]</f>
        <v>4.5720000000000011E-2</v>
      </c>
      <c r="BH56" s="5">
        <f>P_R[[#This Row],[18+]]-P_R[[#This Row],[19+]]</f>
        <v>3.7940000000000002E-2</v>
      </c>
      <c r="BI56" s="5">
        <f>P_R[[#This Row],[19+]]-P_R[[#This Row],[20+]]</f>
        <v>3.0469999999999997E-2</v>
      </c>
      <c r="BJ56" s="5">
        <f>P_R[[#This Row],[20+]]-P_R[[#This Row],[21+]]</f>
        <v>2.3710000000000002E-2</v>
      </c>
      <c r="BK56" s="5">
        <f>P_R[[#This Row],[21+]]-P_R[[#This Row],[22+]]</f>
        <v>1.7849999999999998E-2</v>
      </c>
      <c r="BL56" s="5">
        <f>P_R[[#This Row],[22+]]-P_R[[#This Row],[23+]]</f>
        <v>1.3009999999999997E-2</v>
      </c>
      <c r="BM56" s="5">
        <f>P_R[[#This Row],[23+]]-P_R[[#This Row],[24+]]</f>
        <v>9.1900000000000003E-3</v>
      </c>
      <c r="BN56" s="5">
        <f>P_R[[#This Row],[24+]]-P_R[[#This Row],[25+]]</f>
        <v>6.2800000000000009E-3</v>
      </c>
      <c r="BO56" s="5">
        <f>P_R[[#This Row],[25+]]-P_R[[#This Row],[26+]]</f>
        <v>4.15E-3</v>
      </c>
      <c r="BP56" s="5">
        <f>P_R[[#This Row],[26+]]-P_R[[#This Row],[27+]]</f>
        <v>2.66E-3</v>
      </c>
      <c r="BQ56" s="5">
        <f>P_R[[#This Row],[27+]]-P_R[[#This Row],[28+]]</f>
        <v>1.6500000000000004E-3</v>
      </c>
      <c r="BR56" s="5">
        <f>P_R[[#This Row],[28+]]-P_R[[#This Row],[29+]]</f>
        <v>9.999999999999998E-4</v>
      </c>
      <c r="BS56" s="5">
        <f>P_R[[#This Row],[29+]]-P_R[[#This Row],[30+]]</f>
        <v>5.7000000000000009E-4</v>
      </c>
      <c r="BT56" s="5">
        <f>P_R[[#This Row],[30+]]-P_R[[#This Row],[31+]]</f>
        <v>3.2999999999999994E-4</v>
      </c>
      <c r="BU56" s="5">
        <f>P_R[[#This Row],[31+]]-P_R[[#This Row],[32+]]</f>
        <v>1.7000000000000001E-4</v>
      </c>
      <c r="BV56" s="5">
        <f>P_R[[#This Row],[32+]]-P_R[[#This Row],[33+]]</f>
        <v>1E-4</v>
      </c>
      <c r="BW56" s="5">
        <f>P_R[[#This Row],[33+]]-P_R[[#This Row],[34+]]</f>
        <v>5.0000000000000002E-5</v>
      </c>
      <c r="BX56" s="5">
        <f>P_R[[#This Row],[34+]]-P_R[[#This Row],[35+]]</f>
        <v>4.0000000000000003E-5</v>
      </c>
      <c r="BY56" s="5">
        <f>P_R[[#This Row],[35+]]-P_R[[#This Row],[36+]]</f>
        <v>0</v>
      </c>
      <c r="BZ56" s="5">
        <f>P_R[[#This Row],[36+]]-P_R[[#This Row],[37+]]</f>
        <v>0</v>
      </c>
      <c r="CA56" s="5">
        <f>P_R[[#This Row],[37+]]-P_R[[#This Row],[38+]]</f>
        <v>0</v>
      </c>
      <c r="CB56" s="5">
        <f>P_R[[#This Row],[38+]]-P_R[[#This Row],[39+]]</f>
        <v>0</v>
      </c>
      <c r="CC56" s="5">
        <f>P_R[[#This Row],[39+]]-P_R[[#This Row],[40+]]</f>
        <v>0</v>
      </c>
      <c r="CD56" s="5">
        <f>P_R[[#This Row],[40+]]-P_R[[#This Row],[41+]]</f>
        <v>0</v>
      </c>
      <c r="CE56" s="5">
        <f>P_R[[#This Row],[41+]]-P_R[[#This Row],[42+]]</f>
        <v>0</v>
      </c>
      <c r="CF56" s="5">
        <f>P_R[[#This Row],[42+]]-P_R[[#This Row],[43+]]</f>
        <v>0</v>
      </c>
      <c r="CG56" s="5">
        <f>P_R[[#This Row],[43+]]-P_R[[#This Row],[44+]]</f>
        <v>0</v>
      </c>
      <c r="CH56" s="5">
        <f>P_R[[#This Row],[44+]]-P_R[[#This Row],[45+]]</f>
        <v>0</v>
      </c>
      <c r="CI56" s="5">
        <f>P_R[[#This Row],[45+]]-P_R[[#This Row],[46+]]</f>
        <v>0</v>
      </c>
      <c r="CJ56" s="5">
        <f>P_R[[#This Row],[46+]]-P_R[[#This Row],[47+]]</f>
        <v>0</v>
      </c>
      <c r="CK56" s="5">
        <f>P_R[[#This Row],[47+]]-P_R[[#This Row],[48+]]</f>
        <v>0</v>
      </c>
      <c r="CL56" s="5">
        <f>P_R[[#This Row],[48+]]-P_R[[#This Row],[49+]]</f>
        <v>0</v>
      </c>
    </row>
    <row r="57" spans="1:90" x14ac:dyDescent="0.25">
      <c r="A57" s="10">
        <v>22400624</v>
      </c>
      <c r="B57" t="s">
        <v>87</v>
      </c>
      <c r="C57" t="s">
        <v>76</v>
      </c>
      <c r="D57" s="11">
        <v>0.8125</v>
      </c>
      <c r="E57" s="9" t="str">
        <f>HYPERLINK("https://www.nba.com/stats/player/1629312/boxscores-traditional", "Haywood Highsmith")</f>
        <v>Haywood Highsmith</v>
      </c>
      <c r="F57">
        <v>11</v>
      </c>
      <c r="G57" s="4">
        <v>5.6210000000000004</v>
      </c>
      <c r="H57" s="3">
        <v>0.70194000000000001</v>
      </c>
      <c r="I57" s="3">
        <v>0.64058000000000004</v>
      </c>
      <c r="J57" s="3">
        <v>0.57142000000000004</v>
      </c>
      <c r="K57" s="3">
        <v>0.5</v>
      </c>
      <c r="L57" s="3">
        <v>0.42858000000000002</v>
      </c>
      <c r="M57" s="3">
        <v>0.35942000000000002</v>
      </c>
      <c r="N57" s="3">
        <v>0.29805999999999999</v>
      </c>
      <c r="O57" s="3">
        <v>0.23885000000000001</v>
      </c>
      <c r="P57" s="3">
        <v>0.18673000000000001</v>
      </c>
      <c r="Q57" s="3">
        <v>0.14230999999999999</v>
      </c>
      <c r="R57" s="3">
        <v>0.10564999999999999</v>
      </c>
      <c r="S57" s="3">
        <v>7.7799999999999994E-2</v>
      </c>
      <c r="T57" s="3">
        <v>5.4800000000000001E-2</v>
      </c>
      <c r="U57" s="3">
        <v>3.7539999999999997E-2</v>
      </c>
      <c r="V57" s="3">
        <v>2.5000000000000001E-2</v>
      </c>
      <c r="W57" s="3">
        <v>1.6590000000000001E-2</v>
      </c>
      <c r="X57" s="3">
        <v>1.044E-2</v>
      </c>
      <c r="Y57" s="3">
        <v>6.3899999999999998E-3</v>
      </c>
      <c r="Z57" s="3">
        <v>3.79E-3</v>
      </c>
      <c r="AA57" s="3">
        <v>2.1900000000000001E-3</v>
      </c>
      <c r="AB57" s="3">
        <v>1.2600000000000001E-3</v>
      </c>
      <c r="AC57" s="3">
        <v>6.8999999999999997E-4</v>
      </c>
      <c r="AD57" s="3">
        <v>3.6000000000000002E-4</v>
      </c>
      <c r="AE57" s="3">
        <v>1.9000000000000001E-4</v>
      </c>
      <c r="AF57" s="3">
        <v>9.0000000000000006E-5</v>
      </c>
      <c r="AG57" s="3">
        <v>5.0000000000000002E-5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5">
        <f>P_R[[#This Row],[8+]]-P_R[[#This Row],[9+]]</f>
        <v>6.135999999999997E-2</v>
      </c>
      <c r="AY57" s="5">
        <f>P_R[[#This Row],[9+]]-P_R[[#This Row],[10+]]</f>
        <v>6.9159999999999999E-2</v>
      </c>
      <c r="AZ57" s="5">
        <f>P_R[[#This Row],[10+]]-P_R[[#This Row],[11+]]</f>
        <v>7.1420000000000039E-2</v>
      </c>
      <c r="BA57" s="5">
        <f>P_R[[#This Row],[11+]]-P_R[[#This Row],[12+]]</f>
        <v>7.1419999999999983E-2</v>
      </c>
      <c r="BB57" s="5">
        <f>P_R[[#This Row],[12+]]-P_R[[#This Row],[13+]]</f>
        <v>6.9159999999999999E-2</v>
      </c>
      <c r="BC57" s="5">
        <f>P_R[[#This Row],[13+]]-P_R[[#This Row],[14+]]</f>
        <v>6.1360000000000026E-2</v>
      </c>
      <c r="BD57" s="5">
        <f>P_R[[#This Row],[14+]]-P_R[[#This Row],[15+]]</f>
        <v>5.9209999999999985E-2</v>
      </c>
      <c r="BE57" s="5">
        <f>P_R[[#This Row],[15+]]-P_R[[#This Row],[16+]]</f>
        <v>5.212E-2</v>
      </c>
      <c r="BF57" s="5">
        <f>P_R[[#This Row],[16+]]-P_R[[#This Row],[17+]]</f>
        <v>4.4420000000000015E-2</v>
      </c>
      <c r="BG57" s="5">
        <f>P_R[[#This Row],[17+]]-P_R[[#This Row],[18+]]</f>
        <v>3.6659999999999998E-2</v>
      </c>
      <c r="BH57" s="5">
        <f>P_R[[#This Row],[18+]]-P_R[[#This Row],[19+]]</f>
        <v>2.785E-2</v>
      </c>
      <c r="BI57" s="5">
        <f>P_R[[#This Row],[19+]]-P_R[[#This Row],[20+]]</f>
        <v>2.2999999999999993E-2</v>
      </c>
      <c r="BJ57" s="5">
        <f>P_R[[#This Row],[20+]]-P_R[[#This Row],[21+]]</f>
        <v>1.7260000000000005E-2</v>
      </c>
      <c r="BK57" s="5">
        <f>P_R[[#This Row],[21+]]-P_R[[#This Row],[22+]]</f>
        <v>1.2539999999999996E-2</v>
      </c>
      <c r="BL57" s="5">
        <f>P_R[[#This Row],[22+]]-P_R[[#This Row],[23+]]</f>
        <v>8.4100000000000008E-3</v>
      </c>
      <c r="BM57" s="5">
        <f>P_R[[#This Row],[23+]]-P_R[[#This Row],[24+]]</f>
        <v>6.150000000000001E-3</v>
      </c>
      <c r="BN57" s="5">
        <f>P_R[[#This Row],[24+]]-P_R[[#This Row],[25+]]</f>
        <v>4.0499999999999998E-3</v>
      </c>
      <c r="BO57" s="5">
        <f>P_R[[#This Row],[25+]]-P_R[[#This Row],[26+]]</f>
        <v>2.5999999999999999E-3</v>
      </c>
      <c r="BP57" s="5">
        <f>P_R[[#This Row],[26+]]-P_R[[#This Row],[27+]]</f>
        <v>1.5999999999999999E-3</v>
      </c>
      <c r="BQ57" s="5">
        <f>P_R[[#This Row],[27+]]-P_R[[#This Row],[28+]]</f>
        <v>9.3000000000000005E-4</v>
      </c>
      <c r="BR57" s="5">
        <f>P_R[[#This Row],[28+]]-P_R[[#This Row],[29+]]</f>
        <v>5.7000000000000009E-4</v>
      </c>
      <c r="BS57" s="5">
        <f>P_R[[#This Row],[29+]]-P_R[[#This Row],[30+]]</f>
        <v>3.2999999999999994E-4</v>
      </c>
      <c r="BT57" s="5">
        <f>P_R[[#This Row],[30+]]-P_R[[#This Row],[31+]]</f>
        <v>1.7000000000000001E-4</v>
      </c>
      <c r="BU57" s="5">
        <f>P_R[[#This Row],[31+]]-P_R[[#This Row],[32+]]</f>
        <v>1E-4</v>
      </c>
      <c r="BV57" s="5">
        <f>P_R[[#This Row],[32+]]-P_R[[#This Row],[33+]]</f>
        <v>4.0000000000000003E-5</v>
      </c>
      <c r="BW57" s="5">
        <f>P_R[[#This Row],[33+]]-P_R[[#This Row],[34+]]</f>
        <v>5.0000000000000002E-5</v>
      </c>
      <c r="BX57" s="5">
        <f>P_R[[#This Row],[34+]]-P_R[[#This Row],[35+]]</f>
        <v>0</v>
      </c>
      <c r="BY57" s="5">
        <f>P_R[[#This Row],[35+]]-P_R[[#This Row],[36+]]</f>
        <v>0</v>
      </c>
      <c r="BZ57" s="5">
        <f>P_R[[#This Row],[36+]]-P_R[[#This Row],[37+]]</f>
        <v>0</v>
      </c>
      <c r="CA57" s="5">
        <f>P_R[[#This Row],[37+]]-P_R[[#This Row],[38+]]</f>
        <v>0</v>
      </c>
      <c r="CB57" s="5">
        <f>P_R[[#This Row],[38+]]-P_R[[#This Row],[39+]]</f>
        <v>0</v>
      </c>
      <c r="CC57" s="5">
        <f>P_R[[#This Row],[39+]]-P_R[[#This Row],[40+]]</f>
        <v>0</v>
      </c>
      <c r="CD57" s="5">
        <f>P_R[[#This Row],[40+]]-P_R[[#This Row],[41+]]</f>
        <v>0</v>
      </c>
      <c r="CE57" s="5">
        <f>P_R[[#This Row],[41+]]-P_R[[#This Row],[42+]]</f>
        <v>0</v>
      </c>
      <c r="CF57" s="5">
        <f>P_R[[#This Row],[42+]]-P_R[[#This Row],[43+]]</f>
        <v>0</v>
      </c>
      <c r="CG57" s="5">
        <f>P_R[[#This Row],[43+]]-P_R[[#This Row],[44+]]</f>
        <v>0</v>
      </c>
      <c r="CH57" s="5">
        <f>P_R[[#This Row],[44+]]-P_R[[#This Row],[45+]]</f>
        <v>0</v>
      </c>
      <c r="CI57" s="5">
        <f>P_R[[#This Row],[45+]]-P_R[[#This Row],[46+]]</f>
        <v>0</v>
      </c>
      <c r="CJ57" s="5">
        <f>P_R[[#This Row],[46+]]-P_R[[#This Row],[47+]]</f>
        <v>0</v>
      </c>
      <c r="CK57" s="5">
        <f>P_R[[#This Row],[47+]]-P_R[[#This Row],[48+]]</f>
        <v>0</v>
      </c>
      <c r="CL57" s="5">
        <f>P_R[[#This Row],[48+]]-P_R[[#This Row],[49+]]</f>
        <v>0</v>
      </c>
    </row>
    <row r="58" spans="1:90" x14ac:dyDescent="0.25">
      <c r="A58" s="10">
        <v>22400623</v>
      </c>
      <c r="B58" t="s">
        <v>74</v>
      </c>
      <c r="C58" t="s">
        <v>86</v>
      </c>
      <c r="D58" s="11">
        <v>0.8125</v>
      </c>
      <c r="E58" s="9" t="str">
        <f>HYPERLINK("https://www.nba.com/stats/player/1629726/boxscores-traditional", "Garrison Mathews")</f>
        <v>Garrison Mathews</v>
      </c>
      <c r="F58">
        <v>8.1999999999999993</v>
      </c>
      <c r="G58" s="4">
        <v>7.44</v>
      </c>
      <c r="H58" s="3">
        <v>0.51197000000000004</v>
      </c>
      <c r="I58" s="3">
        <v>0.45619999999999999</v>
      </c>
      <c r="J58" s="3">
        <v>0.40516999999999997</v>
      </c>
      <c r="K58" s="3">
        <v>0.35197000000000001</v>
      </c>
      <c r="L58" s="3">
        <v>0.30503000000000002</v>
      </c>
      <c r="M58" s="3">
        <v>0.25785000000000002</v>
      </c>
      <c r="N58" s="3">
        <v>0.2177</v>
      </c>
      <c r="O58" s="3">
        <v>0.18140999999999999</v>
      </c>
      <c r="P58" s="3">
        <v>0.14685999999999999</v>
      </c>
      <c r="Q58" s="3">
        <v>0.11899999999999999</v>
      </c>
      <c r="R58" s="3">
        <v>9.3420000000000003E-2</v>
      </c>
      <c r="S58" s="3">
        <v>7.3529999999999998E-2</v>
      </c>
      <c r="T58" s="3">
        <v>5.5919999999999997E-2</v>
      </c>
      <c r="U58" s="3">
        <v>4.2720000000000001E-2</v>
      </c>
      <c r="V58" s="3">
        <v>3.2160000000000001E-2</v>
      </c>
      <c r="W58" s="3">
        <v>2.3300000000000001E-2</v>
      </c>
      <c r="X58" s="3">
        <v>1.7000000000000001E-2</v>
      </c>
      <c r="Y58" s="3">
        <v>1.191E-2</v>
      </c>
      <c r="Z58" s="3">
        <v>8.4200000000000004E-3</v>
      </c>
      <c r="AA58" s="3">
        <v>5.7000000000000002E-3</v>
      </c>
      <c r="AB58" s="3">
        <v>3.9100000000000003E-3</v>
      </c>
      <c r="AC58" s="3">
        <v>2.5600000000000002E-3</v>
      </c>
      <c r="AD58" s="3">
        <v>1.6900000000000001E-3</v>
      </c>
      <c r="AE58" s="3">
        <v>1.1100000000000001E-3</v>
      </c>
      <c r="AF58" s="3">
        <v>6.8999999999999997E-4</v>
      </c>
      <c r="AG58" s="3">
        <v>4.2999999999999999E-4</v>
      </c>
      <c r="AH58" s="3">
        <v>2.5999999999999998E-4</v>
      </c>
      <c r="AI58" s="3">
        <v>1.6000000000000001E-4</v>
      </c>
      <c r="AJ58" s="3">
        <v>9.0000000000000006E-5</v>
      </c>
      <c r="AK58" s="3">
        <v>5.0000000000000002E-5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5">
        <f>P_R[[#This Row],[8+]]-P_R[[#This Row],[9+]]</f>
        <v>5.5770000000000042E-2</v>
      </c>
      <c r="AY58" s="5">
        <f>P_R[[#This Row],[9+]]-P_R[[#This Row],[10+]]</f>
        <v>5.103000000000002E-2</v>
      </c>
      <c r="AZ58" s="5">
        <f>P_R[[#This Row],[10+]]-P_R[[#This Row],[11+]]</f>
        <v>5.319999999999997E-2</v>
      </c>
      <c r="BA58" s="5">
        <f>P_R[[#This Row],[11+]]-P_R[[#This Row],[12+]]</f>
        <v>4.6939999999999982E-2</v>
      </c>
      <c r="BB58" s="5">
        <f>P_R[[#This Row],[12+]]-P_R[[#This Row],[13+]]</f>
        <v>4.718E-2</v>
      </c>
      <c r="BC58" s="5">
        <f>P_R[[#This Row],[13+]]-P_R[[#This Row],[14+]]</f>
        <v>4.0150000000000019E-2</v>
      </c>
      <c r="BD58" s="5">
        <f>P_R[[#This Row],[14+]]-P_R[[#This Row],[15+]]</f>
        <v>3.6290000000000017E-2</v>
      </c>
      <c r="BE58" s="5">
        <f>P_R[[#This Row],[15+]]-P_R[[#This Row],[16+]]</f>
        <v>3.4549999999999997E-2</v>
      </c>
      <c r="BF58" s="5">
        <f>P_R[[#This Row],[16+]]-P_R[[#This Row],[17+]]</f>
        <v>2.7859999999999996E-2</v>
      </c>
      <c r="BG58" s="5">
        <f>P_R[[#This Row],[17+]]-P_R[[#This Row],[18+]]</f>
        <v>2.5579999999999992E-2</v>
      </c>
      <c r="BH58" s="5">
        <f>P_R[[#This Row],[18+]]-P_R[[#This Row],[19+]]</f>
        <v>1.9890000000000005E-2</v>
      </c>
      <c r="BI58" s="5">
        <f>P_R[[#This Row],[19+]]-P_R[[#This Row],[20+]]</f>
        <v>1.7610000000000001E-2</v>
      </c>
      <c r="BJ58" s="5">
        <f>P_R[[#This Row],[20+]]-P_R[[#This Row],[21+]]</f>
        <v>1.3199999999999996E-2</v>
      </c>
      <c r="BK58" s="5">
        <f>P_R[[#This Row],[21+]]-P_R[[#This Row],[22+]]</f>
        <v>1.056E-2</v>
      </c>
      <c r="BL58" s="5">
        <f>P_R[[#This Row],[22+]]-P_R[[#This Row],[23+]]</f>
        <v>8.8599999999999998E-3</v>
      </c>
      <c r="BM58" s="5">
        <f>P_R[[#This Row],[23+]]-P_R[[#This Row],[24+]]</f>
        <v>6.3E-3</v>
      </c>
      <c r="BN58" s="5">
        <f>P_R[[#This Row],[24+]]-P_R[[#This Row],[25+]]</f>
        <v>5.0900000000000008E-3</v>
      </c>
      <c r="BO58" s="5">
        <f>P_R[[#This Row],[25+]]-P_R[[#This Row],[26+]]</f>
        <v>3.49E-3</v>
      </c>
      <c r="BP58" s="5">
        <f>P_R[[#This Row],[26+]]-P_R[[#This Row],[27+]]</f>
        <v>2.7200000000000002E-3</v>
      </c>
      <c r="BQ58" s="5">
        <f>P_R[[#This Row],[27+]]-P_R[[#This Row],[28+]]</f>
        <v>1.7899999999999999E-3</v>
      </c>
      <c r="BR58" s="5">
        <f>P_R[[#This Row],[28+]]-P_R[[#This Row],[29+]]</f>
        <v>1.3500000000000001E-3</v>
      </c>
      <c r="BS58" s="5">
        <f>P_R[[#This Row],[29+]]-P_R[[#This Row],[30+]]</f>
        <v>8.7000000000000011E-4</v>
      </c>
      <c r="BT58" s="5">
        <f>P_R[[#This Row],[30+]]-P_R[[#This Row],[31+]]</f>
        <v>5.8E-4</v>
      </c>
      <c r="BU58" s="5">
        <f>P_R[[#This Row],[31+]]-P_R[[#This Row],[32+]]</f>
        <v>4.2000000000000013E-4</v>
      </c>
      <c r="BV58" s="5">
        <f>P_R[[#This Row],[32+]]-P_R[[#This Row],[33+]]</f>
        <v>2.5999999999999998E-4</v>
      </c>
      <c r="BW58" s="5">
        <f>P_R[[#This Row],[33+]]-P_R[[#This Row],[34+]]</f>
        <v>1.7000000000000001E-4</v>
      </c>
      <c r="BX58" s="5">
        <f>P_R[[#This Row],[34+]]-P_R[[#This Row],[35+]]</f>
        <v>9.9999999999999964E-5</v>
      </c>
      <c r="BY58" s="5">
        <f>P_R[[#This Row],[35+]]-P_R[[#This Row],[36+]]</f>
        <v>7.0000000000000007E-5</v>
      </c>
      <c r="BZ58" s="5">
        <f>P_R[[#This Row],[36+]]-P_R[[#This Row],[37+]]</f>
        <v>4.0000000000000003E-5</v>
      </c>
      <c r="CA58" s="5">
        <f>P_R[[#This Row],[37+]]-P_R[[#This Row],[38+]]</f>
        <v>5.0000000000000002E-5</v>
      </c>
      <c r="CB58" s="5">
        <f>P_R[[#This Row],[38+]]-P_R[[#This Row],[39+]]</f>
        <v>0</v>
      </c>
      <c r="CC58" s="5">
        <f>P_R[[#This Row],[39+]]-P_R[[#This Row],[40+]]</f>
        <v>0</v>
      </c>
      <c r="CD58" s="5">
        <f>P_R[[#This Row],[40+]]-P_R[[#This Row],[41+]]</f>
        <v>0</v>
      </c>
      <c r="CE58" s="5">
        <f>P_R[[#This Row],[41+]]-P_R[[#This Row],[42+]]</f>
        <v>0</v>
      </c>
      <c r="CF58" s="5">
        <f>P_R[[#This Row],[42+]]-P_R[[#This Row],[43+]]</f>
        <v>0</v>
      </c>
      <c r="CG58" s="5">
        <f>P_R[[#This Row],[43+]]-P_R[[#This Row],[44+]]</f>
        <v>0</v>
      </c>
      <c r="CH58" s="5">
        <f>P_R[[#This Row],[44+]]-P_R[[#This Row],[45+]]</f>
        <v>0</v>
      </c>
      <c r="CI58" s="5">
        <f>P_R[[#This Row],[45+]]-P_R[[#This Row],[46+]]</f>
        <v>0</v>
      </c>
      <c r="CJ58" s="5">
        <f>P_R[[#This Row],[46+]]-P_R[[#This Row],[47+]]</f>
        <v>0</v>
      </c>
      <c r="CK58" s="5">
        <f>P_R[[#This Row],[47+]]-P_R[[#This Row],[48+]]</f>
        <v>0</v>
      </c>
      <c r="CL58" s="5">
        <f>P_R[[#This Row],[48+]]-P_R[[#This Row],[49+]]</f>
        <v>0</v>
      </c>
    </row>
    <row r="59" spans="1:90" x14ac:dyDescent="0.25">
      <c r="A59" s="10">
        <v>22400623</v>
      </c>
      <c r="B59" t="s">
        <v>86</v>
      </c>
      <c r="C59" t="s">
        <v>74</v>
      </c>
      <c r="D59" s="11">
        <v>0.8125</v>
      </c>
      <c r="E59" s="9" t="str">
        <f>HYPERLINK("https://www.nba.com/stats/player/203482/boxscores-traditional", "Kelly Olynyk")</f>
        <v>Kelly Olynyk</v>
      </c>
      <c r="F59">
        <v>10.8</v>
      </c>
      <c r="G59" s="4">
        <v>5.5640000000000001</v>
      </c>
      <c r="H59" s="3">
        <v>0.69145999999999996</v>
      </c>
      <c r="I59" s="3">
        <v>0.62551999999999996</v>
      </c>
      <c r="J59" s="3">
        <v>0.55567</v>
      </c>
      <c r="K59" s="3">
        <v>0.48404999999999998</v>
      </c>
      <c r="L59" s="3">
        <v>0.41293999999999997</v>
      </c>
      <c r="M59" s="3">
        <v>0.34458</v>
      </c>
      <c r="N59" s="3">
        <v>0.28095999999999999</v>
      </c>
      <c r="O59" s="3">
        <v>0.22663</v>
      </c>
      <c r="P59" s="3">
        <v>0.17619000000000001</v>
      </c>
      <c r="Q59" s="3">
        <v>0.13350000000000001</v>
      </c>
      <c r="R59" s="3">
        <v>9.8530000000000006E-2</v>
      </c>
      <c r="S59" s="3">
        <v>7.0779999999999996E-2</v>
      </c>
      <c r="T59" s="3">
        <v>4.947E-2</v>
      </c>
      <c r="U59" s="3">
        <v>3.3619999999999997E-2</v>
      </c>
      <c r="V59" s="3">
        <v>2.222E-2</v>
      </c>
      <c r="W59" s="3">
        <v>1.426E-2</v>
      </c>
      <c r="X59" s="3">
        <v>8.8900000000000003E-3</v>
      </c>
      <c r="Y59" s="3">
        <v>5.3899999999999998E-3</v>
      </c>
      <c r="Z59" s="3">
        <v>3.1700000000000001E-3</v>
      </c>
      <c r="AA59" s="3">
        <v>1.81E-3</v>
      </c>
      <c r="AB59" s="3">
        <v>1E-3</v>
      </c>
      <c r="AC59" s="3">
        <v>5.4000000000000001E-4</v>
      </c>
      <c r="AD59" s="3">
        <v>2.7999999999999998E-4</v>
      </c>
      <c r="AE59" s="3">
        <v>1.3999999999999999E-4</v>
      </c>
      <c r="AF59" s="3">
        <v>6.9999999999999994E-5</v>
      </c>
      <c r="AG59" s="3">
        <v>3.0000000000000001E-5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5">
        <f>P_R[[#This Row],[8+]]-P_R[[#This Row],[9+]]</f>
        <v>6.5939999999999999E-2</v>
      </c>
      <c r="AY59" s="5">
        <f>P_R[[#This Row],[9+]]-P_R[[#This Row],[10+]]</f>
        <v>6.9849999999999968E-2</v>
      </c>
      <c r="AZ59" s="5">
        <f>P_R[[#This Row],[10+]]-P_R[[#This Row],[11+]]</f>
        <v>7.1620000000000017E-2</v>
      </c>
      <c r="BA59" s="5">
        <f>P_R[[#This Row],[11+]]-P_R[[#This Row],[12+]]</f>
        <v>7.1110000000000007E-2</v>
      </c>
      <c r="BB59" s="5">
        <f>P_R[[#This Row],[12+]]-P_R[[#This Row],[13+]]</f>
        <v>6.8359999999999976E-2</v>
      </c>
      <c r="BC59" s="5">
        <f>P_R[[#This Row],[13+]]-P_R[[#This Row],[14+]]</f>
        <v>6.362000000000001E-2</v>
      </c>
      <c r="BD59" s="5">
        <f>P_R[[#This Row],[14+]]-P_R[[#This Row],[15+]]</f>
        <v>5.4329999999999989E-2</v>
      </c>
      <c r="BE59" s="5">
        <f>P_R[[#This Row],[15+]]-P_R[[#This Row],[16+]]</f>
        <v>5.0439999999999985E-2</v>
      </c>
      <c r="BF59" s="5">
        <f>P_R[[#This Row],[16+]]-P_R[[#This Row],[17+]]</f>
        <v>4.2690000000000006E-2</v>
      </c>
      <c r="BG59" s="5">
        <f>P_R[[#This Row],[17+]]-P_R[[#This Row],[18+]]</f>
        <v>3.4970000000000001E-2</v>
      </c>
      <c r="BH59" s="5">
        <f>P_R[[#This Row],[18+]]-P_R[[#This Row],[19+]]</f>
        <v>2.7750000000000011E-2</v>
      </c>
      <c r="BI59" s="5">
        <f>P_R[[#This Row],[19+]]-P_R[[#This Row],[20+]]</f>
        <v>2.1309999999999996E-2</v>
      </c>
      <c r="BJ59" s="5">
        <f>P_R[[#This Row],[20+]]-P_R[[#This Row],[21+]]</f>
        <v>1.5850000000000003E-2</v>
      </c>
      <c r="BK59" s="5">
        <f>P_R[[#This Row],[21+]]-P_R[[#This Row],[22+]]</f>
        <v>1.1399999999999997E-2</v>
      </c>
      <c r="BL59" s="5">
        <f>P_R[[#This Row],[22+]]-P_R[[#This Row],[23+]]</f>
        <v>7.9600000000000001E-3</v>
      </c>
      <c r="BM59" s="5">
        <f>P_R[[#This Row],[23+]]-P_R[[#This Row],[24+]]</f>
        <v>5.3699999999999998E-3</v>
      </c>
      <c r="BN59" s="5">
        <f>P_R[[#This Row],[24+]]-P_R[[#This Row],[25+]]</f>
        <v>3.5000000000000005E-3</v>
      </c>
      <c r="BO59" s="5">
        <f>P_R[[#This Row],[25+]]-P_R[[#This Row],[26+]]</f>
        <v>2.2199999999999998E-3</v>
      </c>
      <c r="BP59" s="5">
        <f>P_R[[#This Row],[26+]]-P_R[[#This Row],[27+]]</f>
        <v>1.3600000000000001E-3</v>
      </c>
      <c r="BQ59" s="5">
        <f>P_R[[#This Row],[27+]]-P_R[[#This Row],[28+]]</f>
        <v>8.0999999999999996E-4</v>
      </c>
      <c r="BR59" s="5">
        <f>P_R[[#This Row],[28+]]-P_R[[#This Row],[29+]]</f>
        <v>4.6000000000000001E-4</v>
      </c>
      <c r="BS59" s="5">
        <f>P_R[[#This Row],[29+]]-P_R[[#This Row],[30+]]</f>
        <v>2.6000000000000003E-4</v>
      </c>
      <c r="BT59" s="5">
        <f>P_R[[#This Row],[30+]]-P_R[[#This Row],[31+]]</f>
        <v>1.3999999999999999E-4</v>
      </c>
      <c r="BU59" s="5">
        <f>P_R[[#This Row],[31+]]-P_R[[#This Row],[32+]]</f>
        <v>6.9999999999999994E-5</v>
      </c>
      <c r="BV59" s="5">
        <f>P_R[[#This Row],[32+]]-P_R[[#This Row],[33+]]</f>
        <v>3.9999999999999996E-5</v>
      </c>
      <c r="BW59" s="5">
        <f>P_R[[#This Row],[33+]]-P_R[[#This Row],[34+]]</f>
        <v>3.0000000000000001E-5</v>
      </c>
      <c r="BX59" s="5">
        <f>P_R[[#This Row],[34+]]-P_R[[#This Row],[35+]]</f>
        <v>0</v>
      </c>
      <c r="BY59" s="5">
        <f>P_R[[#This Row],[35+]]-P_R[[#This Row],[36+]]</f>
        <v>0</v>
      </c>
      <c r="BZ59" s="5">
        <f>P_R[[#This Row],[36+]]-P_R[[#This Row],[37+]]</f>
        <v>0</v>
      </c>
      <c r="CA59" s="5">
        <f>P_R[[#This Row],[37+]]-P_R[[#This Row],[38+]]</f>
        <v>0</v>
      </c>
      <c r="CB59" s="5">
        <f>P_R[[#This Row],[38+]]-P_R[[#This Row],[39+]]</f>
        <v>0</v>
      </c>
      <c r="CC59" s="5">
        <f>P_R[[#This Row],[39+]]-P_R[[#This Row],[40+]]</f>
        <v>0</v>
      </c>
      <c r="CD59" s="5">
        <f>P_R[[#This Row],[40+]]-P_R[[#This Row],[41+]]</f>
        <v>0</v>
      </c>
      <c r="CE59" s="5">
        <f>P_R[[#This Row],[41+]]-P_R[[#This Row],[42+]]</f>
        <v>0</v>
      </c>
      <c r="CF59" s="5">
        <f>P_R[[#This Row],[42+]]-P_R[[#This Row],[43+]]</f>
        <v>0</v>
      </c>
      <c r="CG59" s="5">
        <f>P_R[[#This Row],[43+]]-P_R[[#This Row],[44+]]</f>
        <v>0</v>
      </c>
      <c r="CH59" s="5">
        <f>P_R[[#This Row],[44+]]-P_R[[#This Row],[45+]]</f>
        <v>0</v>
      </c>
      <c r="CI59" s="5">
        <f>P_R[[#This Row],[45+]]-P_R[[#This Row],[46+]]</f>
        <v>0</v>
      </c>
      <c r="CJ59" s="5">
        <f>P_R[[#This Row],[46+]]-P_R[[#This Row],[47+]]</f>
        <v>0</v>
      </c>
      <c r="CK59" s="5">
        <f>P_R[[#This Row],[47+]]-P_R[[#This Row],[48+]]</f>
        <v>0</v>
      </c>
      <c r="CL59" s="5">
        <f>P_R[[#This Row],[48+]]-P_R[[#This Row],[49+]]</f>
        <v>0</v>
      </c>
    </row>
    <row r="60" spans="1:90" x14ac:dyDescent="0.25">
      <c r="A60" s="10">
        <v>22400623</v>
      </c>
      <c r="B60" t="s">
        <v>74</v>
      </c>
      <c r="C60" t="s">
        <v>86</v>
      </c>
      <c r="D60" s="11">
        <v>0.8125</v>
      </c>
      <c r="E60" s="9" t="str">
        <f>HYPERLINK("https://www.nba.com/stats/player/1630249/boxscores-traditional", "Vít Krejcí")</f>
        <v>Vít Krejcí</v>
      </c>
      <c r="F60">
        <v>13.2</v>
      </c>
      <c r="G60" s="4">
        <v>3.8679999999999999</v>
      </c>
      <c r="H60" s="3">
        <v>0.90988000000000002</v>
      </c>
      <c r="I60" s="3">
        <v>0.86214000000000002</v>
      </c>
      <c r="J60" s="3">
        <v>0.79673000000000005</v>
      </c>
      <c r="K60" s="3">
        <v>0.71565999999999996</v>
      </c>
      <c r="L60" s="3">
        <v>0.62172000000000005</v>
      </c>
      <c r="M60" s="3">
        <v>0.51993999999999996</v>
      </c>
      <c r="N60" s="3">
        <v>0.41682999999999998</v>
      </c>
      <c r="O60" s="3">
        <v>0.31918000000000002</v>
      </c>
      <c r="P60" s="3">
        <v>0.23576</v>
      </c>
      <c r="Q60" s="3">
        <v>0.16353999999999999</v>
      </c>
      <c r="R60" s="3">
        <v>0.10749</v>
      </c>
      <c r="S60" s="3">
        <v>6.6809999999999994E-2</v>
      </c>
      <c r="T60" s="3">
        <v>3.9199999999999999E-2</v>
      </c>
      <c r="U60" s="3">
        <v>2.1690000000000001E-2</v>
      </c>
      <c r="V60" s="3">
        <v>1.1299999999999999E-2</v>
      </c>
      <c r="W60" s="3">
        <v>5.7000000000000002E-3</v>
      </c>
      <c r="X60" s="3">
        <v>2.64E-3</v>
      </c>
      <c r="Y60" s="3">
        <v>1.14E-3</v>
      </c>
      <c r="Z60" s="3">
        <v>4.6999999999999999E-4</v>
      </c>
      <c r="AA60" s="3">
        <v>1.8000000000000001E-4</v>
      </c>
      <c r="AB60" s="3">
        <v>6.0000000000000002E-5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5">
        <f>P_R[[#This Row],[8+]]-P_R[[#This Row],[9+]]</f>
        <v>4.7740000000000005E-2</v>
      </c>
      <c r="AY60" s="5">
        <f>P_R[[#This Row],[9+]]-P_R[[#This Row],[10+]]</f>
        <v>6.5409999999999968E-2</v>
      </c>
      <c r="AZ60" s="5">
        <f>P_R[[#This Row],[10+]]-P_R[[#This Row],[11+]]</f>
        <v>8.1070000000000086E-2</v>
      </c>
      <c r="BA60" s="5">
        <f>P_R[[#This Row],[11+]]-P_R[[#This Row],[12+]]</f>
        <v>9.3939999999999912E-2</v>
      </c>
      <c r="BB60" s="5">
        <f>P_R[[#This Row],[12+]]-P_R[[#This Row],[13+]]</f>
        <v>0.10178000000000009</v>
      </c>
      <c r="BC60" s="5">
        <f>P_R[[#This Row],[13+]]-P_R[[#This Row],[14+]]</f>
        <v>0.10310999999999998</v>
      </c>
      <c r="BD60" s="5">
        <f>P_R[[#This Row],[14+]]-P_R[[#This Row],[15+]]</f>
        <v>9.7649999999999959E-2</v>
      </c>
      <c r="BE60" s="5">
        <f>P_R[[#This Row],[15+]]-P_R[[#This Row],[16+]]</f>
        <v>8.3420000000000022E-2</v>
      </c>
      <c r="BF60" s="5">
        <f>P_R[[#This Row],[16+]]-P_R[[#This Row],[17+]]</f>
        <v>7.2220000000000006E-2</v>
      </c>
      <c r="BG60" s="5">
        <f>P_R[[#This Row],[17+]]-P_R[[#This Row],[18+]]</f>
        <v>5.6049999999999989E-2</v>
      </c>
      <c r="BH60" s="5">
        <f>P_R[[#This Row],[18+]]-P_R[[#This Row],[19+]]</f>
        <v>4.0680000000000008E-2</v>
      </c>
      <c r="BI60" s="5">
        <f>P_R[[#This Row],[19+]]-P_R[[#This Row],[20+]]</f>
        <v>2.7609999999999996E-2</v>
      </c>
      <c r="BJ60" s="5">
        <f>P_R[[#This Row],[20+]]-P_R[[#This Row],[21+]]</f>
        <v>1.7509999999999998E-2</v>
      </c>
      <c r="BK60" s="5">
        <f>P_R[[#This Row],[21+]]-P_R[[#This Row],[22+]]</f>
        <v>1.0390000000000002E-2</v>
      </c>
      <c r="BL60" s="5">
        <f>P_R[[#This Row],[22+]]-P_R[[#This Row],[23+]]</f>
        <v>5.5999999999999991E-3</v>
      </c>
      <c r="BM60" s="5">
        <f>P_R[[#This Row],[23+]]-P_R[[#This Row],[24+]]</f>
        <v>3.0600000000000002E-3</v>
      </c>
      <c r="BN60" s="5">
        <f>P_R[[#This Row],[24+]]-P_R[[#This Row],[25+]]</f>
        <v>1.5E-3</v>
      </c>
      <c r="BO60" s="5">
        <f>P_R[[#This Row],[25+]]-P_R[[#This Row],[26+]]</f>
        <v>6.7000000000000002E-4</v>
      </c>
      <c r="BP60" s="5">
        <f>P_R[[#This Row],[26+]]-P_R[[#This Row],[27+]]</f>
        <v>2.9E-4</v>
      </c>
      <c r="BQ60" s="5">
        <f>P_R[[#This Row],[27+]]-P_R[[#This Row],[28+]]</f>
        <v>1.2000000000000002E-4</v>
      </c>
      <c r="BR60" s="5">
        <f>P_R[[#This Row],[28+]]-P_R[[#This Row],[29+]]</f>
        <v>6.0000000000000002E-5</v>
      </c>
      <c r="BS60" s="5">
        <f>P_R[[#This Row],[29+]]-P_R[[#This Row],[30+]]</f>
        <v>0</v>
      </c>
      <c r="BT60" s="5">
        <f>P_R[[#This Row],[30+]]-P_R[[#This Row],[31+]]</f>
        <v>0</v>
      </c>
      <c r="BU60" s="5">
        <f>P_R[[#This Row],[31+]]-P_R[[#This Row],[32+]]</f>
        <v>0</v>
      </c>
      <c r="BV60" s="5">
        <f>P_R[[#This Row],[32+]]-P_R[[#This Row],[33+]]</f>
        <v>0</v>
      </c>
      <c r="BW60" s="5">
        <f>P_R[[#This Row],[33+]]-P_R[[#This Row],[34+]]</f>
        <v>0</v>
      </c>
      <c r="BX60" s="5">
        <f>P_R[[#This Row],[34+]]-P_R[[#This Row],[35+]]</f>
        <v>0</v>
      </c>
      <c r="BY60" s="5">
        <f>P_R[[#This Row],[35+]]-P_R[[#This Row],[36+]]</f>
        <v>0</v>
      </c>
      <c r="BZ60" s="5">
        <f>P_R[[#This Row],[36+]]-P_R[[#This Row],[37+]]</f>
        <v>0</v>
      </c>
      <c r="CA60" s="5">
        <f>P_R[[#This Row],[37+]]-P_R[[#This Row],[38+]]</f>
        <v>0</v>
      </c>
      <c r="CB60" s="5">
        <f>P_R[[#This Row],[38+]]-P_R[[#This Row],[39+]]</f>
        <v>0</v>
      </c>
      <c r="CC60" s="5">
        <f>P_R[[#This Row],[39+]]-P_R[[#This Row],[40+]]</f>
        <v>0</v>
      </c>
      <c r="CD60" s="5">
        <f>P_R[[#This Row],[40+]]-P_R[[#This Row],[41+]]</f>
        <v>0</v>
      </c>
      <c r="CE60" s="5">
        <f>P_R[[#This Row],[41+]]-P_R[[#This Row],[42+]]</f>
        <v>0</v>
      </c>
      <c r="CF60" s="5">
        <f>P_R[[#This Row],[42+]]-P_R[[#This Row],[43+]]</f>
        <v>0</v>
      </c>
      <c r="CG60" s="5">
        <f>P_R[[#This Row],[43+]]-P_R[[#This Row],[44+]]</f>
        <v>0</v>
      </c>
      <c r="CH60" s="5">
        <f>P_R[[#This Row],[44+]]-P_R[[#This Row],[45+]]</f>
        <v>0</v>
      </c>
      <c r="CI60" s="5">
        <f>P_R[[#This Row],[45+]]-P_R[[#This Row],[46+]]</f>
        <v>0</v>
      </c>
      <c r="CJ60" s="5">
        <f>P_R[[#This Row],[46+]]-P_R[[#This Row],[47+]]</f>
        <v>0</v>
      </c>
      <c r="CK60" s="5">
        <f>P_R[[#This Row],[47+]]-P_R[[#This Row],[48+]]</f>
        <v>0</v>
      </c>
      <c r="CL60" s="5">
        <f>P_R[[#This Row],[48+]]-P_R[[#This Row],[49+]]</f>
        <v>0</v>
      </c>
    </row>
    <row r="61" spans="1:90" hidden="1" x14ac:dyDescent="0.25">
      <c r="A61" s="10">
        <v>22400621</v>
      </c>
      <c r="B61" t="s">
        <v>83</v>
      </c>
      <c r="C61" t="s">
        <v>82</v>
      </c>
      <c r="D61" s="11">
        <v>0.58333333333333337</v>
      </c>
      <c r="E61" s="9" t="str">
        <f>HYPERLINK("https://www.nba.com/stats/player/1642264/boxscores-traditional", "Stephon Castle")</f>
        <v>Stephon Castle</v>
      </c>
      <c r="F61">
        <v>20</v>
      </c>
      <c r="G61" s="10">
        <v>8.8990000000000009</v>
      </c>
      <c r="H61" s="3">
        <v>0.91149000000000002</v>
      </c>
      <c r="I61" s="3">
        <v>0.89251000000000003</v>
      </c>
      <c r="J61" s="3">
        <v>0.86863999999999997</v>
      </c>
      <c r="K61" s="3">
        <v>0.84375</v>
      </c>
      <c r="L61" s="3">
        <v>0.81594</v>
      </c>
      <c r="M61" s="3">
        <v>0.78524000000000005</v>
      </c>
      <c r="N61" s="3">
        <v>0.74856999999999996</v>
      </c>
      <c r="O61" s="3">
        <v>0.71226</v>
      </c>
      <c r="P61" s="3">
        <v>0.67364000000000002</v>
      </c>
      <c r="Q61" s="3">
        <v>0.63307000000000002</v>
      </c>
      <c r="R61" s="3">
        <v>0.58706000000000003</v>
      </c>
      <c r="S61" s="3">
        <v>0.54379999999999995</v>
      </c>
      <c r="T61" s="3">
        <v>0.5</v>
      </c>
      <c r="U61" s="3">
        <v>0.45619999999999999</v>
      </c>
      <c r="V61" s="3">
        <v>0.41293999999999997</v>
      </c>
      <c r="W61" s="3">
        <v>0.36692999999999998</v>
      </c>
      <c r="X61" s="3">
        <v>0.32635999999999998</v>
      </c>
      <c r="Y61" s="3">
        <v>0.28774</v>
      </c>
      <c r="Z61" s="3">
        <v>0.25142999999999999</v>
      </c>
      <c r="AA61" s="3">
        <v>0.21476000000000001</v>
      </c>
      <c r="AB61" s="3">
        <v>0.18406</v>
      </c>
      <c r="AC61" s="3">
        <v>0.15625</v>
      </c>
      <c r="AD61" s="3">
        <v>0.13136</v>
      </c>
      <c r="AE61" s="3">
        <v>0.10749</v>
      </c>
      <c r="AF61" s="3">
        <v>8.8510000000000005E-2</v>
      </c>
      <c r="AG61" s="3">
        <v>7.2150000000000006E-2</v>
      </c>
      <c r="AH61" s="3">
        <v>5.8209999999999998E-2</v>
      </c>
      <c r="AI61" s="3">
        <v>4.5510000000000002E-2</v>
      </c>
      <c r="AJ61" s="3">
        <v>3.5929999999999997E-2</v>
      </c>
      <c r="AK61" s="3">
        <v>2.8070000000000001E-2</v>
      </c>
      <c r="AL61" s="3">
        <v>2.1690000000000001E-2</v>
      </c>
      <c r="AM61" s="3">
        <v>1.618E-2</v>
      </c>
      <c r="AN61" s="3">
        <v>1.222E-2</v>
      </c>
      <c r="AO61" s="3">
        <v>9.1400000000000006E-3</v>
      </c>
      <c r="AP61" s="3">
        <v>6.7600000000000004E-3</v>
      </c>
      <c r="AQ61" s="3">
        <v>4.9399999999999999E-3</v>
      </c>
      <c r="AR61" s="3">
        <v>3.47E-3</v>
      </c>
      <c r="AS61" s="3">
        <v>2.48E-3</v>
      </c>
      <c r="AT61" s="3">
        <v>1.75E-3</v>
      </c>
      <c r="AU61" s="3">
        <v>1.2199999999999999E-3</v>
      </c>
      <c r="AV61" s="3">
        <v>8.1999999999999998E-4</v>
      </c>
      <c r="AW61" s="3">
        <v>5.5999999999999995E-4</v>
      </c>
      <c r="AX61" s="5">
        <f>P_R[[#This Row],[8+]]-P_R[[#This Row],[9+]]</f>
        <v>1.8979999999999997E-2</v>
      </c>
      <c r="AY61" s="5">
        <f>P_R[[#This Row],[9+]]-P_R[[#This Row],[10+]]</f>
        <v>2.3870000000000058E-2</v>
      </c>
      <c r="AZ61" s="5">
        <f>P_R[[#This Row],[10+]]-P_R[[#This Row],[11+]]</f>
        <v>2.4889999999999968E-2</v>
      </c>
      <c r="BA61" s="5">
        <f>P_R[[#This Row],[11+]]-P_R[[#This Row],[12+]]</f>
        <v>2.7810000000000001E-2</v>
      </c>
      <c r="BB61" s="5">
        <f>P_R[[#This Row],[12+]]-P_R[[#This Row],[13+]]</f>
        <v>3.069999999999995E-2</v>
      </c>
      <c r="BC61" s="5">
        <f>P_R[[#This Row],[13+]]-P_R[[#This Row],[14+]]</f>
        <v>3.6670000000000091E-2</v>
      </c>
      <c r="BD61" s="5">
        <f>P_R[[#This Row],[14+]]-P_R[[#This Row],[15+]]</f>
        <v>3.6309999999999953E-2</v>
      </c>
      <c r="BE61" s="5">
        <f>P_R[[#This Row],[15+]]-P_R[[#This Row],[16+]]</f>
        <v>3.8619999999999988E-2</v>
      </c>
      <c r="BF61" s="5">
        <f>P_R[[#This Row],[16+]]-P_R[[#This Row],[17+]]</f>
        <v>4.0569999999999995E-2</v>
      </c>
      <c r="BG61" s="5">
        <f>P_R[[#This Row],[17+]]-P_R[[#This Row],[18+]]</f>
        <v>4.6009999999999995E-2</v>
      </c>
      <c r="BH61" s="5">
        <f>P_R[[#This Row],[18+]]-P_R[[#This Row],[19+]]</f>
        <v>4.3260000000000076E-2</v>
      </c>
      <c r="BI61" s="5">
        <f>P_R[[#This Row],[19+]]-P_R[[#This Row],[20+]]</f>
        <v>4.379999999999995E-2</v>
      </c>
      <c r="BJ61" s="5">
        <f>P_R[[#This Row],[20+]]-P_R[[#This Row],[21+]]</f>
        <v>4.3800000000000006E-2</v>
      </c>
      <c r="BK61" s="5">
        <f>P_R[[#This Row],[21+]]-P_R[[#This Row],[22+]]</f>
        <v>4.3260000000000021E-2</v>
      </c>
      <c r="BL61" s="5">
        <f>P_R[[#This Row],[22+]]-P_R[[#This Row],[23+]]</f>
        <v>4.6009999999999995E-2</v>
      </c>
      <c r="BM61" s="5">
        <f>P_R[[#This Row],[23+]]-P_R[[#This Row],[24+]]</f>
        <v>4.0569999999999995E-2</v>
      </c>
      <c r="BN61" s="5">
        <f>P_R[[#This Row],[24+]]-P_R[[#This Row],[25+]]</f>
        <v>3.8619999999999988E-2</v>
      </c>
      <c r="BO61" s="5">
        <f>P_R[[#This Row],[25+]]-P_R[[#This Row],[26+]]</f>
        <v>3.6310000000000009E-2</v>
      </c>
      <c r="BP61" s="5">
        <f>P_R[[#This Row],[26+]]-P_R[[#This Row],[27+]]</f>
        <v>3.666999999999998E-2</v>
      </c>
      <c r="BQ61" s="5">
        <f>P_R[[#This Row],[27+]]-P_R[[#This Row],[28+]]</f>
        <v>3.0700000000000005E-2</v>
      </c>
      <c r="BR61" s="5">
        <f>P_R[[#This Row],[28+]]-P_R[[#This Row],[29+]]</f>
        <v>2.7810000000000001E-2</v>
      </c>
      <c r="BS61" s="5">
        <f>P_R[[#This Row],[29+]]-P_R[[#This Row],[30+]]</f>
        <v>2.4889999999999995E-2</v>
      </c>
      <c r="BT61" s="5">
        <f>P_R[[#This Row],[30+]]-P_R[[#This Row],[31+]]</f>
        <v>2.3870000000000002E-2</v>
      </c>
      <c r="BU61" s="5">
        <f>P_R[[#This Row],[31+]]-P_R[[#This Row],[32+]]</f>
        <v>1.8979999999999997E-2</v>
      </c>
      <c r="BV61" s="5">
        <f>P_R[[#This Row],[32+]]-P_R[[#This Row],[33+]]</f>
        <v>1.636E-2</v>
      </c>
      <c r="BW61" s="5">
        <f>P_R[[#This Row],[33+]]-P_R[[#This Row],[34+]]</f>
        <v>1.3940000000000008E-2</v>
      </c>
      <c r="BX61" s="5">
        <f>P_R[[#This Row],[34+]]-P_R[[#This Row],[35+]]</f>
        <v>1.2699999999999996E-2</v>
      </c>
      <c r="BY61" s="5">
        <f>P_R[[#This Row],[35+]]-P_R[[#This Row],[36+]]</f>
        <v>9.5800000000000052E-3</v>
      </c>
      <c r="BZ61" s="5">
        <f>P_R[[#This Row],[36+]]-P_R[[#This Row],[37+]]</f>
        <v>7.8599999999999955E-3</v>
      </c>
      <c r="CA61" s="5">
        <f>P_R[[#This Row],[37+]]-P_R[[#This Row],[38+]]</f>
        <v>6.3800000000000003E-3</v>
      </c>
      <c r="CB61" s="5">
        <f>P_R[[#This Row],[38+]]-P_R[[#This Row],[39+]]</f>
        <v>5.510000000000001E-3</v>
      </c>
      <c r="CC61" s="5">
        <f>P_R[[#This Row],[39+]]-P_R[[#This Row],[40+]]</f>
        <v>3.96E-3</v>
      </c>
      <c r="CD61" s="5">
        <f>P_R[[#This Row],[40+]]-P_R[[#This Row],[41+]]</f>
        <v>3.0799999999999994E-3</v>
      </c>
      <c r="CE61" s="5">
        <f>P_R[[#This Row],[41+]]-P_R[[#This Row],[42+]]</f>
        <v>2.3800000000000002E-3</v>
      </c>
      <c r="CF61" s="5">
        <f>P_R[[#This Row],[42+]]-P_R[[#This Row],[43+]]</f>
        <v>1.8200000000000004E-3</v>
      </c>
      <c r="CG61" s="5">
        <f>P_R[[#This Row],[43+]]-P_R[[#This Row],[44+]]</f>
        <v>1.47E-3</v>
      </c>
      <c r="CH61" s="5">
        <f>P_R[[#This Row],[44+]]-P_R[[#This Row],[45+]]</f>
        <v>9.8999999999999999E-4</v>
      </c>
      <c r="CI61" s="5">
        <f>P_R[[#This Row],[45+]]-P_R[[#This Row],[46+]]</f>
        <v>7.2999999999999996E-4</v>
      </c>
      <c r="CJ61" s="5">
        <f>P_R[[#This Row],[46+]]-P_R[[#This Row],[47+]]</f>
        <v>5.3000000000000009E-4</v>
      </c>
      <c r="CK61" s="5">
        <f>P_R[[#This Row],[47+]]-P_R[[#This Row],[48+]]</f>
        <v>3.9999999999999996E-4</v>
      </c>
      <c r="CL61" s="5">
        <f>P_R[[#This Row],[48+]]-P_R[[#This Row],[49+]]</f>
        <v>2.6000000000000003E-4</v>
      </c>
    </row>
    <row r="62" spans="1:90" x14ac:dyDescent="0.25">
      <c r="A62" s="10">
        <v>22400624</v>
      </c>
      <c r="B62" t="s">
        <v>87</v>
      </c>
      <c r="C62" t="s">
        <v>76</v>
      </c>
      <c r="D62" s="11">
        <v>0.8125</v>
      </c>
      <c r="E62" s="9" t="str">
        <f>HYPERLINK("https://www.nba.com/stats/player/1630696/boxscores-traditional", "Dru Smith")</f>
        <v>Dru Smith</v>
      </c>
      <c r="F62">
        <v>13.4</v>
      </c>
      <c r="G62" s="4">
        <v>3.6109999999999998</v>
      </c>
      <c r="H62" s="3">
        <v>0.93318999999999996</v>
      </c>
      <c r="I62" s="3">
        <v>0.88876999999999995</v>
      </c>
      <c r="J62" s="3">
        <v>0.82638999999999996</v>
      </c>
      <c r="K62" s="3">
        <v>0.74536999999999998</v>
      </c>
      <c r="L62" s="3">
        <v>0.65173000000000003</v>
      </c>
      <c r="M62" s="3">
        <v>0.54379999999999995</v>
      </c>
      <c r="N62" s="3">
        <v>0.43251000000000001</v>
      </c>
      <c r="O62" s="3">
        <v>0.32996999999999999</v>
      </c>
      <c r="P62" s="3">
        <v>0.23576</v>
      </c>
      <c r="Q62" s="3">
        <v>0.15866</v>
      </c>
      <c r="R62" s="3">
        <v>0.10204000000000001</v>
      </c>
      <c r="S62" s="3">
        <v>6.0569999999999999E-2</v>
      </c>
      <c r="T62" s="3">
        <v>3.3619999999999997E-2</v>
      </c>
      <c r="U62" s="3">
        <v>1.7860000000000001E-2</v>
      </c>
      <c r="V62" s="3">
        <v>8.6599999999999993E-3</v>
      </c>
      <c r="W62" s="3">
        <v>3.9100000000000003E-3</v>
      </c>
      <c r="X62" s="3">
        <v>1.64E-3</v>
      </c>
      <c r="Y62" s="3">
        <v>6.6E-4</v>
      </c>
      <c r="Z62" s="3">
        <v>2.4000000000000001E-4</v>
      </c>
      <c r="AA62" s="3">
        <v>8.0000000000000007E-5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5">
        <f>P_R[[#This Row],[8+]]-P_R[[#This Row],[9+]]</f>
        <v>4.4420000000000015E-2</v>
      </c>
      <c r="AY62" s="5">
        <f>P_R[[#This Row],[9+]]-P_R[[#This Row],[10+]]</f>
        <v>6.2379999999999991E-2</v>
      </c>
      <c r="AZ62" s="5">
        <f>P_R[[#This Row],[10+]]-P_R[[#This Row],[11+]]</f>
        <v>8.1019999999999981E-2</v>
      </c>
      <c r="BA62" s="5">
        <f>P_R[[#This Row],[11+]]-P_R[[#This Row],[12+]]</f>
        <v>9.3639999999999946E-2</v>
      </c>
      <c r="BB62" s="5">
        <f>P_R[[#This Row],[12+]]-P_R[[#This Row],[13+]]</f>
        <v>0.10793000000000008</v>
      </c>
      <c r="BC62" s="5">
        <f>P_R[[#This Row],[13+]]-P_R[[#This Row],[14+]]</f>
        <v>0.11128999999999994</v>
      </c>
      <c r="BD62" s="5">
        <f>P_R[[#This Row],[14+]]-P_R[[#This Row],[15+]]</f>
        <v>0.10254000000000002</v>
      </c>
      <c r="BE62" s="5">
        <f>P_R[[#This Row],[15+]]-P_R[[#This Row],[16+]]</f>
        <v>9.4209999999999988E-2</v>
      </c>
      <c r="BF62" s="5">
        <f>P_R[[#This Row],[16+]]-P_R[[#This Row],[17+]]</f>
        <v>7.7100000000000002E-2</v>
      </c>
      <c r="BG62" s="5">
        <f>P_R[[#This Row],[17+]]-P_R[[#This Row],[18+]]</f>
        <v>5.661999999999999E-2</v>
      </c>
      <c r="BH62" s="5">
        <f>P_R[[#This Row],[18+]]-P_R[[#This Row],[19+]]</f>
        <v>4.1470000000000007E-2</v>
      </c>
      <c r="BI62" s="5">
        <f>P_R[[#This Row],[19+]]-P_R[[#This Row],[20+]]</f>
        <v>2.6950000000000002E-2</v>
      </c>
      <c r="BJ62" s="5">
        <f>P_R[[#This Row],[20+]]-P_R[[#This Row],[21+]]</f>
        <v>1.5759999999999996E-2</v>
      </c>
      <c r="BK62" s="5">
        <f>P_R[[#This Row],[21+]]-P_R[[#This Row],[22+]]</f>
        <v>9.2000000000000016E-3</v>
      </c>
      <c r="BL62" s="5">
        <f>P_R[[#This Row],[22+]]-P_R[[#This Row],[23+]]</f>
        <v>4.749999999999999E-3</v>
      </c>
      <c r="BM62" s="5">
        <f>P_R[[#This Row],[23+]]-P_R[[#This Row],[24+]]</f>
        <v>2.2700000000000003E-3</v>
      </c>
      <c r="BN62" s="5">
        <f>P_R[[#This Row],[24+]]-P_R[[#This Row],[25+]]</f>
        <v>9.7999999999999997E-4</v>
      </c>
      <c r="BO62" s="5">
        <f>P_R[[#This Row],[25+]]-P_R[[#This Row],[26+]]</f>
        <v>4.2000000000000002E-4</v>
      </c>
      <c r="BP62" s="5">
        <f>P_R[[#This Row],[26+]]-P_R[[#This Row],[27+]]</f>
        <v>1.5999999999999999E-4</v>
      </c>
      <c r="BQ62" s="5">
        <f>P_R[[#This Row],[27+]]-P_R[[#This Row],[28+]]</f>
        <v>8.0000000000000007E-5</v>
      </c>
      <c r="BR62" s="5">
        <f>P_R[[#This Row],[28+]]-P_R[[#This Row],[29+]]</f>
        <v>0</v>
      </c>
      <c r="BS62" s="5">
        <f>P_R[[#This Row],[29+]]-P_R[[#This Row],[30+]]</f>
        <v>0</v>
      </c>
      <c r="BT62" s="5">
        <f>P_R[[#This Row],[30+]]-P_R[[#This Row],[31+]]</f>
        <v>0</v>
      </c>
      <c r="BU62" s="5">
        <f>P_R[[#This Row],[31+]]-P_R[[#This Row],[32+]]</f>
        <v>0</v>
      </c>
      <c r="BV62" s="5">
        <f>P_R[[#This Row],[32+]]-P_R[[#This Row],[33+]]</f>
        <v>0</v>
      </c>
      <c r="BW62" s="5">
        <f>P_R[[#This Row],[33+]]-P_R[[#This Row],[34+]]</f>
        <v>0</v>
      </c>
      <c r="BX62" s="5">
        <f>P_R[[#This Row],[34+]]-P_R[[#This Row],[35+]]</f>
        <v>0</v>
      </c>
      <c r="BY62" s="5">
        <f>P_R[[#This Row],[35+]]-P_R[[#This Row],[36+]]</f>
        <v>0</v>
      </c>
      <c r="BZ62" s="5">
        <f>P_R[[#This Row],[36+]]-P_R[[#This Row],[37+]]</f>
        <v>0</v>
      </c>
      <c r="CA62" s="5">
        <f>P_R[[#This Row],[37+]]-P_R[[#This Row],[38+]]</f>
        <v>0</v>
      </c>
      <c r="CB62" s="5">
        <f>P_R[[#This Row],[38+]]-P_R[[#This Row],[39+]]</f>
        <v>0</v>
      </c>
      <c r="CC62" s="5">
        <f>P_R[[#This Row],[39+]]-P_R[[#This Row],[40+]]</f>
        <v>0</v>
      </c>
      <c r="CD62" s="5">
        <f>P_R[[#This Row],[40+]]-P_R[[#This Row],[41+]]</f>
        <v>0</v>
      </c>
      <c r="CE62" s="5">
        <f>P_R[[#This Row],[41+]]-P_R[[#This Row],[42+]]</f>
        <v>0</v>
      </c>
      <c r="CF62" s="5">
        <f>P_R[[#This Row],[42+]]-P_R[[#This Row],[43+]]</f>
        <v>0</v>
      </c>
      <c r="CG62" s="5">
        <f>P_R[[#This Row],[43+]]-P_R[[#This Row],[44+]]</f>
        <v>0</v>
      </c>
      <c r="CH62" s="5">
        <f>P_R[[#This Row],[44+]]-P_R[[#This Row],[45+]]</f>
        <v>0</v>
      </c>
      <c r="CI62" s="5">
        <f>P_R[[#This Row],[45+]]-P_R[[#This Row],[46+]]</f>
        <v>0</v>
      </c>
      <c r="CJ62" s="5">
        <f>P_R[[#This Row],[46+]]-P_R[[#This Row],[47+]]</f>
        <v>0</v>
      </c>
      <c r="CK62" s="5">
        <f>P_R[[#This Row],[47+]]-P_R[[#This Row],[48+]]</f>
        <v>0</v>
      </c>
      <c r="CL62" s="5">
        <f>P_R[[#This Row],[48+]]-P_R[[#This Row],[49+]]</f>
        <v>0</v>
      </c>
    </row>
    <row r="63" spans="1:90" x14ac:dyDescent="0.25">
      <c r="A63" s="10">
        <v>22400624</v>
      </c>
      <c r="B63" t="s">
        <v>76</v>
      </c>
      <c r="C63" t="s">
        <v>87</v>
      </c>
      <c r="D63" s="11">
        <v>0.8125</v>
      </c>
      <c r="E63" s="9" t="str">
        <f>HYPERLINK("https://www.nba.com/stats/player/1631260/boxscores-traditional", "AJ Green")</f>
        <v>AJ Green</v>
      </c>
      <c r="F63">
        <v>9.6</v>
      </c>
      <c r="G63" s="4">
        <v>5.6779999999999999</v>
      </c>
      <c r="H63" s="3">
        <v>0.61026000000000002</v>
      </c>
      <c r="I63" s="3">
        <v>0.54379999999999995</v>
      </c>
      <c r="J63" s="3">
        <v>0.47210000000000002</v>
      </c>
      <c r="K63" s="3">
        <v>0.40128999999999998</v>
      </c>
      <c r="L63" s="3">
        <v>0.33723999999999998</v>
      </c>
      <c r="M63" s="3">
        <v>0.27424999999999999</v>
      </c>
      <c r="N63" s="3">
        <v>0.22065000000000001</v>
      </c>
      <c r="O63" s="3">
        <v>0.17105999999999999</v>
      </c>
      <c r="P63" s="3">
        <v>0.12923999999999999</v>
      </c>
      <c r="Q63" s="3">
        <v>9.6799999999999997E-2</v>
      </c>
      <c r="R63" s="3">
        <v>6.9440000000000002E-2</v>
      </c>
      <c r="S63" s="3">
        <v>4.8460000000000003E-2</v>
      </c>
      <c r="T63" s="3">
        <v>3.3619999999999997E-2</v>
      </c>
      <c r="U63" s="3">
        <v>2.222E-2</v>
      </c>
      <c r="V63" s="3">
        <v>1.4630000000000001E-2</v>
      </c>
      <c r="W63" s="3">
        <v>9.1400000000000006E-3</v>
      </c>
      <c r="X63" s="3">
        <v>5.5399999999999998E-3</v>
      </c>
      <c r="Y63" s="3">
        <v>3.3600000000000001E-3</v>
      </c>
      <c r="Z63" s="3">
        <v>1.9300000000000001E-3</v>
      </c>
      <c r="AA63" s="3">
        <v>1.1100000000000001E-3</v>
      </c>
      <c r="AB63" s="3">
        <v>5.9999999999999995E-4</v>
      </c>
      <c r="AC63" s="3">
        <v>3.1E-4</v>
      </c>
      <c r="AD63" s="3">
        <v>1.7000000000000001E-4</v>
      </c>
      <c r="AE63" s="3">
        <v>8.0000000000000007E-5</v>
      </c>
      <c r="AF63" s="3">
        <v>4.0000000000000003E-5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5">
        <f>P_R[[#This Row],[8+]]-P_R[[#This Row],[9+]]</f>
        <v>6.6460000000000075E-2</v>
      </c>
      <c r="AY63" s="5">
        <f>P_R[[#This Row],[9+]]-P_R[[#This Row],[10+]]</f>
        <v>7.169999999999993E-2</v>
      </c>
      <c r="AZ63" s="5">
        <f>P_R[[#This Row],[10+]]-P_R[[#This Row],[11+]]</f>
        <v>7.081000000000004E-2</v>
      </c>
      <c r="BA63" s="5">
        <f>P_R[[#This Row],[11+]]-P_R[[#This Row],[12+]]</f>
        <v>6.4049999999999996E-2</v>
      </c>
      <c r="BB63" s="5">
        <f>P_R[[#This Row],[12+]]-P_R[[#This Row],[13+]]</f>
        <v>6.298999999999999E-2</v>
      </c>
      <c r="BC63" s="5">
        <f>P_R[[#This Row],[13+]]-P_R[[#This Row],[14+]]</f>
        <v>5.3599999999999981E-2</v>
      </c>
      <c r="BD63" s="5">
        <f>P_R[[#This Row],[14+]]-P_R[[#This Row],[15+]]</f>
        <v>4.9590000000000023E-2</v>
      </c>
      <c r="BE63" s="5">
        <f>P_R[[#This Row],[15+]]-P_R[[#This Row],[16+]]</f>
        <v>4.1819999999999996E-2</v>
      </c>
      <c r="BF63" s="5">
        <f>P_R[[#This Row],[16+]]-P_R[[#This Row],[17+]]</f>
        <v>3.2439999999999997E-2</v>
      </c>
      <c r="BG63" s="5">
        <f>P_R[[#This Row],[17+]]-P_R[[#This Row],[18+]]</f>
        <v>2.7359999999999995E-2</v>
      </c>
      <c r="BH63" s="5">
        <f>P_R[[#This Row],[18+]]-P_R[[#This Row],[19+]]</f>
        <v>2.0979999999999999E-2</v>
      </c>
      <c r="BI63" s="5">
        <f>P_R[[#This Row],[19+]]-P_R[[#This Row],[20+]]</f>
        <v>1.4840000000000006E-2</v>
      </c>
      <c r="BJ63" s="5">
        <f>P_R[[#This Row],[20+]]-P_R[[#This Row],[21+]]</f>
        <v>1.1399999999999997E-2</v>
      </c>
      <c r="BK63" s="5">
        <f>P_R[[#This Row],[21+]]-P_R[[#This Row],[22+]]</f>
        <v>7.5899999999999995E-3</v>
      </c>
      <c r="BL63" s="5">
        <f>P_R[[#This Row],[22+]]-P_R[[#This Row],[23+]]</f>
        <v>5.4900000000000001E-3</v>
      </c>
      <c r="BM63" s="5">
        <f>P_R[[#This Row],[23+]]-P_R[[#This Row],[24+]]</f>
        <v>3.6000000000000008E-3</v>
      </c>
      <c r="BN63" s="5">
        <f>P_R[[#This Row],[24+]]-P_R[[#This Row],[25+]]</f>
        <v>2.1799999999999996E-3</v>
      </c>
      <c r="BO63" s="5">
        <f>P_R[[#This Row],[25+]]-P_R[[#This Row],[26+]]</f>
        <v>1.4300000000000001E-3</v>
      </c>
      <c r="BP63" s="5">
        <f>P_R[[#This Row],[26+]]-P_R[[#This Row],[27+]]</f>
        <v>8.1999999999999998E-4</v>
      </c>
      <c r="BQ63" s="5">
        <f>P_R[[#This Row],[27+]]-P_R[[#This Row],[28+]]</f>
        <v>5.1000000000000015E-4</v>
      </c>
      <c r="BR63" s="5">
        <f>P_R[[#This Row],[28+]]-P_R[[#This Row],[29+]]</f>
        <v>2.8999999999999995E-4</v>
      </c>
      <c r="BS63" s="5">
        <f>P_R[[#This Row],[29+]]-P_R[[#This Row],[30+]]</f>
        <v>1.3999999999999999E-4</v>
      </c>
      <c r="BT63" s="5">
        <f>P_R[[#This Row],[30+]]-P_R[[#This Row],[31+]]</f>
        <v>9.0000000000000006E-5</v>
      </c>
      <c r="BU63" s="5">
        <f>P_R[[#This Row],[31+]]-P_R[[#This Row],[32+]]</f>
        <v>4.0000000000000003E-5</v>
      </c>
      <c r="BV63" s="5">
        <f>P_R[[#This Row],[32+]]-P_R[[#This Row],[33+]]</f>
        <v>4.0000000000000003E-5</v>
      </c>
      <c r="BW63" s="5">
        <f>P_R[[#This Row],[33+]]-P_R[[#This Row],[34+]]</f>
        <v>0</v>
      </c>
      <c r="BX63" s="5">
        <f>P_R[[#This Row],[34+]]-P_R[[#This Row],[35+]]</f>
        <v>0</v>
      </c>
      <c r="BY63" s="5">
        <f>P_R[[#This Row],[35+]]-P_R[[#This Row],[36+]]</f>
        <v>0</v>
      </c>
      <c r="BZ63" s="5">
        <f>P_R[[#This Row],[36+]]-P_R[[#This Row],[37+]]</f>
        <v>0</v>
      </c>
      <c r="CA63" s="5">
        <f>P_R[[#This Row],[37+]]-P_R[[#This Row],[38+]]</f>
        <v>0</v>
      </c>
      <c r="CB63" s="5">
        <f>P_R[[#This Row],[38+]]-P_R[[#This Row],[39+]]</f>
        <v>0</v>
      </c>
      <c r="CC63" s="5">
        <f>P_R[[#This Row],[39+]]-P_R[[#This Row],[40+]]</f>
        <v>0</v>
      </c>
      <c r="CD63" s="5">
        <f>P_R[[#This Row],[40+]]-P_R[[#This Row],[41+]]</f>
        <v>0</v>
      </c>
      <c r="CE63" s="5">
        <f>P_R[[#This Row],[41+]]-P_R[[#This Row],[42+]]</f>
        <v>0</v>
      </c>
      <c r="CF63" s="5">
        <f>P_R[[#This Row],[42+]]-P_R[[#This Row],[43+]]</f>
        <v>0</v>
      </c>
      <c r="CG63" s="5">
        <f>P_R[[#This Row],[43+]]-P_R[[#This Row],[44+]]</f>
        <v>0</v>
      </c>
      <c r="CH63" s="5">
        <f>P_R[[#This Row],[44+]]-P_R[[#This Row],[45+]]</f>
        <v>0</v>
      </c>
      <c r="CI63" s="5">
        <f>P_R[[#This Row],[45+]]-P_R[[#This Row],[46+]]</f>
        <v>0</v>
      </c>
      <c r="CJ63" s="5">
        <f>P_R[[#This Row],[46+]]-P_R[[#This Row],[47+]]</f>
        <v>0</v>
      </c>
      <c r="CK63" s="5">
        <f>P_R[[#This Row],[47+]]-P_R[[#This Row],[48+]]</f>
        <v>0</v>
      </c>
      <c r="CL63" s="5">
        <f>P_R[[#This Row],[48+]]-P_R[[#This Row],[49+]]</f>
        <v>0</v>
      </c>
    </row>
    <row r="64" spans="1:90" x14ac:dyDescent="0.25">
      <c r="A64" s="10">
        <v>22400624</v>
      </c>
      <c r="B64" t="s">
        <v>87</v>
      </c>
      <c r="C64" t="s">
        <v>76</v>
      </c>
      <c r="D64" s="11">
        <v>0.8125</v>
      </c>
      <c r="E64" s="9" t="str">
        <f>HYPERLINK("https://www.nba.com/stats/player/1631170/boxscores-traditional", "Jaime Jaquez Jr.")</f>
        <v>Jaime Jaquez Jr.</v>
      </c>
      <c r="F64">
        <v>14.4</v>
      </c>
      <c r="G64" s="4">
        <v>2.3319999999999999</v>
      </c>
      <c r="H64" s="3">
        <v>0.99692999999999998</v>
      </c>
      <c r="I64" s="3">
        <v>0.98982999999999999</v>
      </c>
      <c r="J64" s="3">
        <v>0.97062000000000004</v>
      </c>
      <c r="K64" s="3">
        <v>0.92784999999999995</v>
      </c>
      <c r="L64" s="3">
        <v>0.84848999999999997</v>
      </c>
      <c r="M64" s="3">
        <v>0.72575000000000001</v>
      </c>
      <c r="N64" s="3">
        <v>0.56749000000000005</v>
      </c>
      <c r="O64" s="3">
        <v>0.39743000000000001</v>
      </c>
      <c r="P64" s="3">
        <v>0.24510000000000001</v>
      </c>
      <c r="Q64" s="3">
        <v>0.13350000000000001</v>
      </c>
      <c r="R64" s="3">
        <v>6.1780000000000002E-2</v>
      </c>
      <c r="S64" s="3">
        <v>2.4420000000000001E-2</v>
      </c>
      <c r="T64" s="3">
        <v>8.2000000000000007E-3</v>
      </c>
      <c r="U64" s="3">
        <v>2.33E-3</v>
      </c>
      <c r="V64" s="3">
        <v>5.5999999999999995E-4</v>
      </c>
      <c r="W64" s="3">
        <v>1.1E-4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5">
        <f>P_R[[#This Row],[8+]]-P_R[[#This Row],[9+]]</f>
        <v>7.0999999999999952E-3</v>
      </c>
      <c r="AY64" s="5">
        <f>P_R[[#This Row],[9+]]-P_R[[#This Row],[10+]]</f>
        <v>1.9209999999999949E-2</v>
      </c>
      <c r="AZ64" s="5">
        <f>P_R[[#This Row],[10+]]-P_R[[#This Row],[11+]]</f>
        <v>4.2770000000000086E-2</v>
      </c>
      <c r="BA64" s="5">
        <f>P_R[[#This Row],[11+]]-P_R[[#This Row],[12+]]</f>
        <v>7.9359999999999986E-2</v>
      </c>
      <c r="BB64" s="5">
        <f>P_R[[#This Row],[12+]]-P_R[[#This Row],[13+]]</f>
        <v>0.12273999999999996</v>
      </c>
      <c r="BC64" s="5">
        <f>P_R[[#This Row],[13+]]-P_R[[#This Row],[14+]]</f>
        <v>0.15825999999999996</v>
      </c>
      <c r="BD64" s="5">
        <f>P_R[[#This Row],[14+]]-P_R[[#This Row],[15+]]</f>
        <v>0.17006000000000004</v>
      </c>
      <c r="BE64" s="5">
        <f>P_R[[#This Row],[15+]]-P_R[[#This Row],[16+]]</f>
        <v>0.15232999999999999</v>
      </c>
      <c r="BF64" s="5">
        <f>P_R[[#This Row],[16+]]-P_R[[#This Row],[17+]]</f>
        <v>0.1116</v>
      </c>
      <c r="BG64" s="5">
        <f>P_R[[#This Row],[17+]]-P_R[[#This Row],[18+]]</f>
        <v>7.1720000000000006E-2</v>
      </c>
      <c r="BH64" s="5">
        <f>P_R[[#This Row],[18+]]-P_R[[#This Row],[19+]]</f>
        <v>3.7360000000000004E-2</v>
      </c>
      <c r="BI64" s="5">
        <f>P_R[[#This Row],[19+]]-P_R[[#This Row],[20+]]</f>
        <v>1.6219999999999998E-2</v>
      </c>
      <c r="BJ64" s="5">
        <f>P_R[[#This Row],[20+]]-P_R[[#This Row],[21+]]</f>
        <v>5.8700000000000002E-3</v>
      </c>
      <c r="BK64" s="5">
        <f>P_R[[#This Row],[21+]]-P_R[[#This Row],[22+]]</f>
        <v>1.7700000000000001E-3</v>
      </c>
      <c r="BL64" s="5">
        <f>P_R[[#This Row],[22+]]-P_R[[#This Row],[23+]]</f>
        <v>4.4999999999999993E-4</v>
      </c>
      <c r="BM64" s="5">
        <f>P_R[[#This Row],[23+]]-P_R[[#This Row],[24+]]</f>
        <v>1.1E-4</v>
      </c>
      <c r="BN64" s="5">
        <f>P_R[[#This Row],[24+]]-P_R[[#This Row],[25+]]</f>
        <v>0</v>
      </c>
      <c r="BO64" s="5">
        <f>P_R[[#This Row],[25+]]-P_R[[#This Row],[26+]]</f>
        <v>0</v>
      </c>
      <c r="BP64" s="5">
        <f>P_R[[#This Row],[26+]]-P_R[[#This Row],[27+]]</f>
        <v>0</v>
      </c>
      <c r="BQ64" s="5">
        <f>P_R[[#This Row],[27+]]-P_R[[#This Row],[28+]]</f>
        <v>0</v>
      </c>
      <c r="BR64" s="5">
        <f>P_R[[#This Row],[28+]]-P_R[[#This Row],[29+]]</f>
        <v>0</v>
      </c>
      <c r="BS64" s="5">
        <f>P_R[[#This Row],[29+]]-P_R[[#This Row],[30+]]</f>
        <v>0</v>
      </c>
      <c r="BT64" s="5">
        <f>P_R[[#This Row],[30+]]-P_R[[#This Row],[31+]]</f>
        <v>0</v>
      </c>
      <c r="BU64" s="5">
        <f>P_R[[#This Row],[31+]]-P_R[[#This Row],[32+]]</f>
        <v>0</v>
      </c>
      <c r="BV64" s="5">
        <f>P_R[[#This Row],[32+]]-P_R[[#This Row],[33+]]</f>
        <v>0</v>
      </c>
      <c r="BW64" s="5">
        <f>P_R[[#This Row],[33+]]-P_R[[#This Row],[34+]]</f>
        <v>0</v>
      </c>
      <c r="BX64" s="5">
        <f>P_R[[#This Row],[34+]]-P_R[[#This Row],[35+]]</f>
        <v>0</v>
      </c>
      <c r="BY64" s="5">
        <f>P_R[[#This Row],[35+]]-P_R[[#This Row],[36+]]</f>
        <v>0</v>
      </c>
      <c r="BZ64" s="5">
        <f>P_R[[#This Row],[36+]]-P_R[[#This Row],[37+]]</f>
        <v>0</v>
      </c>
      <c r="CA64" s="5">
        <f>P_R[[#This Row],[37+]]-P_R[[#This Row],[38+]]</f>
        <v>0</v>
      </c>
      <c r="CB64" s="5">
        <f>P_R[[#This Row],[38+]]-P_R[[#This Row],[39+]]</f>
        <v>0</v>
      </c>
      <c r="CC64" s="5">
        <f>P_R[[#This Row],[39+]]-P_R[[#This Row],[40+]]</f>
        <v>0</v>
      </c>
      <c r="CD64" s="5">
        <f>P_R[[#This Row],[40+]]-P_R[[#This Row],[41+]]</f>
        <v>0</v>
      </c>
      <c r="CE64" s="5">
        <f>P_R[[#This Row],[41+]]-P_R[[#This Row],[42+]]</f>
        <v>0</v>
      </c>
      <c r="CF64" s="5">
        <f>P_R[[#This Row],[42+]]-P_R[[#This Row],[43+]]</f>
        <v>0</v>
      </c>
      <c r="CG64" s="5">
        <f>P_R[[#This Row],[43+]]-P_R[[#This Row],[44+]]</f>
        <v>0</v>
      </c>
      <c r="CH64" s="5">
        <f>P_R[[#This Row],[44+]]-P_R[[#This Row],[45+]]</f>
        <v>0</v>
      </c>
      <c r="CI64" s="5">
        <f>P_R[[#This Row],[45+]]-P_R[[#This Row],[46+]]</f>
        <v>0</v>
      </c>
      <c r="CJ64" s="5">
        <f>P_R[[#This Row],[46+]]-P_R[[#This Row],[47+]]</f>
        <v>0</v>
      </c>
      <c r="CK64" s="5">
        <f>P_R[[#This Row],[47+]]-P_R[[#This Row],[48+]]</f>
        <v>0</v>
      </c>
      <c r="CL64" s="5">
        <f>P_R[[#This Row],[48+]]-P_R[[#This Row],[49+]]</f>
        <v>0</v>
      </c>
    </row>
    <row r="65" spans="1:90" x14ac:dyDescent="0.25">
      <c r="A65" s="10">
        <v>22400624</v>
      </c>
      <c r="B65" t="s">
        <v>76</v>
      </c>
      <c r="C65" t="s">
        <v>87</v>
      </c>
      <c r="D65" s="11">
        <v>0.8125</v>
      </c>
      <c r="E65" s="9" t="str">
        <f>HYPERLINK("https://www.nba.com/stats/player/203114/boxscores-traditional", "Khris Middleton")</f>
        <v>Khris Middleton</v>
      </c>
      <c r="F65">
        <v>16</v>
      </c>
      <c r="G65" s="4">
        <v>1.2650000000000001</v>
      </c>
      <c r="H65" s="3">
        <v>1</v>
      </c>
      <c r="I65" s="3">
        <v>1</v>
      </c>
      <c r="J65" s="3">
        <v>1</v>
      </c>
      <c r="K65" s="3">
        <v>0.99995999999999996</v>
      </c>
      <c r="L65" s="3">
        <v>0.99921000000000004</v>
      </c>
      <c r="M65" s="3">
        <v>0.99111000000000005</v>
      </c>
      <c r="N65" s="3">
        <v>0.94294999999999995</v>
      </c>
      <c r="O65" s="3">
        <v>0.78524000000000005</v>
      </c>
      <c r="P65" s="3">
        <v>0.5</v>
      </c>
      <c r="Q65" s="3">
        <v>0.21476000000000001</v>
      </c>
      <c r="R65" s="3">
        <v>5.7049999999999997E-2</v>
      </c>
      <c r="S65" s="3">
        <v>8.8900000000000003E-3</v>
      </c>
      <c r="T65" s="3">
        <v>7.9000000000000001E-4</v>
      </c>
      <c r="U65" s="3">
        <v>4.0000000000000003E-5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5">
        <f>P_R[[#This Row],[8+]]-P_R[[#This Row],[9+]]</f>
        <v>0</v>
      </c>
      <c r="AY65" s="5">
        <f>P_R[[#This Row],[9+]]-P_R[[#This Row],[10+]]</f>
        <v>0</v>
      </c>
      <c r="AZ65" s="5">
        <f>P_R[[#This Row],[10+]]-P_R[[#This Row],[11+]]</f>
        <v>4.0000000000040004E-5</v>
      </c>
      <c r="BA65" s="5">
        <f>P_R[[#This Row],[11+]]-P_R[[#This Row],[12+]]</f>
        <v>7.499999999999174E-4</v>
      </c>
      <c r="BB65" s="5">
        <f>P_R[[#This Row],[12+]]-P_R[[#This Row],[13+]]</f>
        <v>8.0999999999999961E-3</v>
      </c>
      <c r="BC65" s="5">
        <f>P_R[[#This Row],[13+]]-P_R[[#This Row],[14+]]</f>
        <v>4.8160000000000092E-2</v>
      </c>
      <c r="BD65" s="5">
        <f>P_R[[#This Row],[14+]]-P_R[[#This Row],[15+]]</f>
        <v>0.15770999999999991</v>
      </c>
      <c r="BE65" s="5">
        <f>P_R[[#This Row],[15+]]-P_R[[#This Row],[16+]]</f>
        <v>0.28524000000000005</v>
      </c>
      <c r="BF65" s="5">
        <f>P_R[[#This Row],[16+]]-P_R[[#This Row],[17+]]</f>
        <v>0.28523999999999999</v>
      </c>
      <c r="BG65" s="5">
        <f>P_R[[#This Row],[17+]]-P_R[[#This Row],[18+]]</f>
        <v>0.15771000000000002</v>
      </c>
      <c r="BH65" s="5">
        <f>P_R[[#This Row],[18+]]-P_R[[#This Row],[19+]]</f>
        <v>4.8159999999999994E-2</v>
      </c>
      <c r="BI65" s="5">
        <f>P_R[[#This Row],[19+]]-P_R[[#This Row],[20+]]</f>
        <v>8.0999999999999996E-3</v>
      </c>
      <c r="BJ65" s="5">
        <f>P_R[[#This Row],[20+]]-P_R[[#This Row],[21+]]</f>
        <v>7.5000000000000002E-4</v>
      </c>
      <c r="BK65" s="5">
        <f>P_R[[#This Row],[21+]]-P_R[[#This Row],[22+]]</f>
        <v>4.0000000000000003E-5</v>
      </c>
      <c r="BL65" s="5">
        <f>P_R[[#This Row],[22+]]-P_R[[#This Row],[23+]]</f>
        <v>0</v>
      </c>
      <c r="BM65" s="5">
        <f>P_R[[#This Row],[23+]]-P_R[[#This Row],[24+]]</f>
        <v>0</v>
      </c>
      <c r="BN65" s="5">
        <f>P_R[[#This Row],[24+]]-P_R[[#This Row],[25+]]</f>
        <v>0</v>
      </c>
      <c r="BO65" s="5">
        <f>P_R[[#This Row],[25+]]-P_R[[#This Row],[26+]]</f>
        <v>0</v>
      </c>
      <c r="BP65" s="5">
        <f>P_R[[#This Row],[26+]]-P_R[[#This Row],[27+]]</f>
        <v>0</v>
      </c>
      <c r="BQ65" s="5">
        <f>P_R[[#This Row],[27+]]-P_R[[#This Row],[28+]]</f>
        <v>0</v>
      </c>
      <c r="BR65" s="5">
        <f>P_R[[#This Row],[28+]]-P_R[[#This Row],[29+]]</f>
        <v>0</v>
      </c>
      <c r="BS65" s="5">
        <f>P_R[[#This Row],[29+]]-P_R[[#This Row],[30+]]</f>
        <v>0</v>
      </c>
      <c r="BT65" s="5">
        <f>P_R[[#This Row],[30+]]-P_R[[#This Row],[31+]]</f>
        <v>0</v>
      </c>
      <c r="BU65" s="5">
        <f>P_R[[#This Row],[31+]]-P_R[[#This Row],[32+]]</f>
        <v>0</v>
      </c>
      <c r="BV65" s="5">
        <f>P_R[[#This Row],[32+]]-P_R[[#This Row],[33+]]</f>
        <v>0</v>
      </c>
      <c r="BW65" s="5">
        <f>P_R[[#This Row],[33+]]-P_R[[#This Row],[34+]]</f>
        <v>0</v>
      </c>
      <c r="BX65" s="5">
        <f>P_R[[#This Row],[34+]]-P_R[[#This Row],[35+]]</f>
        <v>0</v>
      </c>
      <c r="BY65" s="5">
        <f>P_R[[#This Row],[35+]]-P_R[[#This Row],[36+]]</f>
        <v>0</v>
      </c>
      <c r="BZ65" s="5">
        <f>P_R[[#This Row],[36+]]-P_R[[#This Row],[37+]]</f>
        <v>0</v>
      </c>
      <c r="CA65" s="5">
        <f>P_R[[#This Row],[37+]]-P_R[[#This Row],[38+]]</f>
        <v>0</v>
      </c>
      <c r="CB65" s="5">
        <f>P_R[[#This Row],[38+]]-P_R[[#This Row],[39+]]</f>
        <v>0</v>
      </c>
      <c r="CC65" s="5">
        <f>P_R[[#This Row],[39+]]-P_R[[#This Row],[40+]]</f>
        <v>0</v>
      </c>
      <c r="CD65" s="5">
        <f>P_R[[#This Row],[40+]]-P_R[[#This Row],[41+]]</f>
        <v>0</v>
      </c>
      <c r="CE65" s="5">
        <f>P_R[[#This Row],[41+]]-P_R[[#This Row],[42+]]</f>
        <v>0</v>
      </c>
      <c r="CF65" s="5">
        <f>P_R[[#This Row],[42+]]-P_R[[#This Row],[43+]]</f>
        <v>0</v>
      </c>
      <c r="CG65" s="5">
        <f>P_R[[#This Row],[43+]]-P_R[[#This Row],[44+]]</f>
        <v>0</v>
      </c>
      <c r="CH65" s="5">
        <f>P_R[[#This Row],[44+]]-P_R[[#This Row],[45+]]</f>
        <v>0</v>
      </c>
      <c r="CI65" s="5">
        <f>P_R[[#This Row],[45+]]-P_R[[#This Row],[46+]]</f>
        <v>0</v>
      </c>
      <c r="CJ65" s="5">
        <f>P_R[[#This Row],[46+]]-P_R[[#This Row],[47+]]</f>
        <v>0</v>
      </c>
      <c r="CK65" s="5">
        <f>P_R[[#This Row],[47+]]-P_R[[#This Row],[48+]]</f>
        <v>0</v>
      </c>
      <c r="CL65" s="5">
        <f>P_R[[#This Row],[48+]]-P_R[[#This Row],[49+]]</f>
        <v>0</v>
      </c>
    </row>
    <row r="66" spans="1:90" hidden="1" x14ac:dyDescent="0.25">
      <c r="A66" s="10">
        <v>22400621</v>
      </c>
      <c r="B66" t="s">
        <v>82</v>
      </c>
      <c r="C66" t="s">
        <v>83</v>
      </c>
      <c r="D66" s="11">
        <v>0.58333333333333337</v>
      </c>
      <c r="E66" s="9" t="str">
        <f>HYPERLINK("https://www.nba.com/stats/player/1631097/boxscores-traditional", "Bennedict Mathurin")</f>
        <v>Bennedict Mathurin</v>
      </c>
      <c r="F66">
        <v>19</v>
      </c>
      <c r="G66" s="10">
        <v>7.1550000000000002</v>
      </c>
      <c r="H66" s="3">
        <v>0.93822000000000005</v>
      </c>
      <c r="I66" s="3">
        <v>0.91923999999999995</v>
      </c>
      <c r="J66" s="3">
        <v>0.89617000000000002</v>
      </c>
      <c r="K66" s="3">
        <v>0.86863999999999997</v>
      </c>
      <c r="L66" s="3">
        <v>0.83645999999999998</v>
      </c>
      <c r="M66" s="3">
        <v>0.79954999999999998</v>
      </c>
      <c r="N66" s="3">
        <v>0.75804000000000005</v>
      </c>
      <c r="O66" s="3">
        <v>0.71226</v>
      </c>
      <c r="P66" s="3">
        <v>0.66276000000000002</v>
      </c>
      <c r="Q66" s="3">
        <v>0.61026000000000002</v>
      </c>
      <c r="R66" s="3">
        <v>0.55567</v>
      </c>
      <c r="S66" s="3">
        <v>0.5</v>
      </c>
      <c r="T66" s="3">
        <v>0.44433</v>
      </c>
      <c r="U66" s="3">
        <v>0.38973999999999998</v>
      </c>
      <c r="V66" s="3">
        <v>0.33723999999999998</v>
      </c>
      <c r="W66" s="3">
        <v>0.28774</v>
      </c>
      <c r="X66" s="3">
        <v>0.24196000000000001</v>
      </c>
      <c r="Y66" s="3">
        <v>0.20044999999999999</v>
      </c>
      <c r="Z66" s="3">
        <v>0.16353999999999999</v>
      </c>
      <c r="AA66" s="3">
        <v>0.13136</v>
      </c>
      <c r="AB66" s="3">
        <v>0.10383000000000001</v>
      </c>
      <c r="AC66" s="3">
        <v>8.0759999999999998E-2</v>
      </c>
      <c r="AD66" s="3">
        <v>6.1780000000000002E-2</v>
      </c>
      <c r="AE66" s="3">
        <v>4.648E-2</v>
      </c>
      <c r="AF66" s="3">
        <v>3.4380000000000001E-2</v>
      </c>
      <c r="AG66" s="3">
        <v>2.5000000000000001E-2</v>
      </c>
      <c r="AH66" s="3">
        <v>1.7860000000000001E-2</v>
      </c>
      <c r="AI66" s="3">
        <v>1.255E-2</v>
      </c>
      <c r="AJ66" s="3">
        <v>8.6599999999999993E-3</v>
      </c>
      <c r="AK66" s="3">
        <v>5.8700000000000002E-3</v>
      </c>
      <c r="AL66" s="3">
        <v>3.9100000000000003E-3</v>
      </c>
      <c r="AM66" s="3">
        <v>2.5600000000000002E-3</v>
      </c>
      <c r="AN66" s="3">
        <v>1.64E-3</v>
      </c>
      <c r="AO66" s="3">
        <v>1.07E-3</v>
      </c>
      <c r="AP66" s="3">
        <v>6.6E-4</v>
      </c>
      <c r="AQ66" s="3">
        <v>4.0000000000000002E-4</v>
      </c>
      <c r="AR66" s="3">
        <v>2.4000000000000001E-4</v>
      </c>
      <c r="AS66" s="3">
        <v>1.3999999999999999E-4</v>
      </c>
      <c r="AT66" s="3">
        <v>8.0000000000000007E-5</v>
      </c>
      <c r="AU66" s="3">
        <v>5.0000000000000002E-5</v>
      </c>
      <c r="AV66" s="3">
        <v>0</v>
      </c>
      <c r="AW66" s="3">
        <v>0</v>
      </c>
      <c r="AX66" s="5">
        <f>P_R[[#This Row],[8+]]-P_R[[#This Row],[9+]]</f>
        <v>1.8980000000000108E-2</v>
      </c>
      <c r="AY66" s="5">
        <f>P_R[[#This Row],[9+]]-P_R[[#This Row],[10+]]</f>
        <v>2.3069999999999924E-2</v>
      </c>
      <c r="AZ66" s="5">
        <f>P_R[[#This Row],[10+]]-P_R[[#This Row],[11+]]</f>
        <v>2.7530000000000054E-2</v>
      </c>
      <c r="BA66" s="5">
        <f>P_R[[#This Row],[11+]]-P_R[[#This Row],[12+]]</f>
        <v>3.2179999999999986E-2</v>
      </c>
      <c r="BB66" s="5">
        <f>P_R[[#This Row],[12+]]-P_R[[#This Row],[13+]]</f>
        <v>3.6909999999999998E-2</v>
      </c>
      <c r="BC66" s="5">
        <f>P_R[[#This Row],[13+]]-P_R[[#This Row],[14+]]</f>
        <v>4.1509999999999936E-2</v>
      </c>
      <c r="BD66" s="5">
        <f>P_R[[#This Row],[14+]]-P_R[[#This Row],[15+]]</f>
        <v>4.5780000000000043E-2</v>
      </c>
      <c r="BE66" s="5">
        <f>P_R[[#This Row],[15+]]-P_R[[#This Row],[16+]]</f>
        <v>4.9499999999999988E-2</v>
      </c>
      <c r="BF66" s="5">
        <f>P_R[[#This Row],[16+]]-P_R[[#This Row],[17+]]</f>
        <v>5.2499999999999991E-2</v>
      </c>
      <c r="BG66" s="5">
        <f>P_R[[#This Row],[17+]]-P_R[[#This Row],[18+]]</f>
        <v>5.4590000000000027E-2</v>
      </c>
      <c r="BH66" s="5">
        <f>P_R[[#This Row],[18+]]-P_R[[#This Row],[19+]]</f>
        <v>5.5669999999999997E-2</v>
      </c>
      <c r="BI66" s="5">
        <f>P_R[[#This Row],[19+]]-P_R[[#This Row],[20+]]</f>
        <v>5.5669999999999997E-2</v>
      </c>
      <c r="BJ66" s="5">
        <f>P_R[[#This Row],[20+]]-P_R[[#This Row],[21+]]</f>
        <v>5.4590000000000027E-2</v>
      </c>
      <c r="BK66" s="5">
        <f>P_R[[#This Row],[21+]]-P_R[[#This Row],[22+]]</f>
        <v>5.2499999999999991E-2</v>
      </c>
      <c r="BL66" s="5">
        <f>P_R[[#This Row],[22+]]-P_R[[#This Row],[23+]]</f>
        <v>4.9499999999999988E-2</v>
      </c>
      <c r="BM66" s="5">
        <f>P_R[[#This Row],[23+]]-P_R[[#This Row],[24+]]</f>
        <v>4.5779999999999987E-2</v>
      </c>
      <c r="BN66" s="5">
        <f>P_R[[#This Row],[24+]]-P_R[[#This Row],[25+]]</f>
        <v>4.1510000000000019E-2</v>
      </c>
      <c r="BO66" s="5">
        <f>P_R[[#This Row],[25+]]-P_R[[#This Row],[26+]]</f>
        <v>3.6909999999999998E-2</v>
      </c>
      <c r="BP66" s="5">
        <f>P_R[[#This Row],[26+]]-P_R[[#This Row],[27+]]</f>
        <v>3.2179999999999986E-2</v>
      </c>
      <c r="BQ66" s="5">
        <f>P_R[[#This Row],[27+]]-P_R[[#This Row],[28+]]</f>
        <v>2.7529999999999999E-2</v>
      </c>
      <c r="BR66" s="5">
        <f>P_R[[#This Row],[28+]]-P_R[[#This Row],[29+]]</f>
        <v>2.3070000000000007E-2</v>
      </c>
      <c r="BS66" s="5">
        <f>P_R[[#This Row],[29+]]-P_R[[#This Row],[30+]]</f>
        <v>1.8979999999999997E-2</v>
      </c>
      <c r="BT66" s="5">
        <f>P_R[[#This Row],[30+]]-P_R[[#This Row],[31+]]</f>
        <v>1.5300000000000001E-2</v>
      </c>
      <c r="BU66" s="5">
        <f>P_R[[#This Row],[31+]]-P_R[[#This Row],[32+]]</f>
        <v>1.21E-2</v>
      </c>
      <c r="BV66" s="5">
        <f>P_R[[#This Row],[32+]]-P_R[[#This Row],[33+]]</f>
        <v>9.3799999999999994E-3</v>
      </c>
      <c r="BW66" s="5">
        <f>P_R[[#This Row],[33+]]-P_R[[#This Row],[34+]]</f>
        <v>7.1400000000000005E-3</v>
      </c>
      <c r="BX66" s="5">
        <f>P_R[[#This Row],[34+]]-P_R[[#This Row],[35+]]</f>
        <v>5.3100000000000005E-3</v>
      </c>
      <c r="BY66" s="5">
        <f>P_R[[#This Row],[35+]]-P_R[[#This Row],[36+]]</f>
        <v>3.8900000000000011E-3</v>
      </c>
      <c r="BZ66" s="5">
        <f>P_R[[#This Row],[36+]]-P_R[[#This Row],[37+]]</f>
        <v>2.7899999999999991E-3</v>
      </c>
      <c r="CA66" s="5">
        <f>P_R[[#This Row],[37+]]-P_R[[#This Row],[38+]]</f>
        <v>1.9599999999999999E-3</v>
      </c>
      <c r="CB66" s="5">
        <f>P_R[[#This Row],[38+]]-P_R[[#This Row],[39+]]</f>
        <v>1.3500000000000001E-3</v>
      </c>
      <c r="CC66" s="5">
        <f>P_R[[#This Row],[39+]]-P_R[[#This Row],[40+]]</f>
        <v>9.2000000000000024E-4</v>
      </c>
      <c r="CD66" s="5">
        <f>P_R[[#This Row],[40+]]-P_R[[#This Row],[41+]]</f>
        <v>5.6999999999999998E-4</v>
      </c>
      <c r="CE66" s="5">
        <f>P_R[[#This Row],[41+]]-P_R[[#This Row],[42+]]</f>
        <v>4.0999999999999999E-4</v>
      </c>
      <c r="CF66" s="5">
        <f>P_R[[#This Row],[42+]]-P_R[[#This Row],[43+]]</f>
        <v>2.5999999999999998E-4</v>
      </c>
      <c r="CG66" s="5">
        <f>P_R[[#This Row],[43+]]-P_R[[#This Row],[44+]]</f>
        <v>1.6000000000000001E-4</v>
      </c>
      <c r="CH66" s="5">
        <f>P_R[[#This Row],[44+]]-P_R[[#This Row],[45+]]</f>
        <v>1.0000000000000002E-4</v>
      </c>
      <c r="CI66" s="5">
        <f>P_R[[#This Row],[45+]]-P_R[[#This Row],[46+]]</f>
        <v>5.9999999999999981E-5</v>
      </c>
      <c r="CJ66" s="5">
        <f>P_R[[#This Row],[46+]]-P_R[[#This Row],[47+]]</f>
        <v>3.0000000000000004E-5</v>
      </c>
      <c r="CK66" s="5">
        <f>P_R[[#This Row],[47+]]-P_R[[#This Row],[48+]]</f>
        <v>5.0000000000000002E-5</v>
      </c>
      <c r="CL66" s="5">
        <f>P_R[[#This Row],[48+]]-P_R[[#This Row],[49+]]</f>
        <v>0</v>
      </c>
    </row>
    <row r="67" spans="1:90" x14ac:dyDescent="0.25">
      <c r="A67" s="10">
        <v>22400623</v>
      </c>
      <c r="B67" t="s">
        <v>86</v>
      </c>
      <c r="C67" t="s">
        <v>74</v>
      </c>
      <c r="D67" s="11">
        <v>0.8125</v>
      </c>
      <c r="E67" s="9" t="str">
        <f>HYPERLINK("https://www.nba.com/stats/player/1641711/boxscores-traditional", "Gradey Dick")</f>
        <v>Gradey Dick</v>
      </c>
      <c r="F67">
        <v>15.6</v>
      </c>
      <c r="G67" s="4">
        <v>1.3559999999999999</v>
      </c>
      <c r="H67" s="3">
        <v>1</v>
      </c>
      <c r="I67" s="3">
        <v>1</v>
      </c>
      <c r="J67" s="3">
        <v>1</v>
      </c>
      <c r="K67" s="3">
        <v>0.99965000000000004</v>
      </c>
      <c r="L67" s="3">
        <v>0.99597999999999998</v>
      </c>
      <c r="M67" s="3">
        <v>0.97257000000000005</v>
      </c>
      <c r="N67" s="3">
        <v>0.88100000000000001</v>
      </c>
      <c r="O67" s="3">
        <v>0.67003000000000001</v>
      </c>
      <c r="P67" s="3">
        <v>0.38590999999999998</v>
      </c>
      <c r="Q67" s="3">
        <v>0.15151000000000001</v>
      </c>
      <c r="R67" s="3">
        <v>3.8359999999999998E-2</v>
      </c>
      <c r="S67" s="3">
        <v>6.0400000000000002E-3</v>
      </c>
      <c r="T67" s="3">
        <v>5.9999999999999995E-4</v>
      </c>
      <c r="U67" s="3">
        <v>3.0000000000000001E-5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5">
        <f>P_R[[#This Row],[8+]]-P_R[[#This Row],[9+]]</f>
        <v>0</v>
      </c>
      <c r="AY67" s="5">
        <f>P_R[[#This Row],[9+]]-P_R[[#This Row],[10+]]</f>
        <v>0</v>
      </c>
      <c r="AZ67" s="5">
        <f>P_R[[#This Row],[10+]]-P_R[[#This Row],[11+]]</f>
        <v>3.4999999999996145E-4</v>
      </c>
      <c r="BA67" s="5">
        <f>P_R[[#This Row],[11+]]-P_R[[#This Row],[12+]]</f>
        <v>3.6700000000000621E-3</v>
      </c>
      <c r="BB67" s="5">
        <f>P_R[[#This Row],[12+]]-P_R[[#This Row],[13+]]</f>
        <v>2.3409999999999931E-2</v>
      </c>
      <c r="BC67" s="5">
        <f>P_R[[#This Row],[13+]]-P_R[[#This Row],[14+]]</f>
        <v>9.157000000000004E-2</v>
      </c>
      <c r="BD67" s="5">
        <f>P_R[[#This Row],[14+]]-P_R[[#This Row],[15+]]</f>
        <v>0.21096999999999999</v>
      </c>
      <c r="BE67" s="5">
        <f>P_R[[#This Row],[15+]]-P_R[[#This Row],[16+]]</f>
        <v>0.28412000000000004</v>
      </c>
      <c r="BF67" s="5">
        <f>P_R[[#This Row],[16+]]-P_R[[#This Row],[17+]]</f>
        <v>0.23439999999999997</v>
      </c>
      <c r="BG67" s="5">
        <f>P_R[[#This Row],[17+]]-P_R[[#This Row],[18+]]</f>
        <v>0.11315</v>
      </c>
      <c r="BH67" s="5">
        <f>P_R[[#This Row],[18+]]-P_R[[#This Row],[19+]]</f>
        <v>3.2320000000000002E-2</v>
      </c>
      <c r="BI67" s="5">
        <f>P_R[[#This Row],[19+]]-P_R[[#This Row],[20+]]</f>
        <v>5.4400000000000004E-3</v>
      </c>
      <c r="BJ67" s="5">
        <f>P_R[[#This Row],[20+]]-P_R[[#This Row],[21+]]</f>
        <v>5.6999999999999998E-4</v>
      </c>
      <c r="BK67" s="5">
        <f>P_R[[#This Row],[21+]]-P_R[[#This Row],[22+]]</f>
        <v>3.0000000000000001E-5</v>
      </c>
      <c r="BL67" s="5">
        <f>P_R[[#This Row],[22+]]-P_R[[#This Row],[23+]]</f>
        <v>0</v>
      </c>
      <c r="BM67" s="5">
        <f>P_R[[#This Row],[23+]]-P_R[[#This Row],[24+]]</f>
        <v>0</v>
      </c>
      <c r="BN67" s="5">
        <f>P_R[[#This Row],[24+]]-P_R[[#This Row],[25+]]</f>
        <v>0</v>
      </c>
      <c r="BO67" s="5">
        <f>P_R[[#This Row],[25+]]-P_R[[#This Row],[26+]]</f>
        <v>0</v>
      </c>
      <c r="BP67" s="5">
        <f>P_R[[#This Row],[26+]]-P_R[[#This Row],[27+]]</f>
        <v>0</v>
      </c>
      <c r="BQ67" s="5">
        <f>P_R[[#This Row],[27+]]-P_R[[#This Row],[28+]]</f>
        <v>0</v>
      </c>
      <c r="BR67" s="5">
        <f>P_R[[#This Row],[28+]]-P_R[[#This Row],[29+]]</f>
        <v>0</v>
      </c>
      <c r="BS67" s="5">
        <f>P_R[[#This Row],[29+]]-P_R[[#This Row],[30+]]</f>
        <v>0</v>
      </c>
      <c r="BT67" s="5">
        <f>P_R[[#This Row],[30+]]-P_R[[#This Row],[31+]]</f>
        <v>0</v>
      </c>
      <c r="BU67" s="5">
        <f>P_R[[#This Row],[31+]]-P_R[[#This Row],[32+]]</f>
        <v>0</v>
      </c>
      <c r="BV67" s="5">
        <f>P_R[[#This Row],[32+]]-P_R[[#This Row],[33+]]</f>
        <v>0</v>
      </c>
      <c r="BW67" s="5">
        <f>P_R[[#This Row],[33+]]-P_R[[#This Row],[34+]]</f>
        <v>0</v>
      </c>
      <c r="BX67" s="5">
        <f>P_R[[#This Row],[34+]]-P_R[[#This Row],[35+]]</f>
        <v>0</v>
      </c>
      <c r="BY67" s="5">
        <f>P_R[[#This Row],[35+]]-P_R[[#This Row],[36+]]</f>
        <v>0</v>
      </c>
      <c r="BZ67" s="5">
        <f>P_R[[#This Row],[36+]]-P_R[[#This Row],[37+]]</f>
        <v>0</v>
      </c>
      <c r="CA67" s="5">
        <f>P_R[[#This Row],[37+]]-P_R[[#This Row],[38+]]</f>
        <v>0</v>
      </c>
      <c r="CB67" s="5">
        <f>P_R[[#This Row],[38+]]-P_R[[#This Row],[39+]]</f>
        <v>0</v>
      </c>
      <c r="CC67" s="5">
        <f>P_R[[#This Row],[39+]]-P_R[[#This Row],[40+]]</f>
        <v>0</v>
      </c>
      <c r="CD67" s="5">
        <f>P_R[[#This Row],[40+]]-P_R[[#This Row],[41+]]</f>
        <v>0</v>
      </c>
      <c r="CE67" s="5">
        <f>P_R[[#This Row],[41+]]-P_R[[#This Row],[42+]]</f>
        <v>0</v>
      </c>
      <c r="CF67" s="5">
        <f>P_R[[#This Row],[42+]]-P_R[[#This Row],[43+]]</f>
        <v>0</v>
      </c>
      <c r="CG67" s="5">
        <f>P_R[[#This Row],[43+]]-P_R[[#This Row],[44+]]</f>
        <v>0</v>
      </c>
      <c r="CH67" s="5">
        <f>P_R[[#This Row],[44+]]-P_R[[#This Row],[45+]]</f>
        <v>0</v>
      </c>
      <c r="CI67" s="5">
        <f>P_R[[#This Row],[45+]]-P_R[[#This Row],[46+]]</f>
        <v>0</v>
      </c>
      <c r="CJ67" s="5">
        <f>P_R[[#This Row],[46+]]-P_R[[#This Row],[47+]]</f>
        <v>0</v>
      </c>
      <c r="CK67" s="5">
        <f>P_R[[#This Row],[47+]]-P_R[[#This Row],[48+]]</f>
        <v>0</v>
      </c>
      <c r="CL67" s="5">
        <f>P_R[[#This Row],[48+]]-P_R[[#This Row],[49+]]</f>
        <v>0</v>
      </c>
    </row>
    <row r="68" spans="1:90" x14ac:dyDescent="0.25">
      <c r="A68" s="10">
        <v>22400624</v>
      </c>
      <c r="B68" t="s">
        <v>76</v>
      </c>
      <c r="C68" t="s">
        <v>87</v>
      </c>
      <c r="D68" s="11">
        <v>0.8125</v>
      </c>
      <c r="E68" s="9" t="str">
        <f>HYPERLINK("https://www.nba.com/stats/player/1627752/boxscores-traditional", "Taurean Prince")</f>
        <v>Taurean Prince</v>
      </c>
      <c r="F68">
        <v>9.8000000000000007</v>
      </c>
      <c r="G68" s="4">
        <v>3.6550000000000002</v>
      </c>
      <c r="H68" s="3">
        <v>0.68793000000000004</v>
      </c>
      <c r="I68" s="3">
        <v>0.58706000000000003</v>
      </c>
      <c r="J68" s="3">
        <v>0.48005999999999999</v>
      </c>
      <c r="K68" s="3">
        <v>0.37069999999999997</v>
      </c>
      <c r="L68" s="3">
        <v>0.27424999999999999</v>
      </c>
      <c r="M68" s="3">
        <v>0.18942999999999999</v>
      </c>
      <c r="N68" s="3">
        <v>0.12506999999999999</v>
      </c>
      <c r="O68" s="3">
        <v>7.7799999999999994E-2</v>
      </c>
      <c r="P68" s="3">
        <v>4.4569999999999999E-2</v>
      </c>
      <c r="Q68" s="3">
        <v>2.4420000000000001E-2</v>
      </c>
      <c r="R68" s="3">
        <v>1.255E-2</v>
      </c>
      <c r="S68" s="3">
        <v>5.8700000000000002E-3</v>
      </c>
      <c r="T68" s="3">
        <v>2.64E-3</v>
      </c>
      <c r="U68" s="3">
        <v>1.1100000000000001E-3</v>
      </c>
      <c r="V68" s="3">
        <v>4.2000000000000002E-4</v>
      </c>
      <c r="W68" s="3">
        <v>1.4999999999999999E-4</v>
      </c>
      <c r="X68" s="3">
        <v>5.0000000000000002E-5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5">
        <f>P_R[[#This Row],[8+]]-P_R[[#This Row],[9+]]</f>
        <v>0.10087000000000002</v>
      </c>
      <c r="AY68" s="5">
        <f>P_R[[#This Row],[9+]]-P_R[[#This Row],[10+]]</f>
        <v>0.10700000000000004</v>
      </c>
      <c r="AZ68" s="5">
        <f>P_R[[#This Row],[10+]]-P_R[[#This Row],[11+]]</f>
        <v>0.10936000000000001</v>
      </c>
      <c r="BA68" s="5">
        <f>P_R[[#This Row],[11+]]-P_R[[#This Row],[12+]]</f>
        <v>9.644999999999998E-2</v>
      </c>
      <c r="BB68" s="5">
        <f>P_R[[#This Row],[12+]]-P_R[[#This Row],[13+]]</f>
        <v>8.4820000000000007E-2</v>
      </c>
      <c r="BC68" s="5">
        <f>P_R[[#This Row],[13+]]-P_R[[#This Row],[14+]]</f>
        <v>6.4360000000000001E-2</v>
      </c>
      <c r="BD68" s="5">
        <f>P_R[[#This Row],[14+]]-P_R[[#This Row],[15+]]</f>
        <v>4.7269999999999993E-2</v>
      </c>
      <c r="BE68" s="5">
        <f>P_R[[#This Row],[15+]]-P_R[[#This Row],[16+]]</f>
        <v>3.3229999999999996E-2</v>
      </c>
      <c r="BF68" s="5">
        <f>P_R[[#This Row],[16+]]-P_R[[#This Row],[17+]]</f>
        <v>2.0149999999999998E-2</v>
      </c>
      <c r="BG68" s="5">
        <f>P_R[[#This Row],[17+]]-P_R[[#This Row],[18+]]</f>
        <v>1.187E-2</v>
      </c>
      <c r="BH68" s="5">
        <f>P_R[[#This Row],[18+]]-P_R[[#This Row],[19+]]</f>
        <v>6.6800000000000002E-3</v>
      </c>
      <c r="BI68" s="5">
        <f>P_R[[#This Row],[19+]]-P_R[[#This Row],[20+]]</f>
        <v>3.2300000000000002E-3</v>
      </c>
      <c r="BJ68" s="5">
        <f>P_R[[#This Row],[20+]]-P_R[[#This Row],[21+]]</f>
        <v>1.5299999999999999E-3</v>
      </c>
      <c r="BK68" s="5">
        <f>P_R[[#This Row],[21+]]-P_R[[#This Row],[22+]]</f>
        <v>6.9000000000000008E-4</v>
      </c>
      <c r="BL68" s="5">
        <f>P_R[[#This Row],[22+]]-P_R[[#This Row],[23+]]</f>
        <v>2.7000000000000006E-4</v>
      </c>
      <c r="BM68" s="5">
        <f>P_R[[#This Row],[23+]]-P_R[[#This Row],[24+]]</f>
        <v>9.9999999999999991E-5</v>
      </c>
      <c r="BN68" s="5">
        <f>P_R[[#This Row],[24+]]-P_R[[#This Row],[25+]]</f>
        <v>5.0000000000000002E-5</v>
      </c>
      <c r="BO68" s="5">
        <f>P_R[[#This Row],[25+]]-P_R[[#This Row],[26+]]</f>
        <v>0</v>
      </c>
      <c r="BP68" s="5">
        <f>P_R[[#This Row],[26+]]-P_R[[#This Row],[27+]]</f>
        <v>0</v>
      </c>
      <c r="BQ68" s="5">
        <f>P_R[[#This Row],[27+]]-P_R[[#This Row],[28+]]</f>
        <v>0</v>
      </c>
      <c r="BR68" s="5">
        <f>P_R[[#This Row],[28+]]-P_R[[#This Row],[29+]]</f>
        <v>0</v>
      </c>
      <c r="BS68" s="5">
        <f>P_R[[#This Row],[29+]]-P_R[[#This Row],[30+]]</f>
        <v>0</v>
      </c>
      <c r="BT68" s="5">
        <f>P_R[[#This Row],[30+]]-P_R[[#This Row],[31+]]</f>
        <v>0</v>
      </c>
      <c r="BU68" s="5">
        <f>P_R[[#This Row],[31+]]-P_R[[#This Row],[32+]]</f>
        <v>0</v>
      </c>
      <c r="BV68" s="5">
        <f>P_R[[#This Row],[32+]]-P_R[[#This Row],[33+]]</f>
        <v>0</v>
      </c>
      <c r="BW68" s="5">
        <f>P_R[[#This Row],[33+]]-P_R[[#This Row],[34+]]</f>
        <v>0</v>
      </c>
      <c r="BX68" s="5">
        <f>P_R[[#This Row],[34+]]-P_R[[#This Row],[35+]]</f>
        <v>0</v>
      </c>
      <c r="BY68" s="5">
        <f>P_R[[#This Row],[35+]]-P_R[[#This Row],[36+]]</f>
        <v>0</v>
      </c>
      <c r="BZ68" s="5">
        <f>P_R[[#This Row],[36+]]-P_R[[#This Row],[37+]]</f>
        <v>0</v>
      </c>
      <c r="CA68" s="5">
        <f>P_R[[#This Row],[37+]]-P_R[[#This Row],[38+]]</f>
        <v>0</v>
      </c>
      <c r="CB68" s="5">
        <f>P_R[[#This Row],[38+]]-P_R[[#This Row],[39+]]</f>
        <v>0</v>
      </c>
      <c r="CC68" s="5">
        <f>P_R[[#This Row],[39+]]-P_R[[#This Row],[40+]]</f>
        <v>0</v>
      </c>
      <c r="CD68" s="5">
        <f>P_R[[#This Row],[40+]]-P_R[[#This Row],[41+]]</f>
        <v>0</v>
      </c>
      <c r="CE68" s="5">
        <f>P_R[[#This Row],[41+]]-P_R[[#This Row],[42+]]</f>
        <v>0</v>
      </c>
      <c r="CF68" s="5">
        <f>P_R[[#This Row],[42+]]-P_R[[#This Row],[43+]]</f>
        <v>0</v>
      </c>
      <c r="CG68" s="5">
        <f>P_R[[#This Row],[43+]]-P_R[[#This Row],[44+]]</f>
        <v>0</v>
      </c>
      <c r="CH68" s="5">
        <f>P_R[[#This Row],[44+]]-P_R[[#This Row],[45+]]</f>
        <v>0</v>
      </c>
      <c r="CI68" s="5">
        <f>P_R[[#This Row],[45+]]-P_R[[#This Row],[46+]]</f>
        <v>0</v>
      </c>
      <c r="CJ68" s="5">
        <f>P_R[[#This Row],[46+]]-P_R[[#This Row],[47+]]</f>
        <v>0</v>
      </c>
      <c r="CK68" s="5">
        <f>P_R[[#This Row],[47+]]-P_R[[#This Row],[48+]]</f>
        <v>0</v>
      </c>
      <c r="CL68" s="5">
        <f>P_R[[#This Row],[48+]]-P_R[[#This Row],[49+]]</f>
        <v>0</v>
      </c>
    </row>
    <row r="69" spans="1:90" x14ac:dyDescent="0.25">
      <c r="A69" s="10">
        <v>22400623</v>
      </c>
      <c r="B69" t="s">
        <v>86</v>
      </c>
      <c r="C69" t="s">
        <v>74</v>
      </c>
      <c r="D69" s="11">
        <v>0.8125</v>
      </c>
      <c r="E69" s="9" t="str">
        <f>HYPERLINK("https://www.nba.com/stats/player/1642367/boxscores-traditional", "Jonathan Mogbo")</f>
        <v>Jonathan Mogbo</v>
      </c>
      <c r="F69">
        <v>9</v>
      </c>
      <c r="G69" s="4">
        <v>3.464</v>
      </c>
      <c r="H69" s="3">
        <v>0.61409000000000002</v>
      </c>
      <c r="I69" s="3">
        <v>0.5</v>
      </c>
      <c r="J69" s="3">
        <v>0.38590999999999998</v>
      </c>
      <c r="K69" s="3">
        <v>0.28095999999999999</v>
      </c>
      <c r="L69" s="3">
        <v>0.19214999999999999</v>
      </c>
      <c r="M69" s="3">
        <v>0.12506999999999999</v>
      </c>
      <c r="N69" s="3">
        <v>7.4929999999999997E-2</v>
      </c>
      <c r="O69" s="3">
        <v>4.1820000000000003E-2</v>
      </c>
      <c r="P69" s="3">
        <v>2.1690000000000001E-2</v>
      </c>
      <c r="Q69" s="3">
        <v>1.044E-2</v>
      </c>
      <c r="R69" s="3">
        <v>4.6600000000000001E-3</v>
      </c>
      <c r="S69" s="3">
        <v>1.9300000000000001E-3</v>
      </c>
      <c r="T69" s="3">
        <v>7.3999999999999999E-4</v>
      </c>
      <c r="U69" s="3">
        <v>2.7E-4</v>
      </c>
      <c r="V69" s="3">
        <v>9.0000000000000006E-5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5">
        <f>P_R[[#This Row],[8+]]-P_R[[#This Row],[9+]]</f>
        <v>0.11409000000000002</v>
      </c>
      <c r="AY69" s="5">
        <f>P_R[[#This Row],[9+]]-P_R[[#This Row],[10+]]</f>
        <v>0.11409000000000002</v>
      </c>
      <c r="AZ69" s="5">
        <f>P_R[[#This Row],[10+]]-P_R[[#This Row],[11+]]</f>
        <v>0.10494999999999999</v>
      </c>
      <c r="BA69" s="5">
        <f>P_R[[#This Row],[11+]]-P_R[[#This Row],[12+]]</f>
        <v>8.881E-2</v>
      </c>
      <c r="BB69" s="5">
        <f>P_R[[#This Row],[12+]]-P_R[[#This Row],[13+]]</f>
        <v>6.7080000000000001E-2</v>
      </c>
      <c r="BC69" s="5">
        <f>P_R[[#This Row],[13+]]-P_R[[#This Row],[14+]]</f>
        <v>5.013999999999999E-2</v>
      </c>
      <c r="BD69" s="5">
        <f>P_R[[#This Row],[14+]]-P_R[[#This Row],[15+]]</f>
        <v>3.3109999999999994E-2</v>
      </c>
      <c r="BE69" s="5">
        <f>P_R[[#This Row],[15+]]-P_R[[#This Row],[16+]]</f>
        <v>2.0130000000000002E-2</v>
      </c>
      <c r="BF69" s="5">
        <f>P_R[[#This Row],[16+]]-P_R[[#This Row],[17+]]</f>
        <v>1.1250000000000001E-2</v>
      </c>
      <c r="BG69" s="5">
        <f>P_R[[#This Row],[17+]]-P_R[[#This Row],[18+]]</f>
        <v>5.7799999999999995E-3</v>
      </c>
      <c r="BH69" s="5">
        <f>P_R[[#This Row],[18+]]-P_R[[#This Row],[19+]]</f>
        <v>2.7299999999999998E-3</v>
      </c>
      <c r="BI69" s="5">
        <f>P_R[[#This Row],[19+]]-P_R[[#This Row],[20+]]</f>
        <v>1.1900000000000001E-3</v>
      </c>
      <c r="BJ69" s="5">
        <f>P_R[[#This Row],[20+]]-P_R[[#This Row],[21+]]</f>
        <v>4.6999999999999999E-4</v>
      </c>
      <c r="BK69" s="5">
        <f>P_R[[#This Row],[21+]]-P_R[[#This Row],[22+]]</f>
        <v>1.7999999999999998E-4</v>
      </c>
      <c r="BL69" s="5">
        <f>P_R[[#This Row],[22+]]-P_R[[#This Row],[23+]]</f>
        <v>9.0000000000000006E-5</v>
      </c>
      <c r="BM69" s="5">
        <f>P_R[[#This Row],[23+]]-P_R[[#This Row],[24+]]</f>
        <v>0</v>
      </c>
      <c r="BN69" s="5">
        <f>P_R[[#This Row],[24+]]-P_R[[#This Row],[25+]]</f>
        <v>0</v>
      </c>
      <c r="BO69" s="5">
        <f>P_R[[#This Row],[25+]]-P_R[[#This Row],[26+]]</f>
        <v>0</v>
      </c>
      <c r="BP69" s="5">
        <f>P_R[[#This Row],[26+]]-P_R[[#This Row],[27+]]</f>
        <v>0</v>
      </c>
      <c r="BQ69" s="5">
        <f>P_R[[#This Row],[27+]]-P_R[[#This Row],[28+]]</f>
        <v>0</v>
      </c>
      <c r="BR69" s="5">
        <f>P_R[[#This Row],[28+]]-P_R[[#This Row],[29+]]</f>
        <v>0</v>
      </c>
      <c r="BS69" s="5">
        <f>P_R[[#This Row],[29+]]-P_R[[#This Row],[30+]]</f>
        <v>0</v>
      </c>
      <c r="BT69" s="5">
        <f>P_R[[#This Row],[30+]]-P_R[[#This Row],[31+]]</f>
        <v>0</v>
      </c>
      <c r="BU69" s="5">
        <f>P_R[[#This Row],[31+]]-P_R[[#This Row],[32+]]</f>
        <v>0</v>
      </c>
      <c r="BV69" s="5">
        <f>P_R[[#This Row],[32+]]-P_R[[#This Row],[33+]]</f>
        <v>0</v>
      </c>
      <c r="BW69" s="5">
        <f>P_R[[#This Row],[33+]]-P_R[[#This Row],[34+]]</f>
        <v>0</v>
      </c>
      <c r="BX69" s="5">
        <f>P_R[[#This Row],[34+]]-P_R[[#This Row],[35+]]</f>
        <v>0</v>
      </c>
      <c r="BY69" s="5">
        <f>P_R[[#This Row],[35+]]-P_R[[#This Row],[36+]]</f>
        <v>0</v>
      </c>
      <c r="BZ69" s="5">
        <f>P_R[[#This Row],[36+]]-P_R[[#This Row],[37+]]</f>
        <v>0</v>
      </c>
      <c r="CA69" s="5">
        <f>P_R[[#This Row],[37+]]-P_R[[#This Row],[38+]]</f>
        <v>0</v>
      </c>
      <c r="CB69" s="5">
        <f>P_R[[#This Row],[38+]]-P_R[[#This Row],[39+]]</f>
        <v>0</v>
      </c>
      <c r="CC69" s="5">
        <f>P_R[[#This Row],[39+]]-P_R[[#This Row],[40+]]</f>
        <v>0</v>
      </c>
      <c r="CD69" s="5">
        <f>P_R[[#This Row],[40+]]-P_R[[#This Row],[41+]]</f>
        <v>0</v>
      </c>
      <c r="CE69" s="5">
        <f>P_R[[#This Row],[41+]]-P_R[[#This Row],[42+]]</f>
        <v>0</v>
      </c>
      <c r="CF69" s="5">
        <f>P_R[[#This Row],[42+]]-P_R[[#This Row],[43+]]</f>
        <v>0</v>
      </c>
      <c r="CG69" s="5">
        <f>P_R[[#This Row],[43+]]-P_R[[#This Row],[44+]]</f>
        <v>0</v>
      </c>
      <c r="CH69" s="5">
        <f>P_R[[#This Row],[44+]]-P_R[[#This Row],[45+]]</f>
        <v>0</v>
      </c>
      <c r="CI69" s="5">
        <f>P_R[[#This Row],[45+]]-P_R[[#This Row],[46+]]</f>
        <v>0</v>
      </c>
      <c r="CJ69" s="5">
        <f>P_R[[#This Row],[46+]]-P_R[[#This Row],[47+]]</f>
        <v>0</v>
      </c>
      <c r="CK69" s="5">
        <f>P_R[[#This Row],[47+]]-P_R[[#This Row],[48+]]</f>
        <v>0</v>
      </c>
      <c r="CL69" s="5">
        <f>P_R[[#This Row],[48+]]-P_R[[#This Row],[49+]]</f>
        <v>0</v>
      </c>
    </row>
    <row r="70" spans="1:90" x14ac:dyDescent="0.25">
      <c r="A70" s="10">
        <v>22400624</v>
      </c>
      <c r="B70" t="s">
        <v>76</v>
      </c>
      <c r="C70" t="s">
        <v>87</v>
      </c>
      <c r="D70" s="11">
        <v>0.8125</v>
      </c>
      <c r="E70" s="9" t="str">
        <f>HYPERLINK("https://www.nba.com/stats/player/1631157/boxscores-traditional", "Ryan Rollins")</f>
        <v>Ryan Rollins</v>
      </c>
      <c r="F70">
        <v>10.6</v>
      </c>
      <c r="G70" s="4">
        <v>2.4169999999999998</v>
      </c>
      <c r="H70" s="3">
        <v>0.85992999999999997</v>
      </c>
      <c r="I70" s="3">
        <v>0.74536999999999998</v>
      </c>
      <c r="J70" s="3">
        <v>0.59870999999999996</v>
      </c>
      <c r="K70" s="3">
        <v>0.43251000000000001</v>
      </c>
      <c r="L70" s="3">
        <v>0.28095999999999999</v>
      </c>
      <c r="M70" s="3">
        <v>0.16109000000000001</v>
      </c>
      <c r="N70" s="3">
        <v>7.9269999999999993E-2</v>
      </c>
      <c r="O70" s="3">
        <v>3.4380000000000001E-2</v>
      </c>
      <c r="P70" s="3">
        <v>1.2869999999999999E-2</v>
      </c>
      <c r="Q70" s="3">
        <v>4.0200000000000001E-3</v>
      </c>
      <c r="R70" s="3">
        <v>1.1100000000000001E-3</v>
      </c>
      <c r="S70" s="3">
        <v>2.5000000000000001E-4</v>
      </c>
      <c r="T70" s="3">
        <v>5.0000000000000002E-5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5">
        <f>P_R[[#This Row],[8+]]-P_R[[#This Row],[9+]]</f>
        <v>0.11456</v>
      </c>
      <c r="AY70" s="5">
        <f>P_R[[#This Row],[9+]]-P_R[[#This Row],[10+]]</f>
        <v>0.14666000000000001</v>
      </c>
      <c r="AZ70" s="5">
        <f>P_R[[#This Row],[10+]]-P_R[[#This Row],[11+]]</f>
        <v>0.16619999999999996</v>
      </c>
      <c r="BA70" s="5">
        <f>P_R[[#This Row],[11+]]-P_R[[#This Row],[12+]]</f>
        <v>0.15155000000000002</v>
      </c>
      <c r="BB70" s="5">
        <f>P_R[[#This Row],[12+]]-P_R[[#This Row],[13+]]</f>
        <v>0.11986999999999998</v>
      </c>
      <c r="BC70" s="5">
        <f>P_R[[#This Row],[13+]]-P_R[[#This Row],[14+]]</f>
        <v>8.1820000000000018E-2</v>
      </c>
      <c r="BD70" s="5">
        <f>P_R[[#This Row],[14+]]-P_R[[#This Row],[15+]]</f>
        <v>4.4889999999999992E-2</v>
      </c>
      <c r="BE70" s="5">
        <f>P_R[[#This Row],[15+]]-P_R[[#This Row],[16+]]</f>
        <v>2.1510000000000001E-2</v>
      </c>
      <c r="BF70" s="5">
        <f>P_R[[#This Row],[16+]]-P_R[[#This Row],[17+]]</f>
        <v>8.8500000000000002E-3</v>
      </c>
      <c r="BG70" s="5">
        <f>P_R[[#This Row],[17+]]-P_R[[#This Row],[18+]]</f>
        <v>2.9100000000000003E-3</v>
      </c>
      <c r="BH70" s="5">
        <f>P_R[[#This Row],[18+]]-P_R[[#This Row],[19+]]</f>
        <v>8.6000000000000009E-4</v>
      </c>
      <c r="BI70" s="5">
        <f>P_R[[#This Row],[19+]]-P_R[[#This Row],[20+]]</f>
        <v>2.0000000000000001E-4</v>
      </c>
      <c r="BJ70" s="5">
        <f>P_R[[#This Row],[20+]]-P_R[[#This Row],[21+]]</f>
        <v>5.0000000000000002E-5</v>
      </c>
      <c r="BK70" s="5">
        <f>P_R[[#This Row],[21+]]-P_R[[#This Row],[22+]]</f>
        <v>0</v>
      </c>
      <c r="BL70" s="5">
        <f>P_R[[#This Row],[22+]]-P_R[[#This Row],[23+]]</f>
        <v>0</v>
      </c>
      <c r="BM70" s="5">
        <f>P_R[[#This Row],[23+]]-P_R[[#This Row],[24+]]</f>
        <v>0</v>
      </c>
      <c r="BN70" s="5">
        <f>P_R[[#This Row],[24+]]-P_R[[#This Row],[25+]]</f>
        <v>0</v>
      </c>
      <c r="BO70" s="5">
        <f>P_R[[#This Row],[25+]]-P_R[[#This Row],[26+]]</f>
        <v>0</v>
      </c>
      <c r="BP70" s="5">
        <f>P_R[[#This Row],[26+]]-P_R[[#This Row],[27+]]</f>
        <v>0</v>
      </c>
      <c r="BQ70" s="5">
        <f>P_R[[#This Row],[27+]]-P_R[[#This Row],[28+]]</f>
        <v>0</v>
      </c>
      <c r="BR70" s="5">
        <f>P_R[[#This Row],[28+]]-P_R[[#This Row],[29+]]</f>
        <v>0</v>
      </c>
      <c r="BS70" s="5">
        <f>P_R[[#This Row],[29+]]-P_R[[#This Row],[30+]]</f>
        <v>0</v>
      </c>
      <c r="BT70" s="5">
        <f>P_R[[#This Row],[30+]]-P_R[[#This Row],[31+]]</f>
        <v>0</v>
      </c>
      <c r="BU70" s="5">
        <f>P_R[[#This Row],[31+]]-P_R[[#This Row],[32+]]</f>
        <v>0</v>
      </c>
      <c r="BV70" s="5">
        <f>P_R[[#This Row],[32+]]-P_R[[#This Row],[33+]]</f>
        <v>0</v>
      </c>
      <c r="BW70" s="5">
        <f>P_R[[#This Row],[33+]]-P_R[[#This Row],[34+]]</f>
        <v>0</v>
      </c>
      <c r="BX70" s="5">
        <f>P_R[[#This Row],[34+]]-P_R[[#This Row],[35+]]</f>
        <v>0</v>
      </c>
      <c r="BY70" s="5">
        <f>P_R[[#This Row],[35+]]-P_R[[#This Row],[36+]]</f>
        <v>0</v>
      </c>
      <c r="BZ70" s="5">
        <f>P_R[[#This Row],[36+]]-P_R[[#This Row],[37+]]</f>
        <v>0</v>
      </c>
      <c r="CA70" s="5">
        <f>P_R[[#This Row],[37+]]-P_R[[#This Row],[38+]]</f>
        <v>0</v>
      </c>
      <c r="CB70" s="5">
        <f>P_R[[#This Row],[38+]]-P_R[[#This Row],[39+]]</f>
        <v>0</v>
      </c>
      <c r="CC70" s="5">
        <f>P_R[[#This Row],[39+]]-P_R[[#This Row],[40+]]</f>
        <v>0</v>
      </c>
      <c r="CD70" s="5">
        <f>P_R[[#This Row],[40+]]-P_R[[#This Row],[41+]]</f>
        <v>0</v>
      </c>
      <c r="CE70" s="5">
        <f>P_R[[#This Row],[41+]]-P_R[[#This Row],[42+]]</f>
        <v>0</v>
      </c>
      <c r="CF70" s="5">
        <f>P_R[[#This Row],[42+]]-P_R[[#This Row],[43+]]</f>
        <v>0</v>
      </c>
      <c r="CG70" s="5">
        <f>P_R[[#This Row],[43+]]-P_R[[#This Row],[44+]]</f>
        <v>0</v>
      </c>
      <c r="CH70" s="5">
        <f>P_R[[#This Row],[44+]]-P_R[[#This Row],[45+]]</f>
        <v>0</v>
      </c>
      <c r="CI70" s="5">
        <f>P_R[[#This Row],[45+]]-P_R[[#This Row],[46+]]</f>
        <v>0</v>
      </c>
      <c r="CJ70" s="5">
        <f>P_R[[#This Row],[46+]]-P_R[[#This Row],[47+]]</f>
        <v>0</v>
      </c>
      <c r="CK70" s="5">
        <f>P_R[[#This Row],[47+]]-P_R[[#This Row],[48+]]</f>
        <v>0</v>
      </c>
      <c r="CL70" s="5">
        <f>P_R[[#This Row],[48+]]-P_R[[#This Row],[49+]]</f>
        <v>0</v>
      </c>
    </row>
    <row r="71" spans="1:90" hidden="1" x14ac:dyDescent="0.25">
      <c r="A71" s="10">
        <v>22400621</v>
      </c>
      <c r="B71" t="s">
        <v>83</v>
      </c>
      <c r="C71" t="s">
        <v>82</v>
      </c>
      <c r="D71" s="11">
        <v>0.58333333333333337</v>
      </c>
      <c r="E71" s="9" t="str">
        <f>HYPERLINK("https://www.nba.com/stats/player/1629640/boxscores-traditional", "Keldon Johnson")</f>
        <v>Keldon Johnson</v>
      </c>
      <c r="F71">
        <v>17.8</v>
      </c>
      <c r="G71" s="10">
        <v>9.4529999999999994</v>
      </c>
      <c r="H71" s="3">
        <v>0.85082999999999998</v>
      </c>
      <c r="I71" s="3">
        <v>0.82381000000000004</v>
      </c>
      <c r="J71" s="3">
        <v>0.79673000000000005</v>
      </c>
      <c r="K71" s="3">
        <v>0.76424000000000003</v>
      </c>
      <c r="L71" s="3">
        <v>0.72907</v>
      </c>
      <c r="M71" s="3">
        <v>0.69496999999999998</v>
      </c>
      <c r="N71" s="3">
        <v>0.65542</v>
      </c>
      <c r="O71" s="3">
        <v>0.61790999999999996</v>
      </c>
      <c r="P71" s="3">
        <v>0.57535000000000003</v>
      </c>
      <c r="Q71" s="3">
        <v>0.53188000000000002</v>
      </c>
      <c r="R71" s="3">
        <v>0.49202000000000001</v>
      </c>
      <c r="S71" s="3">
        <v>0.44828000000000001</v>
      </c>
      <c r="T71" s="3">
        <v>0.40905000000000002</v>
      </c>
      <c r="U71" s="3">
        <v>0.36692999999999998</v>
      </c>
      <c r="V71" s="3">
        <v>0.32996999999999999</v>
      </c>
      <c r="W71" s="3">
        <v>0.29115999999999997</v>
      </c>
      <c r="X71" s="3">
        <v>0.25463000000000002</v>
      </c>
      <c r="Y71" s="3">
        <v>0.22363</v>
      </c>
      <c r="Z71" s="3">
        <v>0.19214999999999999</v>
      </c>
      <c r="AA71" s="3">
        <v>0.16602</v>
      </c>
      <c r="AB71" s="3">
        <v>0.14007</v>
      </c>
      <c r="AC71" s="3">
        <v>0.11899999999999999</v>
      </c>
      <c r="AD71" s="3">
        <v>9.8530000000000006E-2</v>
      </c>
      <c r="AE71" s="3">
        <v>8.0759999999999998E-2</v>
      </c>
      <c r="AF71" s="3">
        <v>6.6809999999999994E-2</v>
      </c>
      <c r="AG71" s="3">
        <v>5.3699999999999998E-2</v>
      </c>
      <c r="AH71" s="3">
        <v>4.3630000000000002E-2</v>
      </c>
      <c r="AI71" s="3">
        <v>3.4380000000000001E-2</v>
      </c>
      <c r="AJ71" s="3">
        <v>2.6800000000000001E-2</v>
      </c>
      <c r="AK71" s="3">
        <v>2.1180000000000001E-2</v>
      </c>
      <c r="AL71" s="3">
        <v>1.618E-2</v>
      </c>
      <c r="AM71" s="3">
        <v>1.255E-2</v>
      </c>
      <c r="AN71" s="3">
        <v>9.3900000000000008E-3</v>
      </c>
      <c r="AO71" s="3">
        <v>7.1399999999999996E-3</v>
      </c>
      <c r="AP71" s="3">
        <v>5.2300000000000003E-3</v>
      </c>
      <c r="AQ71" s="3">
        <v>3.79E-3</v>
      </c>
      <c r="AR71" s="3">
        <v>2.8E-3</v>
      </c>
      <c r="AS71" s="3">
        <v>1.99E-3</v>
      </c>
      <c r="AT71" s="3">
        <v>1.4400000000000001E-3</v>
      </c>
      <c r="AU71" s="3">
        <v>1E-3</v>
      </c>
      <c r="AV71" s="3">
        <v>7.1000000000000002E-4</v>
      </c>
      <c r="AW71" s="3">
        <v>4.8000000000000001E-4</v>
      </c>
      <c r="AX71" s="5">
        <f>P_R[[#This Row],[8+]]-P_R[[#This Row],[9+]]</f>
        <v>2.7019999999999933E-2</v>
      </c>
      <c r="AY71" s="5">
        <f>P_R[[#This Row],[9+]]-P_R[[#This Row],[10+]]</f>
        <v>2.7079999999999993E-2</v>
      </c>
      <c r="AZ71" s="5">
        <f>P_R[[#This Row],[10+]]-P_R[[#This Row],[11+]]</f>
        <v>3.2490000000000019E-2</v>
      </c>
      <c r="BA71" s="5">
        <f>P_R[[#This Row],[11+]]-P_R[[#This Row],[12+]]</f>
        <v>3.5170000000000035E-2</v>
      </c>
      <c r="BB71" s="5">
        <f>P_R[[#This Row],[12+]]-P_R[[#This Row],[13+]]</f>
        <v>3.4100000000000019E-2</v>
      </c>
      <c r="BC71" s="5">
        <f>P_R[[#This Row],[13+]]-P_R[[#This Row],[14+]]</f>
        <v>3.9549999999999974E-2</v>
      </c>
      <c r="BD71" s="5">
        <f>P_R[[#This Row],[14+]]-P_R[[#This Row],[15+]]</f>
        <v>3.7510000000000043E-2</v>
      </c>
      <c r="BE71" s="5">
        <f>P_R[[#This Row],[15+]]-P_R[[#This Row],[16+]]</f>
        <v>4.2559999999999931E-2</v>
      </c>
      <c r="BF71" s="5">
        <f>P_R[[#This Row],[16+]]-P_R[[#This Row],[17+]]</f>
        <v>4.3470000000000009E-2</v>
      </c>
      <c r="BG71" s="5">
        <f>P_R[[#This Row],[17+]]-P_R[[#This Row],[18+]]</f>
        <v>3.9860000000000007E-2</v>
      </c>
      <c r="BH71" s="5">
        <f>P_R[[#This Row],[18+]]-P_R[[#This Row],[19+]]</f>
        <v>4.3740000000000001E-2</v>
      </c>
      <c r="BI71" s="5">
        <f>P_R[[#This Row],[19+]]-P_R[[#This Row],[20+]]</f>
        <v>3.9229999999999987E-2</v>
      </c>
      <c r="BJ71" s="5">
        <f>P_R[[#This Row],[20+]]-P_R[[#This Row],[21+]]</f>
        <v>4.2120000000000046E-2</v>
      </c>
      <c r="BK71" s="5">
        <f>P_R[[#This Row],[21+]]-P_R[[#This Row],[22+]]</f>
        <v>3.6959999999999993E-2</v>
      </c>
      <c r="BL71" s="5">
        <f>P_R[[#This Row],[22+]]-P_R[[#This Row],[23+]]</f>
        <v>3.8810000000000011E-2</v>
      </c>
      <c r="BM71" s="5">
        <f>P_R[[#This Row],[23+]]-P_R[[#This Row],[24+]]</f>
        <v>3.6529999999999951E-2</v>
      </c>
      <c r="BN71" s="5">
        <f>P_R[[#This Row],[24+]]-P_R[[#This Row],[25+]]</f>
        <v>3.1000000000000028E-2</v>
      </c>
      <c r="BO71" s="5">
        <f>P_R[[#This Row],[25+]]-P_R[[#This Row],[26+]]</f>
        <v>3.1480000000000008E-2</v>
      </c>
      <c r="BP71" s="5">
        <f>P_R[[#This Row],[26+]]-P_R[[#This Row],[27+]]</f>
        <v>2.6129999999999987E-2</v>
      </c>
      <c r="BQ71" s="5">
        <f>P_R[[#This Row],[27+]]-P_R[[#This Row],[28+]]</f>
        <v>2.5950000000000001E-2</v>
      </c>
      <c r="BR71" s="5">
        <f>P_R[[#This Row],[28+]]-P_R[[#This Row],[29+]]</f>
        <v>2.1070000000000005E-2</v>
      </c>
      <c r="BS71" s="5">
        <f>P_R[[#This Row],[29+]]-P_R[[#This Row],[30+]]</f>
        <v>2.0469999999999988E-2</v>
      </c>
      <c r="BT71" s="5">
        <f>P_R[[#This Row],[30+]]-P_R[[#This Row],[31+]]</f>
        <v>1.7770000000000008E-2</v>
      </c>
      <c r="BU71" s="5">
        <f>P_R[[#This Row],[31+]]-P_R[[#This Row],[32+]]</f>
        <v>1.3950000000000004E-2</v>
      </c>
      <c r="BV71" s="5">
        <f>P_R[[#This Row],[32+]]-P_R[[#This Row],[33+]]</f>
        <v>1.3109999999999997E-2</v>
      </c>
      <c r="BW71" s="5">
        <f>P_R[[#This Row],[33+]]-P_R[[#This Row],[34+]]</f>
        <v>1.0069999999999996E-2</v>
      </c>
      <c r="BX71" s="5">
        <f>P_R[[#This Row],[34+]]-P_R[[#This Row],[35+]]</f>
        <v>9.2500000000000013E-3</v>
      </c>
      <c r="BY71" s="5">
        <f>P_R[[#This Row],[35+]]-P_R[[#This Row],[36+]]</f>
        <v>7.5799999999999999E-3</v>
      </c>
      <c r="BZ71" s="5">
        <f>P_R[[#This Row],[36+]]-P_R[[#This Row],[37+]]</f>
        <v>5.62E-3</v>
      </c>
      <c r="CA71" s="5">
        <f>P_R[[#This Row],[37+]]-P_R[[#This Row],[38+]]</f>
        <v>5.000000000000001E-3</v>
      </c>
      <c r="CB71" s="5">
        <f>P_R[[#This Row],[38+]]-P_R[[#This Row],[39+]]</f>
        <v>3.6299999999999995E-3</v>
      </c>
      <c r="CC71" s="5">
        <f>P_R[[#This Row],[39+]]-P_R[[#This Row],[40+]]</f>
        <v>3.1599999999999996E-3</v>
      </c>
      <c r="CD71" s="5">
        <f>P_R[[#This Row],[40+]]-P_R[[#This Row],[41+]]</f>
        <v>2.2500000000000011E-3</v>
      </c>
      <c r="CE71" s="5">
        <f>P_R[[#This Row],[41+]]-P_R[[#This Row],[42+]]</f>
        <v>1.9099999999999994E-3</v>
      </c>
      <c r="CF71" s="5">
        <f>P_R[[#This Row],[42+]]-P_R[[#This Row],[43+]]</f>
        <v>1.4400000000000003E-3</v>
      </c>
      <c r="CG71" s="5">
        <f>P_R[[#This Row],[43+]]-P_R[[#This Row],[44+]]</f>
        <v>9.8999999999999999E-4</v>
      </c>
      <c r="CH71" s="5">
        <f>P_R[[#This Row],[44+]]-P_R[[#This Row],[45+]]</f>
        <v>8.0999999999999996E-4</v>
      </c>
      <c r="CI71" s="5">
        <f>P_R[[#This Row],[45+]]-P_R[[#This Row],[46+]]</f>
        <v>5.4999999999999992E-4</v>
      </c>
      <c r="CJ71" s="5">
        <f>P_R[[#This Row],[46+]]-P_R[[#This Row],[47+]]</f>
        <v>4.4000000000000007E-4</v>
      </c>
      <c r="CK71" s="5">
        <f>P_R[[#This Row],[47+]]-P_R[[#This Row],[48+]]</f>
        <v>2.9E-4</v>
      </c>
      <c r="CL71" s="5">
        <f>P_R[[#This Row],[48+]]-P_R[[#This Row],[49+]]</f>
        <v>2.3000000000000001E-4</v>
      </c>
    </row>
    <row r="72" spans="1:90" x14ac:dyDescent="0.25">
      <c r="A72" s="10">
        <v>22400623</v>
      </c>
      <c r="B72" t="s">
        <v>74</v>
      </c>
      <c r="C72" t="s">
        <v>86</v>
      </c>
      <c r="D72" s="11">
        <v>0.8125</v>
      </c>
      <c r="E72" s="9" t="str">
        <f>HYPERLINK("https://www.nba.com/stats/player/1631223/boxscores-traditional", "David Roddy")</f>
        <v>David Roddy</v>
      </c>
      <c r="F72">
        <v>10</v>
      </c>
      <c r="G72" s="4">
        <v>2.0979999999999999</v>
      </c>
      <c r="H72" s="3">
        <v>0.82894000000000001</v>
      </c>
      <c r="I72" s="3">
        <v>0.68439000000000005</v>
      </c>
      <c r="J72" s="3">
        <v>0.5</v>
      </c>
      <c r="K72" s="3">
        <v>0.31561</v>
      </c>
      <c r="L72" s="3">
        <v>0.17105999999999999</v>
      </c>
      <c r="M72" s="3">
        <v>7.6359999999999997E-2</v>
      </c>
      <c r="N72" s="3">
        <v>2.8070000000000001E-2</v>
      </c>
      <c r="O72" s="3">
        <v>8.6599999999999993E-3</v>
      </c>
      <c r="P72" s="3">
        <v>2.1199999999999999E-3</v>
      </c>
      <c r="Q72" s="3">
        <v>4.2000000000000002E-4</v>
      </c>
      <c r="R72" s="3">
        <v>6.9999999999999994E-5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5">
        <f>P_R[[#This Row],[8+]]-P_R[[#This Row],[9+]]</f>
        <v>0.14454999999999996</v>
      </c>
      <c r="AY72" s="5">
        <f>P_R[[#This Row],[9+]]-P_R[[#This Row],[10+]]</f>
        <v>0.18439000000000005</v>
      </c>
      <c r="AZ72" s="5">
        <f>P_R[[#This Row],[10+]]-P_R[[#This Row],[11+]]</f>
        <v>0.18439</v>
      </c>
      <c r="BA72" s="5">
        <f>P_R[[#This Row],[11+]]-P_R[[#This Row],[12+]]</f>
        <v>0.14455000000000001</v>
      </c>
      <c r="BB72" s="5">
        <f>P_R[[#This Row],[12+]]-P_R[[#This Row],[13+]]</f>
        <v>9.4699999999999993E-2</v>
      </c>
      <c r="BC72" s="5">
        <f>P_R[[#This Row],[13+]]-P_R[[#This Row],[14+]]</f>
        <v>4.829E-2</v>
      </c>
      <c r="BD72" s="5">
        <f>P_R[[#This Row],[14+]]-P_R[[#This Row],[15+]]</f>
        <v>1.9410000000000004E-2</v>
      </c>
      <c r="BE72" s="5">
        <f>P_R[[#This Row],[15+]]-P_R[[#This Row],[16+]]</f>
        <v>6.5399999999999989E-3</v>
      </c>
      <c r="BF72" s="5">
        <f>P_R[[#This Row],[16+]]-P_R[[#This Row],[17+]]</f>
        <v>1.6999999999999999E-3</v>
      </c>
      <c r="BG72" s="5">
        <f>P_R[[#This Row],[17+]]-P_R[[#This Row],[18+]]</f>
        <v>3.5000000000000005E-4</v>
      </c>
      <c r="BH72" s="5">
        <f>P_R[[#This Row],[18+]]-P_R[[#This Row],[19+]]</f>
        <v>6.9999999999999994E-5</v>
      </c>
      <c r="BI72" s="5">
        <f>P_R[[#This Row],[19+]]-P_R[[#This Row],[20+]]</f>
        <v>0</v>
      </c>
      <c r="BJ72" s="5">
        <f>P_R[[#This Row],[20+]]-P_R[[#This Row],[21+]]</f>
        <v>0</v>
      </c>
      <c r="BK72" s="5">
        <f>P_R[[#This Row],[21+]]-P_R[[#This Row],[22+]]</f>
        <v>0</v>
      </c>
      <c r="BL72" s="5">
        <f>P_R[[#This Row],[22+]]-P_R[[#This Row],[23+]]</f>
        <v>0</v>
      </c>
      <c r="BM72" s="5">
        <f>P_R[[#This Row],[23+]]-P_R[[#This Row],[24+]]</f>
        <v>0</v>
      </c>
      <c r="BN72" s="5">
        <f>P_R[[#This Row],[24+]]-P_R[[#This Row],[25+]]</f>
        <v>0</v>
      </c>
      <c r="BO72" s="5">
        <f>P_R[[#This Row],[25+]]-P_R[[#This Row],[26+]]</f>
        <v>0</v>
      </c>
      <c r="BP72" s="5">
        <f>P_R[[#This Row],[26+]]-P_R[[#This Row],[27+]]</f>
        <v>0</v>
      </c>
      <c r="BQ72" s="5">
        <f>P_R[[#This Row],[27+]]-P_R[[#This Row],[28+]]</f>
        <v>0</v>
      </c>
      <c r="BR72" s="5">
        <f>P_R[[#This Row],[28+]]-P_R[[#This Row],[29+]]</f>
        <v>0</v>
      </c>
      <c r="BS72" s="5">
        <f>P_R[[#This Row],[29+]]-P_R[[#This Row],[30+]]</f>
        <v>0</v>
      </c>
      <c r="BT72" s="5">
        <f>P_R[[#This Row],[30+]]-P_R[[#This Row],[31+]]</f>
        <v>0</v>
      </c>
      <c r="BU72" s="5">
        <f>P_R[[#This Row],[31+]]-P_R[[#This Row],[32+]]</f>
        <v>0</v>
      </c>
      <c r="BV72" s="5">
        <f>P_R[[#This Row],[32+]]-P_R[[#This Row],[33+]]</f>
        <v>0</v>
      </c>
      <c r="BW72" s="5">
        <f>P_R[[#This Row],[33+]]-P_R[[#This Row],[34+]]</f>
        <v>0</v>
      </c>
      <c r="BX72" s="5">
        <f>P_R[[#This Row],[34+]]-P_R[[#This Row],[35+]]</f>
        <v>0</v>
      </c>
      <c r="BY72" s="5">
        <f>P_R[[#This Row],[35+]]-P_R[[#This Row],[36+]]</f>
        <v>0</v>
      </c>
      <c r="BZ72" s="5">
        <f>P_R[[#This Row],[36+]]-P_R[[#This Row],[37+]]</f>
        <v>0</v>
      </c>
      <c r="CA72" s="5">
        <f>P_R[[#This Row],[37+]]-P_R[[#This Row],[38+]]</f>
        <v>0</v>
      </c>
      <c r="CB72" s="5">
        <f>P_R[[#This Row],[38+]]-P_R[[#This Row],[39+]]</f>
        <v>0</v>
      </c>
      <c r="CC72" s="5">
        <f>P_R[[#This Row],[39+]]-P_R[[#This Row],[40+]]</f>
        <v>0</v>
      </c>
      <c r="CD72" s="5">
        <f>P_R[[#This Row],[40+]]-P_R[[#This Row],[41+]]</f>
        <v>0</v>
      </c>
      <c r="CE72" s="5">
        <f>P_R[[#This Row],[41+]]-P_R[[#This Row],[42+]]</f>
        <v>0</v>
      </c>
      <c r="CF72" s="5">
        <f>P_R[[#This Row],[42+]]-P_R[[#This Row],[43+]]</f>
        <v>0</v>
      </c>
      <c r="CG72" s="5">
        <f>P_R[[#This Row],[43+]]-P_R[[#This Row],[44+]]</f>
        <v>0</v>
      </c>
      <c r="CH72" s="5">
        <f>P_R[[#This Row],[44+]]-P_R[[#This Row],[45+]]</f>
        <v>0</v>
      </c>
      <c r="CI72" s="5">
        <f>P_R[[#This Row],[45+]]-P_R[[#This Row],[46+]]</f>
        <v>0</v>
      </c>
      <c r="CJ72" s="5">
        <f>P_R[[#This Row],[46+]]-P_R[[#This Row],[47+]]</f>
        <v>0</v>
      </c>
      <c r="CK72" s="5">
        <f>P_R[[#This Row],[47+]]-P_R[[#This Row],[48+]]</f>
        <v>0</v>
      </c>
      <c r="CL72" s="5">
        <f>P_R[[#This Row],[48+]]-P_R[[#This Row],[49+]]</f>
        <v>0</v>
      </c>
    </row>
    <row r="73" spans="1:90" x14ac:dyDescent="0.25">
      <c r="A73" s="10">
        <v>22400625</v>
      </c>
      <c r="B73" t="s">
        <v>77</v>
      </c>
      <c r="C73" t="s">
        <v>75</v>
      </c>
      <c r="D73" s="11">
        <v>0.83333333333333337</v>
      </c>
      <c r="E73" s="9" t="str">
        <f>HYPERLINK("https://www.nba.com/stats/player/1631114/boxscores-traditional", "Jalen Williams")</f>
        <v>Jalen Williams</v>
      </c>
      <c r="F73">
        <v>25.6</v>
      </c>
      <c r="G73" s="4">
        <v>2.0590000000000002</v>
      </c>
      <c r="H73" s="3">
        <v>1</v>
      </c>
      <c r="I73" s="3">
        <v>1</v>
      </c>
      <c r="J73" s="3">
        <v>1</v>
      </c>
      <c r="K73" s="3">
        <v>1</v>
      </c>
      <c r="L73" s="3">
        <v>1</v>
      </c>
      <c r="M73" s="3">
        <v>1</v>
      </c>
      <c r="N73" s="3">
        <v>1</v>
      </c>
      <c r="O73" s="3">
        <v>1</v>
      </c>
      <c r="P73" s="3">
        <v>1</v>
      </c>
      <c r="Q73" s="3">
        <v>1</v>
      </c>
      <c r="R73" s="3">
        <v>0.99988999999999995</v>
      </c>
      <c r="S73" s="3">
        <v>0.99934000000000001</v>
      </c>
      <c r="T73" s="3">
        <v>0.99673999999999996</v>
      </c>
      <c r="U73" s="3">
        <v>0.98712999999999995</v>
      </c>
      <c r="V73" s="3">
        <v>0.95994000000000002</v>
      </c>
      <c r="W73" s="3">
        <v>0.89617000000000002</v>
      </c>
      <c r="X73" s="3">
        <v>0.7823</v>
      </c>
      <c r="Y73" s="3">
        <v>0.61409000000000002</v>
      </c>
      <c r="Z73" s="3">
        <v>0.42465000000000003</v>
      </c>
      <c r="AA73" s="3">
        <v>0.24825</v>
      </c>
      <c r="AB73" s="3">
        <v>0.121</v>
      </c>
      <c r="AC73" s="3">
        <v>4.947E-2</v>
      </c>
      <c r="AD73" s="3">
        <v>1.618E-2</v>
      </c>
      <c r="AE73" s="3">
        <v>4.4000000000000003E-3</v>
      </c>
      <c r="AF73" s="3">
        <v>9.3999999999999997E-4</v>
      </c>
      <c r="AG73" s="3">
        <v>1.7000000000000001E-4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5">
        <f>P_R[[#This Row],[8+]]-P_R[[#This Row],[9+]]</f>
        <v>0</v>
      </c>
      <c r="AY73" s="5">
        <f>P_R[[#This Row],[9+]]-P_R[[#This Row],[10+]]</f>
        <v>0</v>
      </c>
      <c r="AZ73" s="5">
        <f>P_R[[#This Row],[10+]]-P_R[[#This Row],[11+]]</f>
        <v>0</v>
      </c>
      <c r="BA73" s="5">
        <f>P_R[[#This Row],[11+]]-P_R[[#This Row],[12+]]</f>
        <v>0</v>
      </c>
      <c r="BB73" s="5">
        <f>P_R[[#This Row],[12+]]-P_R[[#This Row],[13+]]</f>
        <v>0</v>
      </c>
      <c r="BC73" s="5">
        <f>P_R[[#This Row],[13+]]-P_R[[#This Row],[14+]]</f>
        <v>0</v>
      </c>
      <c r="BD73" s="5">
        <f>P_R[[#This Row],[14+]]-P_R[[#This Row],[15+]]</f>
        <v>0</v>
      </c>
      <c r="BE73" s="5">
        <f>P_R[[#This Row],[15+]]-P_R[[#This Row],[16+]]</f>
        <v>0</v>
      </c>
      <c r="BF73" s="5">
        <f>P_R[[#This Row],[16+]]-P_R[[#This Row],[17+]]</f>
        <v>0</v>
      </c>
      <c r="BG73" s="5">
        <f>P_R[[#This Row],[17+]]-P_R[[#This Row],[18+]]</f>
        <v>1.100000000000545E-4</v>
      </c>
      <c r="BH73" s="5">
        <f>P_R[[#This Row],[18+]]-P_R[[#This Row],[19+]]</f>
        <v>5.4999999999993943E-4</v>
      </c>
      <c r="BI73" s="5">
        <f>P_R[[#This Row],[19+]]-P_R[[#This Row],[20+]]</f>
        <v>2.6000000000000467E-3</v>
      </c>
      <c r="BJ73" s="5">
        <f>P_R[[#This Row],[20+]]-P_R[[#This Row],[21+]]</f>
        <v>9.6100000000000074E-3</v>
      </c>
      <c r="BK73" s="5">
        <f>P_R[[#This Row],[21+]]-P_R[[#This Row],[22+]]</f>
        <v>2.7189999999999936E-2</v>
      </c>
      <c r="BL73" s="5">
        <f>P_R[[#This Row],[22+]]-P_R[[#This Row],[23+]]</f>
        <v>6.3769999999999993E-2</v>
      </c>
      <c r="BM73" s="5">
        <f>P_R[[#This Row],[23+]]-P_R[[#This Row],[24+]]</f>
        <v>0.11387000000000003</v>
      </c>
      <c r="BN73" s="5">
        <f>P_R[[#This Row],[24+]]-P_R[[#This Row],[25+]]</f>
        <v>0.16820999999999997</v>
      </c>
      <c r="BO73" s="5">
        <f>P_R[[#This Row],[25+]]-P_R[[#This Row],[26+]]</f>
        <v>0.18944</v>
      </c>
      <c r="BP73" s="5">
        <f>P_R[[#This Row],[26+]]-P_R[[#This Row],[27+]]</f>
        <v>0.17640000000000003</v>
      </c>
      <c r="BQ73" s="5">
        <f>P_R[[#This Row],[27+]]-P_R[[#This Row],[28+]]</f>
        <v>0.12725</v>
      </c>
      <c r="BR73" s="5">
        <f>P_R[[#This Row],[28+]]-P_R[[#This Row],[29+]]</f>
        <v>7.1529999999999996E-2</v>
      </c>
      <c r="BS73" s="5">
        <f>P_R[[#This Row],[29+]]-P_R[[#This Row],[30+]]</f>
        <v>3.329E-2</v>
      </c>
      <c r="BT73" s="5">
        <f>P_R[[#This Row],[30+]]-P_R[[#This Row],[31+]]</f>
        <v>1.1779999999999999E-2</v>
      </c>
      <c r="BU73" s="5">
        <f>P_R[[#This Row],[31+]]-P_R[[#This Row],[32+]]</f>
        <v>3.4600000000000004E-3</v>
      </c>
      <c r="BV73" s="5">
        <f>P_R[[#This Row],[32+]]-P_R[[#This Row],[33+]]</f>
        <v>7.6999999999999996E-4</v>
      </c>
      <c r="BW73" s="5">
        <f>P_R[[#This Row],[33+]]-P_R[[#This Row],[34+]]</f>
        <v>1.7000000000000001E-4</v>
      </c>
      <c r="BX73" s="5">
        <f>P_R[[#This Row],[34+]]-P_R[[#This Row],[35+]]</f>
        <v>0</v>
      </c>
      <c r="BY73" s="5">
        <f>P_R[[#This Row],[35+]]-P_R[[#This Row],[36+]]</f>
        <v>0</v>
      </c>
      <c r="BZ73" s="5">
        <f>P_R[[#This Row],[36+]]-P_R[[#This Row],[37+]]</f>
        <v>0</v>
      </c>
      <c r="CA73" s="5">
        <f>P_R[[#This Row],[37+]]-P_R[[#This Row],[38+]]</f>
        <v>0</v>
      </c>
      <c r="CB73" s="5">
        <f>P_R[[#This Row],[38+]]-P_R[[#This Row],[39+]]</f>
        <v>0</v>
      </c>
      <c r="CC73" s="5">
        <f>P_R[[#This Row],[39+]]-P_R[[#This Row],[40+]]</f>
        <v>0</v>
      </c>
      <c r="CD73" s="5">
        <f>P_R[[#This Row],[40+]]-P_R[[#This Row],[41+]]</f>
        <v>0</v>
      </c>
      <c r="CE73" s="5">
        <f>P_R[[#This Row],[41+]]-P_R[[#This Row],[42+]]</f>
        <v>0</v>
      </c>
      <c r="CF73" s="5">
        <f>P_R[[#This Row],[42+]]-P_R[[#This Row],[43+]]</f>
        <v>0</v>
      </c>
      <c r="CG73" s="5">
        <f>P_R[[#This Row],[43+]]-P_R[[#This Row],[44+]]</f>
        <v>0</v>
      </c>
      <c r="CH73" s="5">
        <f>P_R[[#This Row],[44+]]-P_R[[#This Row],[45+]]</f>
        <v>0</v>
      </c>
      <c r="CI73" s="5">
        <f>P_R[[#This Row],[45+]]-P_R[[#This Row],[46+]]</f>
        <v>0</v>
      </c>
      <c r="CJ73" s="5">
        <f>P_R[[#This Row],[46+]]-P_R[[#This Row],[47+]]</f>
        <v>0</v>
      </c>
      <c r="CK73" s="5">
        <f>P_R[[#This Row],[47+]]-P_R[[#This Row],[48+]]</f>
        <v>0</v>
      </c>
      <c r="CL73" s="5">
        <f>P_R[[#This Row],[48+]]-P_R[[#This Row],[49+]]</f>
        <v>0</v>
      </c>
    </row>
    <row r="74" spans="1:90" x14ac:dyDescent="0.25">
      <c r="A74" s="10">
        <v>22400625</v>
      </c>
      <c r="B74" t="s">
        <v>77</v>
      </c>
      <c r="C74" t="s">
        <v>75</v>
      </c>
      <c r="D74" s="11">
        <v>0.83333333333333337</v>
      </c>
      <c r="E74" s="9" t="str">
        <f>HYPERLINK("https://www.nba.com/stats/player/1628983/boxscores-traditional", "Shai Gilgeous-Alexander")</f>
        <v>Shai Gilgeous-Alexander</v>
      </c>
      <c r="F74">
        <v>40.799999999999997</v>
      </c>
      <c r="G74" s="4">
        <v>11.409000000000001</v>
      </c>
      <c r="H74" s="3">
        <v>0.99795</v>
      </c>
      <c r="I74" s="3">
        <v>0.99736000000000002</v>
      </c>
      <c r="J74" s="3">
        <v>0.99653000000000003</v>
      </c>
      <c r="K74" s="3">
        <v>0.99546999999999997</v>
      </c>
      <c r="L74" s="3">
        <v>0.99412999999999996</v>
      </c>
      <c r="M74" s="3">
        <v>0.99265999999999999</v>
      </c>
      <c r="N74" s="3">
        <v>0.99060999999999999</v>
      </c>
      <c r="O74" s="3">
        <v>0.98809000000000002</v>
      </c>
      <c r="P74" s="3">
        <v>0.98499999999999999</v>
      </c>
      <c r="Q74" s="3">
        <v>0.98168999999999995</v>
      </c>
      <c r="R74" s="3">
        <v>0.97724999999999995</v>
      </c>
      <c r="S74" s="3">
        <v>0.97192999999999996</v>
      </c>
      <c r="T74" s="3">
        <v>0.96562000000000003</v>
      </c>
      <c r="U74" s="3">
        <v>0.95906999999999998</v>
      </c>
      <c r="V74" s="3">
        <v>0.95052999999999999</v>
      </c>
      <c r="W74" s="3">
        <v>0.94062000000000001</v>
      </c>
      <c r="X74" s="3">
        <v>0.92922000000000005</v>
      </c>
      <c r="Y74" s="3">
        <v>0.91620999999999997</v>
      </c>
      <c r="Z74" s="3">
        <v>0.9032</v>
      </c>
      <c r="AA74" s="3">
        <v>0.88685999999999998</v>
      </c>
      <c r="AB74" s="3">
        <v>0.86863999999999997</v>
      </c>
      <c r="AC74" s="3">
        <v>0.84848999999999997</v>
      </c>
      <c r="AD74" s="3">
        <v>0.82894000000000001</v>
      </c>
      <c r="AE74" s="3">
        <v>0.80510999999999999</v>
      </c>
      <c r="AF74" s="3">
        <v>0.77934999999999999</v>
      </c>
      <c r="AG74" s="3">
        <v>0.75175000000000003</v>
      </c>
      <c r="AH74" s="3">
        <v>0.72575000000000001</v>
      </c>
      <c r="AI74" s="3">
        <v>0.69496999999999998</v>
      </c>
      <c r="AJ74" s="3">
        <v>0.66276000000000002</v>
      </c>
      <c r="AK74" s="3">
        <v>0.62929999999999997</v>
      </c>
      <c r="AL74" s="3">
        <v>0.59870999999999996</v>
      </c>
      <c r="AM74" s="3">
        <v>0.56355999999999995</v>
      </c>
      <c r="AN74" s="3">
        <v>0.52790000000000004</v>
      </c>
      <c r="AO74" s="3">
        <v>0.49202000000000001</v>
      </c>
      <c r="AP74" s="3">
        <v>0.45619999999999999</v>
      </c>
      <c r="AQ74" s="3">
        <v>0.42465000000000003</v>
      </c>
      <c r="AR74" s="3">
        <v>0.38973999999999998</v>
      </c>
      <c r="AS74" s="3">
        <v>0.35569000000000001</v>
      </c>
      <c r="AT74" s="3">
        <v>0.32275999999999999</v>
      </c>
      <c r="AU74" s="3">
        <v>0.29459999999999997</v>
      </c>
      <c r="AV74" s="3">
        <v>0.26434999999999997</v>
      </c>
      <c r="AW74" s="3">
        <v>0.23576</v>
      </c>
      <c r="AX74" s="5">
        <f>P_R[[#This Row],[8+]]-P_R[[#This Row],[9+]]</f>
        <v>5.8999999999997943E-4</v>
      </c>
      <c r="AY74" s="5">
        <f>P_R[[#This Row],[9+]]-P_R[[#This Row],[10+]]</f>
        <v>8.2999999999999741E-4</v>
      </c>
      <c r="AZ74" s="5">
        <f>P_R[[#This Row],[10+]]-P_R[[#This Row],[11+]]</f>
        <v>1.0600000000000609E-3</v>
      </c>
      <c r="BA74" s="5">
        <f>P_R[[#This Row],[11+]]-P_R[[#This Row],[12+]]</f>
        <v>1.3400000000000079E-3</v>
      </c>
      <c r="BB74" s="5">
        <f>P_R[[#This Row],[12+]]-P_R[[#This Row],[13+]]</f>
        <v>1.4699999999999713E-3</v>
      </c>
      <c r="BC74" s="5">
        <f>P_R[[#This Row],[13+]]-P_R[[#This Row],[14+]]</f>
        <v>2.0499999999999963E-3</v>
      </c>
      <c r="BD74" s="5">
        <f>P_R[[#This Row],[14+]]-P_R[[#This Row],[15+]]</f>
        <v>2.5199999999999667E-3</v>
      </c>
      <c r="BE74" s="5">
        <f>P_R[[#This Row],[15+]]-P_R[[#This Row],[16+]]</f>
        <v>3.0900000000000372E-3</v>
      </c>
      <c r="BF74" s="5">
        <f>P_R[[#This Row],[16+]]-P_R[[#This Row],[17+]]</f>
        <v>3.3100000000000351E-3</v>
      </c>
      <c r="BG74" s="5">
        <f>P_R[[#This Row],[17+]]-P_R[[#This Row],[18+]]</f>
        <v>4.4399999999999995E-3</v>
      </c>
      <c r="BH74" s="5">
        <f>P_R[[#This Row],[18+]]-P_R[[#This Row],[19+]]</f>
        <v>5.3199999999999914E-3</v>
      </c>
      <c r="BI74" s="5">
        <f>P_R[[#This Row],[19+]]-P_R[[#This Row],[20+]]</f>
        <v>6.3099999999999268E-3</v>
      </c>
      <c r="BJ74" s="5">
        <f>P_R[[#This Row],[20+]]-P_R[[#This Row],[21+]]</f>
        <v>6.5500000000000558E-3</v>
      </c>
      <c r="BK74" s="5">
        <f>P_R[[#This Row],[21+]]-P_R[[#This Row],[22+]]</f>
        <v>8.539999999999992E-3</v>
      </c>
      <c r="BL74" s="5">
        <f>P_R[[#This Row],[22+]]-P_R[[#This Row],[23+]]</f>
        <v>9.9099999999999744E-3</v>
      </c>
      <c r="BM74" s="5">
        <f>P_R[[#This Row],[23+]]-P_R[[#This Row],[24+]]</f>
        <v>1.1399999999999966E-2</v>
      </c>
      <c r="BN74" s="5">
        <f>P_R[[#This Row],[24+]]-P_R[[#This Row],[25+]]</f>
        <v>1.3010000000000077E-2</v>
      </c>
      <c r="BO74" s="5">
        <f>P_R[[#This Row],[25+]]-P_R[[#This Row],[26+]]</f>
        <v>1.3009999999999966E-2</v>
      </c>
      <c r="BP74" s="5">
        <f>P_R[[#This Row],[26+]]-P_R[[#This Row],[27+]]</f>
        <v>1.6340000000000021E-2</v>
      </c>
      <c r="BQ74" s="5">
        <f>P_R[[#This Row],[27+]]-P_R[[#This Row],[28+]]</f>
        <v>1.8220000000000014E-2</v>
      </c>
      <c r="BR74" s="5">
        <f>P_R[[#This Row],[28+]]-P_R[[#This Row],[29+]]</f>
        <v>2.0150000000000001E-2</v>
      </c>
      <c r="BS74" s="5">
        <f>P_R[[#This Row],[29+]]-P_R[[#This Row],[30+]]</f>
        <v>1.9549999999999956E-2</v>
      </c>
      <c r="BT74" s="5">
        <f>P_R[[#This Row],[30+]]-P_R[[#This Row],[31+]]</f>
        <v>2.3830000000000018E-2</v>
      </c>
      <c r="BU74" s="5">
        <f>P_R[[#This Row],[31+]]-P_R[[#This Row],[32+]]</f>
        <v>2.5760000000000005E-2</v>
      </c>
      <c r="BV74" s="5">
        <f>P_R[[#This Row],[32+]]-P_R[[#This Row],[33+]]</f>
        <v>2.7599999999999958E-2</v>
      </c>
      <c r="BW74" s="5">
        <f>P_R[[#This Row],[33+]]-P_R[[#This Row],[34+]]</f>
        <v>2.6000000000000023E-2</v>
      </c>
      <c r="BX74" s="5">
        <f>P_R[[#This Row],[34+]]-P_R[[#This Row],[35+]]</f>
        <v>3.078000000000003E-2</v>
      </c>
      <c r="BY74" s="5">
        <f>P_R[[#This Row],[35+]]-P_R[[#This Row],[36+]]</f>
        <v>3.2209999999999961E-2</v>
      </c>
      <c r="BZ74" s="5">
        <f>P_R[[#This Row],[36+]]-P_R[[#This Row],[37+]]</f>
        <v>3.3460000000000045E-2</v>
      </c>
      <c r="CA74" s="5">
        <f>P_R[[#This Row],[37+]]-P_R[[#This Row],[38+]]</f>
        <v>3.0590000000000006E-2</v>
      </c>
      <c r="CB74" s="5">
        <f>P_R[[#This Row],[38+]]-P_R[[#This Row],[39+]]</f>
        <v>3.5150000000000015E-2</v>
      </c>
      <c r="CC74" s="5">
        <f>P_R[[#This Row],[39+]]-P_R[[#This Row],[40+]]</f>
        <v>3.5659999999999914E-2</v>
      </c>
      <c r="CD74" s="5">
        <f>P_R[[#This Row],[40+]]-P_R[[#This Row],[41+]]</f>
        <v>3.5880000000000023E-2</v>
      </c>
      <c r="CE74" s="5">
        <f>P_R[[#This Row],[41+]]-P_R[[#This Row],[42+]]</f>
        <v>3.5820000000000018E-2</v>
      </c>
      <c r="CF74" s="5">
        <f>P_R[[#This Row],[42+]]-P_R[[#This Row],[43+]]</f>
        <v>3.1549999999999967E-2</v>
      </c>
      <c r="CG74" s="5">
        <f>P_R[[#This Row],[43+]]-P_R[[#This Row],[44+]]</f>
        <v>3.4910000000000052E-2</v>
      </c>
      <c r="CH74" s="5">
        <f>P_R[[#This Row],[44+]]-P_R[[#This Row],[45+]]</f>
        <v>3.4049999999999969E-2</v>
      </c>
      <c r="CI74" s="5">
        <f>P_R[[#This Row],[45+]]-P_R[[#This Row],[46+]]</f>
        <v>3.2930000000000015E-2</v>
      </c>
      <c r="CJ74" s="5">
        <f>P_R[[#This Row],[46+]]-P_R[[#This Row],[47+]]</f>
        <v>2.8160000000000018E-2</v>
      </c>
      <c r="CK74" s="5">
        <f>P_R[[#This Row],[47+]]-P_R[[#This Row],[48+]]</f>
        <v>3.0249999999999999E-2</v>
      </c>
      <c r="CL74" s="5">
        <f>P_R[[#This Row],[48+]]-P_R[[#This Row],[49+]]</f>
        <v>2.8589999999999977E-2</v>
      </c>
    </row>
    <row r="75" spans="1:90" x14ac:dyDescent="0.25">
      <c r="A75" s="10">
        <v>22400625</v>
      </c>
      <c r="B75" t="s">
        <v>75</v>
      </c>
      <c r="C75" t="s">
        <v>77</v>
      </c>
      <c r="D75" s="11">
        <v>0.83333333333333337</v>
      </c>
      <c r="E75" s="9" t="str">
        <f>HYPERLINK("https://www.nba.com/stats/player/1629029/boxscores-traditional", "Luka Doncic")</f>
        <v>Luka Doncic</v>
      </c>
      <c r="F75">
        <v>38.200000000000003</v>
      </c>
      <c r="G75" s="4">
        <v>10.342000000000001</v>
      </c>
      <c r="H75" s="3">
        <v>0.99824999999999997</v>
      </c>
      <c r="I75" s="3">
        <v>0.99760000000000004</v>
      </c>
      <c r="J75" s="3">
        <v>0.99682999999999999</v>
      </c>
      <c r="K75" s="3">
        <v>0.99573</v>
      </c>
      <c r="L75" s="3">
        <v>0.99429999999999996</v>
      </c>
      <c r="M75" s="3">
        <v>0.99265999999999999</v>
      </c>
      <c r="N75" s="3">
        <v>0.99036000000000002</v>
      </c>
      <c r="O75" s="3">
        <v>0.98745000000000005</v>
      </c>
      <c r="P75" s="3">
        <v>0.98421999999999998</v>
      </c>
      <c r="Q75" s="3">
        <v>0.97982000000000002</v>
      </c>
      <c r="R75" s="3">
        <v>0.97441</v>
      </c>
      <c r="S75" s="3">
        <v>0.96855999999999998</v>
      </c>
      <c r="T75" s="3">
        <v>0.96079999999999999</v>
      </c>
      <c r="U75" s="3">
        <v>0.95154000000000005</v>
      </c>
      <c r="V75" s="3">
        <v>0.94179000000000002</v>
      </c>
      <c r="W75" s="3">
        <v>0.92922000000000005</v>
      </c>
      <c r="X75" s="3">
        <v>0.91466000000000003</v>
      </c>
      <c r="Y75" s="3">
        <v>0.89973000000000003</v>
      </c>
      <c r="Z75" s="3">
        <v>0.88100000000000001</v>
      </c>
      <c r="AA75" s="3">
        <v>0.85992999999999997</v>
      </c>
      <c r="AB75" s="3">
        <v>0.83891000000000004</v>
      </c>
      <c r="AC75" s="3">
        <v>0.81327000000000005</v>
      </c>
      <c r="AD75" s="3">
        <v>0.78524000000000005</v>
      </c>
      <c r="AE75" s="3">
        <v>0.75804000000000005</v>
      </c>
      <c r="AF75" s="3">
        <v>0.72575000000000001</v>
      </c>
      <c r="AG75" s="3">
        <v>0.69145999999999996</v>
      </c>
      <c r="AH75" s="3">
        <v>0.65910000000000002</v>
      </c>
      <c r="AI75" s="3">
        <v>0.62172000000000005</v>
      </c>
      <c r="AJ75" s="3">
        <v>0.58316999999999997</v>
      </c>
      <c r="AK75" s="3">
        <v>0.54776000000000002</v>
      </c>
      <c r="AL75" s="3">
        <v>0.50797999999999999</v>
      </c>
      <c r="AM75" s="3">
        <v>0.46811999999999998</v>
      </c>
      <c r="AN75" s="3">
        <v>0.43251000000000001</v>
      </c>
      <c r="AO75" s="3">
        <v>0.39357999999999999</v>
      </c>
      <c r="AP75" s="3">
        <v>0.35569000000000001</v>
      </c>
      <c r="AQ75" s="3">
        <v>0.32275999999999999</v>
      </c>
      <c r="AR75" s="3">
        <v>0.28774</v>
      </c>
      <c r="AS75" s="3">
        <v>0.25463000000000002</v>
      </c>
      <c r="AT75" s="3">
        <v>0.22663</v>
      </c>
      <c r="AU75" s="3">
        <v>0.19766</v>
      </c>
      <c r="AV75" s="3">
        <v>0.17105999999999999</v>
      </c>
      <c r="AW75" s="3">
        <v>0.14917</v>
      </c>
      <c r="AX75" s="5">
        <f>P_R[[#This Row],[8+]]-P_R[[#This Row],[9+]]</f>
        <v>6.4999999999992841E-4</v>
      </c>
      <c r="AY75" s="5">
        <f>P_R[[#This Row],[9+]]-P_R[[#This Row],[10+]]</f>
        <v>7.7000000000004842E-4</v>
      </c>
      <c r="AZ75" s="5">
        <f>P_R[[#This Row],[10+]]-P_R[[#This Row],[11+]]</f>
        <v>1.0999999999999899E-3</v>
      </c>
      <c r="BA75" s="5">
        <f>P_R[[#This Row],[11+]]-P_R[[#This Row],[12+]]</f>
        <v>1.4300000000000423E-3</v>
      </c>
      <c r="BB75" s="5">
        <f>P_R[[#This Row],[12+]]-P_R[[#This Row],[13+]]</f>
        <v>1.6399999999999748E-3</v>
      </c>
      <c r="BC75" s="5">
        <f>P_R[[#This Row],[13+]]-P_R[[#This Row],[14+]]</f>
        <v>2.2999999999999687E-3</v>
      </c>
      <c r="BD75" s="5">
        <f>P_R[[#This Row],[14+]]-P_R[[#This Row],[15+]]</f>
        <v>2.9099999999999682E-3</v>
      </c>
      <c r="BE75" s="5">
        <f>P_R[[#This Row],[15+]]-P_R[[#This Row],[16+]]</f>
        <v>3.2300000000000662E-3</v>
      </c>
      <c r="BF75" s="5">
        <f>P_R[[#This Row],[16+]]-P_R[[#This Row],[17+]]</f>
        <v>4.3999999999999595E-3</v>
      </c>
      <c r="BG75" s="5">
        <f>P_R[[#This Row],[17+]]-P_R[[#This Row],[18+]]</f>
        <v>5.4100000000000259E-3</v>
      </c>
      <c r="BH75" s="5">
        <f>P_R[[#This Row],[18+]]-P_R[[#This Row],[19+]]</f>
        <v>5.8500000000000218E-3</v>
      </c>
      <c r="BI75" s="5">
        <f>P_R[[#This Row],[19+]]-P_R[[#This Row],[20+]]</f>
        <v>7.7599999999999891E-3</v>
      </c>
      <c r="BJ75" s="5">
        <f>P_R[[#This Row],[20+]]-P_R[[#This Row],[21+]]</f>
        <v>9.2599999999999349E-3</v>
      </c>
      <c r="BK75" s="5">
        <f>P_R[[#This Row],[21+]]-P_R[[#This Row],[22+]]</f>
        <v>9.7500000000000364E-3</v>
      </c>
      <c r="BL75" s="5">
        <f>P_R[[#This Row],[22+]]-P_R[[#This Row],[23+]]</f>
        <v>1.256999999999997E-2</v>
      </c>
      <c r="BM75" s="5">
        <f>P_R[[#This Row],[23+]]-P_R[[#This Row],[24+]]</f>
        <v>1.4560000000000017E-2</v>
      </c>
      <c r="BN75" s="5">
        <f>P_R[[#This Row],[24+]]-P_R[[#This Row],[25+]]</f>
        <v>1.4929999999999999E-2</v>
      </c>
      <c r="BO75" s="5">
        <f>P_R[[#This Row],[25+]]-P_R[[#This Row],[26+]]</f>
        <v>1.8730000000000024E-2</v>
      </c>
      <c r="BP75" s="5">
        <f>P_R[[#This Row],[26+]]-P_R[[#This Row],[27+]]</f>
        <v>2.1070000000000033E-2</v>
      </c>
      <c r="BQ75" s="5">
        <f>P_R[[#This Row],[27+]]-P_R[[#This Row],[28+]]</f>
        <v>2.1019999999999928E-2</v>
      </c>
      <c r="BR75" s="5">
        <f>P_R[[#This Row],[28+]]-P_R[[#This Row],[29+]]</f>
        <v>2.5639999999999996E-2</v>
      </c>
      <c r="BS75" s="5">
        <f>P_R[[#This Row],[29+]]-P_R[[#This Row],[30+]]</f>
        <v>2.8029999999999999E-2</v>
      </c>
      <c r="BT75" s="5">
        <f>P_R[[#This Row],[30+]]-P_R[[#This Row],[31+]]</f>
        <v>2.7200000000000002E-2</v>
      </c>
      <c r="BU75" s="5">
        <f>P_R[[#This Row],[31+]]-P_R[[#This Row],[32+]]</f>
        <v>3.2290000000000041E-2</v>
      </c>
      <c r="BV75" s="5">
        <f>P_R[[#This Row],[32+]]-P_R[[#This Row],[33+]]</f>
        <v>3.4290000000000043E-2</v>
      </c>
      <c r="BW75" s="5">
        <f>P_R[[#This Row],[33+]]-P_R[[#This Row],[34+]]</f>
        <v>3.2359999999999944E-2</v>
      </c>
      <c r="BX75" s="5">
        <f>P_R[[#This Row],[34+]]-P_R[[#This Row],[35+]]</f>
        <v>3.7379999999999969E-2</v>
      </c>
      <c r="BY75" s="5">
        <f>P_R[[#This Row],[35+]]-P_R[[#This Row],[36+]]</f>
        <v>3.8550000000000084E-2</v>
      </c>
      <c r="BZ75" s="5">
        <f>P_R[[#This Row],[36+]]-P_R[[#This Row],[37+]]</f>
        <v>3.5409999999999942E-2</v>
      </c>
      <c r="CA75" s="5">
        <f>P_R[[#This Row],[37+]]-P_R[[#This Row],[38+]]</f>
        <v>3.9780000000000038E-2</v>
      </c>
      <c r="CB75" s="5">
        <f>P_R[[#This Row],[38+]]-P_R[[#This Row],[39+]]</f>
        <v>3.9860000000000007E-2</v>
      </c>
      <c r="CC75" s="5">
        <f>P_R[[#This Row],[39+]]-P_R[[#This Row],[40+]]</f>
        <v>3.5609999999999975E-2</v>
      </c>
      <c r="CD75" s="5">
        <f>P_R[[#This Row],[40+]]-P_R[[#This Row],[41+]]</f>
        <v>3.893000000000002E-2</v>
      </c>
      <c r="CE75" s="5">
        <f>P_R[[#This Row],[41+]]-P_R[[#This Row],[42+]]</f>
        <v>3.7889999999999979E-2</v>
      </c>
      <c r="CF75" s="5">
        <f>P_R[[#This Row],[42+]]-P_R[[#This Row],[43+]]</f>
        <v>3.2930000000000015E-2</v>
      </c>
      <c r="CG75" s="5">
        <f>P_R[[#This Row],[43+]]-P_R[[#This Row],[44+]]</f>
        <v>3.5019999999999996E-2</v>
      </c>
      <c r="CH75" s="5">
        <f>P_R[[#This Row],[44+]]-P_R[[#This Row],[45+]]</f>
        <v>3.3109999999999973E-2</v>
      </c>
      <c r="CI75" s="5">
        <f>P_R[[#This Row],[45+]]-P_R[[#This Row],[46+]]</f>
        <v>2.8000000000000025E-2</v>
      </c>
      <c r="CJ75" s="5">
        <f>P_R[[#This Row],[46+]]-P_R[[#This Row],[47+]]</f>
        <v>2.8969999999999996E-2</v>
      </c>
      <c r="CK75" s="5">
        <f>P_R[[#This Row],[47+]]-P_R[[#This Row],[48+]]</f>
        <v>2.6600000000000013E-2</v>
      </c>
      <c r="CL75" s="5">
        <f>P_R[[#This Row],[48+]]-P_R[[#This Row],[49+]]</f>
        <v>2.1889999999999993E-2</v>
      </c>
    </row>
    <row r="76" spans="1:90" x14ac:dyDescent="0.25">
      <c r="A76" s="10">
        <v>22400625</v>
      </c>
      <c r="B76" t="s">
        <v>75</v>
      </c>
      <c r="C76" t="s">
        <v>77</v>
      </c>
      <c r="D76" s="11">
        <v>0.83333333333333337</v>
      </c>
      <c r="E76" s="9" t="str">
        <f>HYPERLINK("https://www.nba.com/stats/player/202681/boxscores-traditional", "Kyrie Irving")</f>
        <v>Kyrie Irving</v>
      </c>
      <c r="F76">
        <v>29</v>
      </c>
      <c r="G76" s="4">
        <v>9.1430000000000007</v>
      </c>
      <c r="H76" s="3">
        <v>0.98928000000000005</v>
      </c>
      <c r="I76" s="3">
        <v>0.98573999999999995</v>
      </c>
      <c r="J76" s="3">
        <v>0.98124</v>
      </c>
      <c r="K76" s="3">
        <v>0.97558</v>
      </c>
      <c r="L76" s="3">
        <v>0.96855999999999998</v>
      </c>
      <c r="M76" s="3">
        <v>0.95994000000000002</v>
      </c>
      <c r="N76" s="3">
        <v>0.94950000000000001</v>
      </c>
      <c r="O76" s="3">
        <v>0.93698999999999999</v>
      </c>
      <c r="P76" s="3">
        <v>0.92220000000000002</v>
      </c>
      <c r="Q76" s="3">
        <v>0.90490000000000004</v>
      </c>
      <c r="R76" s="3">
        <v>0.88492999999999999</v>
      </c>
      <c r="S76" s="3">
        <v>0.86214000000000002</v>
      </c>
      <c r="T76" s="3">
        <v>0.83645999999999998</v>
      </c>
      <c r="U76" s="3">
        <v>0.80784999999999996</v>
      </c>
      <c r="V76" s="3">
        <v>0.77934999999999999</v>
      </c>
      <c r="W76" s="3">
        <v>0.74536999999999998</v>
      </c>
      <c r="X76" s="3">
        <v>0.70884000000000003</v>
      </c>
      <c r="Y76" s="3">
        <v>0.67003000000000001</v>
      </c>
      <c r="Z76" s="3">
        <v>0.62929999999999997</v>
      </c>
      <c r="AA76" s="3">
        <v>0.58706000000000003</v>
      </c>
      <c r="AB76" s="3">
        <v>0.54379999999999995</v>
      </c>
      <c r="AC76" s="3">
        <v>0.5</v>
      </c>
      <c r="AD76" s="3">
        <v>0.45619999999999999</v>
      </c>
      <c r="AE76" s="3">
        <v>0.41293999999999997</v>
      </c>
      <c r="AF76" s="3">
        <v>0.37069999999999997</v>
      </c>
      <c r="AG76" s="3">
        <v>0.32996999999999999</v>
      </c>
      <c r="AH76" s="3">
        <v>0.29115999999999997</v>
      </c>
      <c r="AI76" s="3">
        <v>0.25463000000000002</v>
      </c>
      <c r="AJ76" s="3">
        <v>0.22065000000000001</v>
      </c>
      <c r="AK76" s="3">
        <v>0.19214999999999999</v>
      </c>
      <c r="AL76" s="3">
        <v>0.16353999999999999</v>
      </c>
      <c r="AM76" s="3">
        <v>0.13786000000000001</v>
      </c>
      <c r="AN76" s="3">
        <v>0.11507000000000001</v>
      </c>
      <c r="AO76" s="3">
        <v>9.5100000000000004E-2</v>
      </c>
      <c r="AP76" s="3">
        <v>7.7799999999999994E-2</v>
      </c>
      <c r="AQ76" s="3">
        <v>6.3009999999999997E-2</v>
      </c>
      <c r="AR76" s="3">
        <v>5.0500000000000003E-2</v>
      </c>
      <c r="AS76" s="3">
        <v>4.0059999999999998E-2</v>
      </c>
      <c r="AT76" s="3">
        <v>3.1440000000000003E-2</v>
      </c>
      <c r="AU76" s="3">
        <v>2.4420000000000001E-2</v>
      </c>
      <c r="AV76" s="3">
        <v>1.8759999999999999E-2</v>
      </c>
      <c r="AW76" s="3">
        <v>1.426E-2</v>
      </c>
      <c r="AX76" s="5">
        <f>P_R[[#This Row],[8+]]-P_R[[#This Row],[9+]]</f>
        <v>3.5400000000000986E-3</v>
      </c>
      <c r="AY76" s="5">
        <f>P_R[[#This Row],[9+]]-P_R[[#This Row],[10+]]</f>
        <v>4.4999999999999485E-3</v>
      </c>
      <c r="AZ76" s="5">
        <f>P_R[[#This Row],[10+]]-P_R[[#This Row],[11+]]</f>
        <v>5.6599999999999984E-3</v>
      </c>
      <c r="BA76" s="5">
        <f>P_R[[#This Row],[11+]]-P_R[[#This Row],[12+]]</f>
        <v>7.0200000000000262E-3</v>
      </c>
      <c r="BB76" s="5">
        <f>P_R[[#This Row],[12+]]-P_R[[#This Row],[13+]]</f>
        <v>8.619999999999961E-3</v>
      </c>
      <c r="BC76" s="5">
        <f>P_R[[#This Row],[13+]]-P_R[[#This Row],[14+]]</f>
        <v>1.0440000000000005E-2</v>
      </c>
      <c r="BD76" s="5">
        <f>P_R[[#This Row],[14+]]-P_R[[#This Row],[15+]]</f>
        <v>1.2510000000000021E-2</v>
      </c>
      <c r="BE76" s="5">
        <f>P_R[[#This Row],[15+]]-P_R[[#This Row],[16+]]</f>
        <v>1.478999999999997E-2</v>
      </c>
      <c r="BF76" s="5">
        <f>P_R[[#This Row],[16+]]-P_R[[#This Row],[17+]]</f>
        <v>1.7299999999999982E-2</v>
      </c>
      <c r="BG76" s="5">
        <f>P_R[[#This Row],[17+]]-P_R[[#This Row],[18+]]</f>
        <v>1.9970000000000043E-2</v>
      </c>
      <c r="BH76" s="5">
        <f>P_R[[#This Row],[18+]]-P_R[[#This Row],[19+]]</f>
        <v>2.2789999999999977E-2</v>
      </c>
      <c r="BI76" s="5">
        <f>P_R[[#This Row],[19+]]-P_R[[#This Row],[20+]]</f>
        <v>2.5680000000000036E-2</v>
      </c>
      <c r="BJ76" s="5">
        <f>P_R[[#This Row],[20+]]-P_R[[#This Row],[21+]]</f>
        <v>2.8610000000000024E-2</v>
      </c>
      <c r="BK76" s="5">
        <f>P_R[[#This Row],[21+]]-P_R[[#This Row],[22+]]</f>
        <v>2.849999999999997E-2</v>
      </c>
      <c r="BL76" s="5">
        <f>P_R[[#This Row],[22+]]-P_R[[#This Row],[23+]]</f>
        <v>3.398000000000001E-2</v>
      </c>
      <c r="BM76" s="5">
        <f>P_R[[#This Row],[23+]]-P_R[[#This Row],[24+]]</f>
        <v>3.6529999999999951E-2</v>
      </c>
      <c r="BN76" s="5">
        <f>P_R[[#This Row],[24+]]-P_R[[#This Row],[25+]]</f>
        <v>3.8810000000000011E-2</v>
      </c>
      <c r="BO76" s="5">
        <f>P_R[[#This Row],[25+]]-P_R[[#This Row],[26+]]</f>
        <v>4.0730000000000044E-2</v>
      </c>
      <c r="BP76" s="5">
        <f>P_R[[#This Row],[26+]]-P_R[[#This Row],[27+]]</f>
        <v>4.2239999999999944E-2</v>
      </c>
      <c r="BQ76" s="5">
        <f>P_R[[#This Row],[27+]]-P_R[[#This Row],[28+]]</f>
        <v>4.3260000000000076E-2</v>
      </c>
      <c r="BR76" s="5">
        <f>P_R[[#This Row],[28+]]-P_R[[#This Row],[29+]]</f>
        <v>4.379999999999995E-2</v>
      </c>
      <c r="BS76" s="5">
        <f>P_R[[#This Row],[29+]]-P_R[[#This Row],[30+]]</f>
        <v>4.3800000000000006E-2</v>
      </c>
      <c r="BT76" s="5">
        <f>P_R[[#This Row],[30+]]-P_R[[#This Row],[31+]]</f>
        <v>4.3260000000000021E-2</v>
      </c>
      <c r="BU76" s="5">
        <f>P_R[[#This Row],[31+]]-P_R[[#This Row],[32+]]</f>
        <v>4.224E-2</v>
      </c>
      <c r="BV76" s="5">
        <f>P_R[[#This Row],[32+]]-P_R[[#This Row],[33+]]</f>
        <v>4.0729999999999988E-2</v>
      </c>
      <c r="BW76" s="5">
        <f>P_R[[#This Row],[33+]]-P_R[[#This Row],[34+]]</f>
        <v>3.8810000000000011E-2</v>
      </c>
      <c r="BX76" s="5">
        <f>P_R[[#This Row],[34+]]-P_R[[#This Row],[35+]]</f>
        <v>3.6529999999999951E-2</v>
      </c>
      <c r="BY76" s="5">
        <f>P_R[[#This Row],[35+]]-P_R[[#This Row],[36+]]</f>
        <v>3.398000000000001E-2</v>
      </c>
      <c r="BZ76" s="5">
        <f>P_R[[#This Row],[36+]]-P_R[[#This Row],[37+]]</f>
        <v>2.8500000000000025E-2</v>
      </c>
      <c r="CA76" s="5">
        <f>P_R[[#This Row],[37+]]-P_R[[#This Row],[38+]]</f>
        <v>2.8609999999999997E-2</v>
      </c>
      <c r="CB76" s="5">
        <f>P_R[[#This Row],[38+]]-P_R[[#This Row],[39+]]</f>
        <v>2.5679999999999981E-2</v>
      </c>
      <c r="CC76" s="5">
        <f>P_R[[#This Row],[39+]]-P_R[[#This Row],[40+]]</f>
        <v>2.2790000000000005E-2</v>
      </c>
      <c r="CD76" s="5">
        <f>P_R[[#This Row],[40+]]-P_R[[#This Row],[41+]]</f>
        <v>1.9970000000000002E-2</v>
      </c>
      <c r="CE76" s="5">
        <f>P_R[[#This Row],[41+]]-P_R[[#This Row],[42+]]</f>
        <v>1.730000000000001E-2</v>
      </c>
      <c r="CF76" s="5">
        <f>P_R[[#This Row],[42+]]-P_R[[#This Row],[43+]]</f>
        <v>1.4789999999999998E-2</v>
      </c>
      <c r="CG76" s="5">
        <f>P_R[[#This Row],[43+]]-P_R[[#This Row],[44+]]</f>
        <v>1.2509999999999993E-2</v>
      </c>
      <c r="CH76" s="5">
        <f>P_R[[#This Row],[44+]]-P_R[[#This Row],[45+]]</f>
        <v>1.0440000000000005E-2</v>
      </c>
      <c r="CI76" s="5">
        <f>P_R[[#This Row],[45+]]-P_R[[#This Row],[46+]]</f>
        <v>8.6199999999999957E-3</v>
      </c>
      <c r="CJ76" s="5">
        <f>P_R[[#This Row],[46+]]-P_R[[#This Row],[47+]]</f>
        <v>7.0200000000000019E-3</v>
      </c>
      <c r="CK76" s="5">
        <f>P_R[[#This Row],[47+]]-P_R[[#This Row],[48+]]</f>
        <v>5.6600000000000018E-3</v>
      </c>
      <c r="CL76" s="5">
        <f>P_R[[#This Row],[48+]]-P_R[[#This Row],[49+]]</f>
        <v>4.4999999999999988E-3</v>
      </c>
    </row>
    <row r="77" spans="1:90" x14ac:dyDescent="0.25">
      <c r="A77" s="10">
        <v>22400625</v>
      </c>
      <c r="B77" t="s">
        <v>75</v>
      </c>
      <c r="C77" t="s">
        <v>77</v>
      </c>
      <c r="D77" s="11">
        <v>0.83333333333333337</v>
      </c>
      <c r="E77" s="9" t="str">
        <f>HYPERLINK("https://www.nba.com/stats/player/1629655/boxscores-traditional", "Daniel Gafford")</f>
        <v>Daniel Gafford</v>
      </c>
      <c r="F77">
        <v>28.4</v>
      </c>
      <c r="G77" s="4">
        <v>12.371</v>
      </c>
      <c r="H77" s="3">
        <v>0.95052999999999999</v>
      </c>
      <c r="I77" s="3">
        <v>0.94179000000000002</v>
      </c>
      <c r="J77" s="3">
        <v>0.93189</v>
      </c>
      <c r="K77" s="3">
        <v>0.92073000000000005</v>
      </c>
      <c r="L77" s="3">
        <v>0.90824000000000005</v>
      </c>
      <c r="M77" s="3">
        <v>0.89251000000000003</v>
      </c>
      <c r="N77" s="3">
        <v>0.87697999999999998</v>
      </c>
      <c r="O77" s="3">
        <v>0.85992999999999997</v>
      </c>
      <c r="P77" s="3">
        <v>0.84133999999999998</v>
      </c>
      <c r="Q77" s="3">
        <v>0.82121</v>
      </c>
      <c r="R77" s="3">
        <v>0.79954999999999998</v>
      </c>
      <c r="S77" s="3">
        <v>0.77637</v>
      </c>
      <c r="T77" s="3">
        <v>0.75175000000000003</v>
      </c>
      <c r="U77" s="3">
        <v>0.72575000000000001</v>
      </c>
      <c r="V77" s="3">
        <v>0.69847000000000004</v>
      </c>
      <c r="W77" s="3">
        <v>0.67003000000000001</v>
      </c>
      <c r="X77" s="3">
        <v>0.64058000000000004</v>
      </c>
      <c r="Y77" s="3">
        <v>0.60641999999999996</v>
      </c>
      <c r="Z77" s="3">
        <v>0.57535000000000003</v>
      </c>
      <c r="AA77" s="3">
        <v>0.54379999999999995</v>
      </c>
      <c r="AB77" s="3">
        <v>0.51197000000000004</v>
      </c>
      <c r="AC77" s="3">
        <v>0.48005999999999999</v>
      </c>
      <c r="AD77" s="3">
        <v>0.44828000000000001</v>
      </c>
      <c r="AE77" s="3">
        <v>0.41682999999999998</v>
      </c>
      <c r="AF77" s="3">
        <v>0.38590999999999998</v>
      </c>
      <c r="AG77" s="3">
        <v>0.35569000000000001</v>
      </c>
      <c r="AH77" s="3">
        <v>0.32635999999999998</v>
      </c>
      <c r="AI77" s="3">
        <v>0.29805999999999999</v>
      </c>
      <c r="AJ77" s="3">
        <v>0.27093</v>
      </c>
      <c r="AK77" s="3">
        <v>0.24196000000000001</v>
      </c>
      <c r="AL77" s="3">
        <v>0.2177</v>
      </c>
      <c r="AM77" s="3">
        <v>0.19489000000000001</v>
      </c>
      <c r="AN77" s="3">
        <v>0.17360999999999999</v>
      </c>
      <c r="AO77" s="3">
        <v>0.15386</v>
      </c>
      <c r="AP77" s="3">
        <v>0.13567000000000001</v>
      </c>
      <c r="AQ77" s="3">
        <v>0.11899999999999999</v>
      </c>
      <c r="AR77" s="3">
        <v>0.10383000000000001</v>
      </c>
      <c r="AS77" s="3">
        <v>9.0120000000000006E-2</v>
      </c>
      <c r="AT77" s="3">
        <v>7.7799999999999994E-2</v>
      </c>
      <c r="AU77" s="3">
        <v>6.6809999999999994E-2</v>
      </c>
      <c r="AV77" s="3">
        <v>5.7049999999999997E-2</v>
      </c>
      <c r="AW77" s="3">
        <v>4.7460000000000002E-2</v>
      </c>
      <c r="AX77" s="5">
        <f>P_R[[#This Row],[8+]]-P_R[[#This Row],[9+]]</f>
        <v>8.73999999999997E-3</v>
      </c>
      <c r="AY77" s="5">
        <f>P_R[[#This Row],[9+]]-P_R[[#This Row],[10+]]</f>
        <v>9.9000000000000199E-3</v>
      </c>
      <c r="AZ77" s="5">
        <f>P_R[[#This Row],[10+]]-P_R[[#This Row],[11+]]</f>
        <v>1.1159999999999948E-2</v>
      </c>
      <c r="BA77" s="5">
        <f>P_R[[#This Row],[11+]]-P_R[[#This Row],[12+]]</f>
        <v>1.2490000000000001E-2</v>
      </c>
      <c r="BB77" s="5">
        <f>P_R[[#This Row],[12+]]-P_R[[#This Row],[13+]]</f>
        <v>1.5730000000000022E-2</v>
      </c>
      <c r="BC77" s="5">
        <f>P_R[[#This Row],[13+]]-P_R[[#This Row],[14+]]</f>
        <v>1.5530000000000044E-2</v>
      </c>
      <c r="BD77" s="5">
        <f>P_R[[#This Row],[14+]]-P_R[[#This Row],[15+]]</f>
        <v>1.705000000000001E-2</v>
      </c>
      <c r="BE77" s="5">
        <f>P_R[[#This Row],[15+]]-P_R[[#This Row],[16+]]</f>
        <v>1.8589999999999995E-2</v>
      </c>
      <c r="BF77" s="5">
        <f>P_R[[#This Row],[16+]]-P_R[[#This Row],[17+]]</f>
        <v>2.0129999999999981E-2</v>
      </c>
      <c r="BG77" s="5">
        <f>P_R[[#This Row],[17+]]-P_R[[#This Row],[18+]]</f>
        <v>2.1660000000000013E-2</v>
      </c>
      <c r="BH77" s="5">
        <f>P_R[[#This Row],[18+]]-P_R[[#This Row],[19+]]</f>
        <v>2.3179999999999978E-2</v>
      </c>
      <c r="BI77" s="5">
        <f>P_R[[#This Row],[19+]]-P_R[[#This Row],[20+]]</f>
        <v>2.4619999999999975E-2</v>
      </c>
      <c r="BJ77" s="5">
        <f>P_R[[#This Row],[20+]]-P_R[[#This Row],[21+]]</f>
        <v>2.6000000000000023E-2</v>
      </c>
      <c r="BK77" s="5">
        <f>P_R[[#This Row],[21+]]-P_R[[#This Row],[22+]]</f>
        <v>2.7279999999999971E-2</v>
      </c>
      <c r="BL77" s="5">
        <f>P_R[[#This Row],[22+]]-P_R[[#This Row],[23+]]</f>
        <v>2.8440000000000021E-2</v>
      </c>
      <c r="BM77" s="5">
        <f>P_R[[#This Row],[23+]]-P_R[[#This Row],[24+]]</f>
        <v>2.9449999999999976E-2</v>
      </c>
      <c r="BN77" s="5">
        <f>P_R[[#This Row],[24+]]-P_R[[#This Row],[25+]]</f>
        <v>3.4160000000000079E-2</v>
      </c>
      <c r="BO77" s="5">
        <f>P_R[[#This Row],[25+]]-P_R[[#This Row],[26+]]</f>
        <v>3.1069999999999931E-2</v>
      </c>
      <c r="BP77" s="5">
        <f>P_R[[#This Row],[26+]]-P_R[[#This Row],[27+]]</f>
        <v>3.1550000000000078E-2</v>
      </c>
      <c r="BQ77" s="5">
        <f>P_R[[#This Row],[27+]]-P_R[[#This Row],[28+]]</f>
        <v>3.1829999999999914E-2</v>
      </c>
      <c r="BR77" s="5">
        <f>P_R[[#This Row],[28+]]-P_R[[#This Row],[29+]]</f>
        <v>3.1910000000000049E-2</v>
      </c>
      <c r="BS77" s="5">
        <f>P_R[[#This Row],[29+]]-P_R[[#This Row],[30+]]</f>
        <v>3.1779999999999975E-2</v>
      </c>
      <c r="BT77" s="5">
        <f>P_R[[#This Row],[30+]]-P_R[[#This Row],[31+]]</f>
        <v>3.1450000000000033E-2</v>
      </c>
      <c r="BU77" s="5">
        <f>P_R[[#This Row],[31+]]-P_R[[#This Row],[32+]]</f>
        <v>3.0920000000000003E-2</v>
      </c>
      <c r="BV77" s="5">
        <f>P_R[[#This Row],[32+]]-P_R[[#This Row],[33+]]</f>
        <v>3.0219999999999969E-2</v>
      </c>
      <c r="BW77" s="5">
        <f>P_R[[#This Row],[33+]]-P_R[[#This Row],[34+]]</f>
        <v>2.9330000000000023E-2</v>
      </c>
      <c r="BX77" s="5">
        <f>P_R[[#This Row],[34+]]-P_R[[#This Row],[35+]]</f>
        <v>2.8299999999999992E-2</v>
      </c>
      <c r="BY77" s="5">
        <f>P_R[[#This Row],[35+]]-P_R[[#This Row],[36+]]</f>
        <v>2.7129999999999987E-2</v>
      </c>
      <c r="BZ77" s="5">
        <f>P_R[[#This Row],[36+]]-P_R[[#This Row],[37+]]</f>
        <v>2.8969999999999996E-2</v>
      </c>
      <c r="CA77" s="5">
        <f>P_R[[#This Row],[37+]]-P_R[[#This Row],[38+]]</f>
        <v>2.4260000000000004E-2</v>
      </c>
      <c r="CB77" s="5">
        <f>P_R[[#This Row],[38+]]-P_R[[#This Row],[39+]]</f>
        <v>2.2809999999999997E-2</v>
      </c>
      <c r="CC77" s="5">
        <f>P_R[[#This Row],[39+]]-P_R[[#This Row],[40+]]</f>
        <v>2.1280000000000021E-2</v>
      </c>
      <c r="CD77" s="5">
        <f>P_R[[#This Row],[40+]]-P_R[[#This Row],[41+]]</f>
        <v>1.974999999999999E-2</v>
      </c>
      <c r="CE77" s="5">
        <f>P_R[[#This Row],[41+]]-P_R[[#This Row],[42+]]</f>
        <v>1.8189999999999984E-2</v>
      </c>
      <c r="CF77" s="5">
        <f>P_R[[#This Row],[42+]]-P_R[[#This Row],[43+]]</f>
        <v>1.6670000000000018E-2</v>
      </c>
      <c r="CG77" s="5">
        <f>P_R[[#This Row],[43+]]-P_R[[#This Row],[44+]]</f>
        <v>1.5169999999999989E-2</v>
      </c>
      <c r="CH77" s="5">
        <f>P_R[[#This Row],[44+]]-P_R[[#This Row],[45+]]</f>
        <v>1.371E-2</v>
      </c>
      <c r="CI77" s="5">
        <f>P_R[[#This Row],[45+]]-P_R[[#This Row],[46+]]</f>
        <v>1.2320000000000011E-2</v>
      </c>
      <c r="CJ77" s="5">
        <f>P_R[[#This Row],[46+]]-P_R[[#This Row],[47+]]</f>
        <v>1.099E-2</v>
      </c>
      <c r="CK77" s="5">
        <f>P_R[[#This Row],[47+]]-P_R[[#This Row],[48+]]</f>
        <v>9.7599999999999978E-3</v>
      </c>
      <c r="CL77" s="5">
        <f>P_R[[#This Row],[48+]]-P_R[[#This Row],[49+]]</f>
        <v>9.5899999999999944E-3</v>
      </c>
    </row>
    <row r="78" spans="1:90" x14ac:dyDescent="0.25">
      <c r="A78" s="10">
        <v>22400625</v>
      </c>
      <c r="B78" t="s">
        <v>75</v>
      </c>
      <c r="C78" t="s">
        <v>77</v>
      </c>
      <c r="D78" s="11">
        <v>0.83333333333333337</v>
      </c>
      <c r="E78" s="9" t="str">
        <f>HYPERLINK("https://www.nba.com/stats/player/1629023/boxscores-traditional", "P.J. Washington")</f>
        <v>P.J. Washington</v>
      </c>
      <c r="F78">
        <v>24.6</v>
      </c>
      <c r="G78" s="4">
        <v>7.8639999999999999</v>
      </c>
      <c r="H78" s="3">
        <v>0.98257000000000005</v>
      </c>
      <c r="I78" s="3">
        <v>0.97614999999999996</v>
      </c>
      <c r="J78" s="3">
        <v>0.96855999999999998</v>
      </c>
      <c r="K78" s="3">
        <v>0.95818000000000003</v>
      </c>
      <c r="L78" s="3">
        <v>0.94520000000000004</v>
      </c>
      <c r="M78" s="3">
        <v>0.93056000000000005</v>
      </c>
      <c r="N78" s="3">
        <v>0.91149000000000002</v>
      </c>
      <c r="O78" s="3">
        <v>0.88876999999999995</v>
      </c>
      <c r="P78" s="3">
        <v>0.86214000000000002</v>
      </c>
      <c r="Q78" s="3">
        <v>0.83398000000000005</v>
      </c>
      <c r="R78" s="3">
        <v>0.79954999999999998</v>
      </c>
      <c r="S78" s="3">
        <v>0.76114999999999999</v>
      </c>
      <c r="T78" s="3">
        <v>0.71904000000000001</v>
      </c>
      <c r="U78" s="3">
        <v>0.67723999999999995</v>
      </c>
      <c r="V78" s="3">
        <v>0.62929999999999997</v>
      </c>
      <c r="W78" s="3">
        <v>0.57926</v>
      </c>
      <c r="X78" s="3">
        <v>0.53188000000000002</v>
      </c>
      <c r="Y78" s="3">
        <v>0.48005999999999999</v>
      </c>
      <c r="Z78" s="3">
        <v>0.42858000000000002</v>
      </c>
      <c r="AA78" s="3">
        <v>0.37828000000000001</v>
      </c>
      <c r="AB78" s="3">
        <v>0.33360000000000001</v>
      </c>
      <c r="AC78" s="3">
        <v>0.28774</v>
      </c>
      <c r="AD78" s="3">
        <v>0.24510000000000001</v>
      </c>
      <c r="AE78" s="3">
        <v>0.20896999999999999</v>
      </c>
      <c r="AF78" s="3">
        <v>0.17360999999999999</v>
      </c>
      <c r="AG78" s="3">
        <v>0.14230999999999999</v>
      </c>
      <c r="AH78" s="3">
        <v>0.11507000000000001</v>
      </c>
      <c r="AI78" s="3">
        <v>9.3420000000000003E-2</v>
      </c>
      <c r="AJ78" s="3">
        <v>7.3529999999999998E-2</v>
      </c>
      <c r="AK78" s="3">
        <v>5.7049999999999997E-2</v>
      </c>
      <c r="AL78" s="3">
        <v>4.4569999999999999E-2</v>
      </c>
      <c r="AM78" s="3">
        <v>3.3619999999999997E-2</v>
      </c>
      <c r="AN78" s="3">
        <v>2.5000000000000001E-2</v>
      </c>
      <c r="AO78" s="3">
        <v>1.831E-2</v>
      </c>
      <c r="AP78" s="3">
        <v>1.355E-2</v>
      </c>
      <c r="AQ78" s="3">
        <v>9.6399999999999993E-3</v>
      </c>
      <c r="AR78" s="3">
        <v>6.7600000000000004E-3</v>
      </c>
      <c r="AS78" s="3">
        <v>4.7999999999999996E-3</v>
      </c>
      <c r="AT78" s="3">
        <v>3.2599999999999999E-3</v>
      </c>
      <c r="AU78" s="3">
        <v>2.1900000000000001E-3</v>
      </c>
      <c r="AV78" s="3">
        <v>1.4400000000000001E-3</v>
      </c>
      <c r="AW78" s="3">
        <v>9.7000000000000005E-4</v>
      </c>
      <c r="AX78" s="5">
        <f>P_R[[#This Row],[8+]]-P_R[[#This Row],[9+]]</f>
        <v>6.4200000000000923E-3</v>
      </c>
      <c r="AY78" s="5">
        <f>P_R[[#This Row],[9+]]-P_R[[#This Row],[10+]]</f>
        <v>7.5899999999999856E-3</v>
      </c>
      <c r="AZ78" s="5">
        <f>P_R[[#This Row],[10+]]-P_R[[#This Row],[11+]]</f>
        <v>1.0379999999999945E-2</v>
      </c>
      <c r="BA78" s="5">
        <f>P_R[[#This Row],[11+]]-P_R[[#This Row],[12+]]</f>
        <v>1.2979999999999992E-2</v>
      </c>
      <c r="BB78" s="5">
        <f>P_R[[#This Row],[12+]]-P_R[[#This Row],[13+]]</f>
        <v>1.4639999999999986E-2</v>
      </c>
      <c r="BC78" s="5">
        <f>P_R[[#This Row],[13+]]-P_R[[#This Row],[14+]]</f>
        <v>1.9070000000000031E-2</v>
      </c>
      <c r="BD78" s="5">
        <f>P_R[[#This Row],[14+]]-P_R[[#This Row],[15+]]</f>
        <v>2.2720000000000073E-2</v>
      </c>
      <c r="BE78" s="5">
        <f>P_R[[#This Row],[15+]]-P_R[[#This Row],[16+]]</f>
        <v>2.6629999999999932E-2</v>
      </c>
      <c r="BF78" s="5">
        <f>P_R[[#This Row],[16+]]-P_R[[#This Row],[17+]]</f>
        <v>2.8159999999999963E-2</v>
      </c>
      <c r="BG78" s="5">
        <f>P_R[[#This Row],[17+]]-P_R[[#This Row],[18+]]</f>
        <v>3.4430000000000072E-2</v>
      </c>
      <c r="BH78" s="5">
        <f>P_R[[#This Row],[18+]]-P_R[[#This Row],[19+]]</f>
        <v>3.839999999999999E-2</v>
      </c>
      <c r="BI78" s="5">
        <f>P_R[[#This Row],[19+]]-P_R[[#This Row],[20+]]</f>
        <v>4.2109999999999981E-2</v>
      </c>
      <c r="BJ78" s="5">
        <f>P_R[[#This Row],[20+]]-P_R[[#This Row],[21+]]</f>
        <v>4.1800000000000059E-2</v>
      </c>
      <c r="BK78" s="5">
        <f>P_R[[#This Row],[21+]]-P_R[[#This Row],[22+]]</f>
        <v>4.7939999999999983E-2</v>
      </c>
      <c r="BL78" s="5">
        <f>P_R[[#This Row],[22+]]-P_R[[#This Row],[23+]]</f>
        <v>5.0039999999999973E-2</v>
      </c>
      <c r="BM78" s="5">
        <f>P_R[[#This Row],[23+]]-P_R[[#This Row],[24+]]</f>
        <v>4.7379999999999978E-2</v>
      </c>
      <c r="BN78" s="5">
        <f>P_R[[#This Row],[24+]]-P_R[[#This Row],[25+]]</f>
        <v>5.1820000000000033E-2</v>
      </c>
      <c r="BO78" s="5">
        <f>P_R[[#This Row],[25+]]-P_R[[#This Row],[26+]]</f>
        <v>5.147999999999997E-2</v>
      </c>
      <c r="BP78" s="5">
        <f>P_R[[#This Row],[26+]]-P_R[[#This Row],[27+]]</f>
        <v>5.0300000000000011E-2</v>
      </c>
      <c r="BQ78" s="5">
        <f>P_R[[#This Row],[27+]]-P_R[[#This Row],[28+]]</f>
        <v>4.4679999999999997E-2</v>
      </c>
      <c r="BR78" s="5">
        <f>P_R[[#This Row],[28+]]-P_R[[#This Row],[29+]]</f>
        <v>4.5860000000000012E-2</v>
      </c>
      <c r="BS78" s="5">
        <f>P_R[[#This Row],[29+]]-P_R[[#This Row],[30+]]</f>
        <v>4.2639999999999983E-2</v>
      </c>
      <c r="BT78" s="5">
        <f>P_R[[#This Row],[30+]]-P_R[[#This Row],[31+]]</f>
        <v>3.6130000000000023E-2</v>
      </c>
      <c r="BU78" s="5">
        <f>P_R[[#This Row],[31+]]-P_R[[#This Row],[32+]]</f>
        <v>3.5360000000000003E-2</v>
      </c>
      <c r="BV78" s="5">
        <f>P_R[[#This Row],[32+]]-P_R[[#This Row],[33+]]</f>
        <v>3.1299999999999994E-2</v>
      </c>
      <c r="BW78" s="5">
        <f>P_R[[#This Row],[33+]]-P_R[[#This Row],[34+]]</f>
        <v>2.7239999999999986E-2</v>
      </c>
      <c r="BX78" s="5">
        <f>P_R[[#This Row],[34+]]-P_R[[#This Row],[35+]]</f>
        <v>2.1650000000000003E-2</v>
      </c>
      <c r="BY78" s="5">
        <f>P_R[[#This Row],[35+]]-P_R[[#This Row],[36+]]</f>
        <v>1.9890000000000005E-2</v>
      </c>
      <c r="BZ78" s="5">
        <f>P_R[[#This Row],[36+]]-P_R[[#This Row],[37+]]</f>
        <v>1.6480000000000002E-2</v>
      </c>
      <c r="CA78" s="5">
        <f>P_R[[#This Row],[37+]]-P_R[[#This Row],[38+]]</f>
        <v>1.2479999999999998E-2</v>
      </c>
      <c r="CB78" s="5">
        <f>P_R[[#This Row],[38+]]-P_R[[#This Row],[39+]]</f>
        <v>1.0950000000000001E-2</v>
      </c>
      <c r="CC78" s="5">
        <f>P_R[[#This Row],[39+]]-P_R[[#This Row],[40+]]</f>
        <v>8.6199999999999957E-3</v>
      </c>
      <c r="CD78" s="5">
        <f>P_R[[#This Row],[40+]]-P_R[[#This Row],[41+]]</f>
        <v>6.6900000000000015E-3</v>
      </c>
      <c r="CE78" s="5">
        <f>P_R[[#This Row],[41+]]-P_R[[#This Row],[42+]]</f>
        <v>4.7600000000000003E-3</v>
      </c>
      <c r="CF78" s="5">
        <f>P_R[[#This Row],[42+]]-P_R[[#This Row],[43+]]</f>
        <v>3.9100000000000003E-3</v>
      </c>
      <c r="CG78" s="5">
        <f>P_R[[#This Row],[43+]]-P_R[[#This Row],[44+]]</f>
        <v>2.8799999999999989E-3</v>
      </c>
      <c r="CH78" s="5">
        <f>P_R[[#This Row],[44+]]-P_R[[#This Row],[45+]]</f>
        <v>1.9600000000000008E-3</v>
      </c>
      <c r="CI78" s="5">
        <f>P_R[[#This Row],[45+]]-P_R[[#This Row],[46+]]</f>
        <v>1.5399999999999997E-3</v>
      </c>
      <c r="CJ78" s="5">
        <f>P_R[[#This Row],[46+]]-P_R[[#This Row],[47+]]</f>
        <v>1.0699999999999998E-3</v>
      </c>
      <c r="CK78" s="5">
        <f>P_R[[#This Row],[47+]]-P_R[[#This Row],[48+]]</f>
        <v>7.5000000000000002E-4</v>
      </c>
      <c r="CL78" s="5">
        <f>P_R[[#This Row],[48+]]-P_R[[#This Row],[49+]]</f>
        <v>4.7000000000000004E-4</v>
      </c>
    </row>
    <row r="79" spans="1:90" hidden="1" x14ac:dyDescent="0.25">
      <c r="A79" s="10">
        <v>22400621</v>
      </c>
      <c r="B79" t="s">
        <v>82</v>
      </c>
      <c r="C79" t="s">
        <v>83</v>
      </c>
      <c r="D79" s="11">
        <v>0.58333333333333337</v>
      </c>
      <c r="E79" s="9" t="str">
        <f>HYPERLINK("https://www.nba.com/stats/player/1630169/boxscores-traditional", "Tyrese Haliburton")</f>
        <v>Tyrese Haliburton</v>
      </c>
      <c r="F79">
        <v>16.8</v>
      </c>
      <c r="G79" s="10">
        <v>8.06</v>
      </c>
      <c r="H79" s="3">
        <v>0.86214000000000002</v>
      </c>
      <c r="I79" s="3">
        <v>0.83398000000000005</v>
      </c>
      <c r="J79" s="3">
        <v>0.79954999999999998</v>
      </c>
      <c r="K79" s="3">
        <v>0.76424000000000003</v>
      </c>
      <c r="L79" s="3">
        <v>0.72575000000000001</v>
      </c>
      <c r="M79" s="3">
        <v>0.68081999999999998</v>
      </c>
      <c r="N79" s="3">
        <v>0.63683000000000001</v>
      </c>
      <c r="O79" s="3">
        <v>0.58706000000000003</v>
      </c>
      <c r="P79" s="3">
        <v>0.53983000000000003</v>
      </c>
      <c r="Q79" s="3">
        <v>0.49202000000000001</v>
      </c>
      <c r="R79" s="3">
        <v>0.44037999999999999</v>
      </c>
      <c r="S79" s="3">
        <v>0.39357999999999999</v>
      </c>
      <c r="T79" s="3">
        <v>0.34458</v>
      </c>
      <c r="U79" s="3">
        <v>0.30153000000000002</v>
      </c>
      <c r="V79" s="3">
        <v>0.25785000000000002</v>
      </c>
      <c r="W79" s="3">
        <v>0.22065000000000001</v>
      </c>
      <c r="X79" s="3">
        <v>0.18673000000000001</v>
      </c>
      <c r="Y79" s="3">
        <v>0.15386</v>
      </c>
      <c r="Z79" s="3">
        <v>0.12714</v>
      </c>
      <c r="AA79" s="3">
        <v>0.10204000000000001</v>
      </c>
      <c r="AB79" s="3">
        <v>8.226E-2</v>
      </c>
      <c r="AC79" s="3">
        <v>6.5519999999999995E-2</v>
      </c>
      <c r="AD79" s="3">
        <v>5.0500000000000003E-2</v>
      </c>
      <c r="AE79" s="3">
        <v>3.9199999999999999E-2</v>
      </c>
      <c r="AF79" s="3">
        <v>2.938E-2</v>
      </c>
      <c r="AG79" s="3">
        <v>2.222E-2</v>
      </c>
      <c r="AH79" s="3">
        <v>1.6590000000000001E-2</v>
      </c>
      <c r="AI79" s="3">
        <v>1.191E-2</v>
      </c>
      <c r="AJ79" s="3">
        <v>8.6599999999999993E-3</v>
      </c>
      <c r="AK79" s="3">
        <v>6.0400000000000002E-3</v>
      </c>
      <c r="AL79" s="3">
        <v>4.2700000000000004E-3</v>
      </c>
      <c r="AM79" s="3">
        <v>2.98E-3</v>
      </c>
      <c r="AN79" s="3">
        <v>1.99E-3</v>
      </c>
      <c r="AO79" s="3">
        <v>1.3500000000000001E-3</v>
      </c>
      <c r="AP79" s="3">
        <v>8.7000000000000001E-4</v>
      </c>
      <c r="AQ79" s="3">
        <v>5.8E-4</v>
      </c>
      <c r="AR79" s="3">
        <v>3.8000000000000002E-4</v>
      </c>
      <c r="AS79" s="3">
        <v>2.3000000000000001E-4</v>
      </c>
      <c r="AT79" s="3">
        <v>1.4999999999999999E-4</v>
      </c>
      <c r="AU79" s="3">
        <v>9.0000000000000006E-5</v>
      </c>
      <c r="AV79" s="3">
        <v>5.0000000000000002E-5</v>
      </c>
      <c r="AW79" s="3">
        <v>0</v>
      </c>
      <c r="AX79" s="5">
        <f>P_R[[#This Row],[8+]]-P_R[[#This Row],[9+]]</f>
        <v>2.8159999999999963E-2</v>
      </c>
      <c r="AY79" s="5">
        <f>P_R[[#This Row],[9+]]-P_R[[#This Row],[10+]]</f>
        <v>3.4430000000000072E-2</v>
      </c>
      <c r="AZ79" s="5">
        <f>P_R[[#This Row],[10+]]-P_R[[#This Row],[11+]]</f>
        <v>3.5309999999999953E-2</v>
      </c>
      <c r="BA79" s="5">
        <f>P_R[[#This Row],[11+]]-P_R[[#This Row],[12+]]</f>
        <v>3.8490000000000024E-2</v>
      </c>
      <c r="BB79" s="5">
        <f>P_R[[#This Row],[12+]]-P_R[[#This Row],[13+]]</f>
        <v>4.4930000000000025E-2</v>
      </c>
      <c r="BC79" s="5">
        <f>P_R[[#This Row],[13+]]-P_R[[#This Row],[14+]]</f>
        <v>4.3989999999999974E-2</v>
      </c>
      <c r="BD79" s="5">
        <f>P_R[[#This Row],[14+]]-P_R[[#This Row],[15+]]</f>
        <v>4.9769999999999981E-2</v>
      </c>
      <c r="BE79" s="5">
        <f>P_R[[#This Row],[15+]]-P_R[[#This Row],[16+]]</f>
        <v>4.7229999999999994E-2</v>
      </c>
      <c r="BF79" s="5">
        <f>P_R[[#This Row],[16+]]-P_R[[#This Row],[17+]]</f>
        <v>4.7810000000000019E-2</v>
      </c>
      <c r="BG79" s="5">
        <f>P_R[[#This Row],[17+]]-P_R[[#This Row],[18+]]</f>
        <v>5.1640000000000019E-2</v>
      </c>
      <c r="BH79" s="5">
        <f>P_R[[#This Row],[18+]]-P_R[[#This Row],[19+]]</f>
        <v>4.6800000000000008E-2</v>
      </c>
      <c r="BI79" s="5">
        <f>P_R[[#This Row],[19+]]-P_R[[#This Row],[20+]]</f>
        <v>4.8999999999999988E-2</v>
      </c>
      <c r="BJ79" s="5">
        <f>P_R[[#This Row],[20+]]-P_R[[#This Row],[21+]]</f>
        <v>4.3049999999999977E-2</v>
      </c>
      <c r="BK79" s="5">
        <f>P_R[[#This Row],[21+]]-P_R[[#This Row],[22+]]</f>
        <v>4.3679999999999997E-2</v>
      </c>
      <c r="BL79" s="5">
        <f>P_R[[#This Row],[22+]]-P_R[[#This Row],[23+]]</f>
        <v>3.7200000000000011E-2</v>
      </c>
      <c r="BM79" s="5">
        <f>P_R[[#This Row],[23+]]-P_R[[#This Row],[24+]]</f>
        <v>3.3920000000000006E-2</v>
      </c>
      <c r="BN79" s="5">
        <f>P_R[[#This Row],[24+]]-P_R[[#This Row],[25+]]</f>
        <v>3.287000000000001E-2</v>
      </c>
      <c r="BO79" s="5">
        <f>P_R[[#This Row],[25+]]-P_R[[#This Row],[26+]]</f>
        <v>2.6719999999999994E-2</v>
      </c>
      <c r="BP79" s="5">
        <f>P_R[[#This Row],[26+]]-P_R[[#This Row],[27+]]</f>
        <v>2.5099999999999997E-2</v>
      </c>
      <c r="BQ79" s="5">
        <f>P_R[[#This Row],[27+]]-P_R[[#This Row],[28+]]</f>
        <v>1.9780000000000006E-2</v>
      </c>
      <c r="BR79" s="5">
        <f>P_R[[#This Row],[28+]]-P_R[[#This Row],[29+]]</f>
        <v>1.6740000000000005E-2</v>
      </c>
      <c r="BS79" s="5">
        <f>P_R[[#This Row],[29+]]-P_R[[#This Row],[30+]]</f>
        <v>1.5019999999999992E-2</v>
      </c>
      <c r="BT79" s="5">
        <f>P_R[[#This Row],[30+]]-P_R[[#This Row],[31+]]</f>
        <v>1.1300000000000004E-2</v>
      </c>
      <c r="BU79" s="5">
        <f>P_R[[#This Row],[31+]]-P_R[[#This Row],[32+]]</f>
        <v>9.8199999999999989E-3</v>
      </c>
      <c r="BV79" s="5">
        <f>P_R[[#This Row],[32+]]-P_R[[#This Row],[33+]]</f>
        <v>7.1599999999999997E-3</v>
      </c>
      <c r="BW79" s="5">
        <f>P_R[[#This Row],[33+]]-P_R[[#This Row],[34+]]</f>
        <v>5.6299999999999996E-3</v>
      </c>
      <c r="BX79" s="5">
        <f>P_R[[#This Row],[34+]]-P_R[[#This Row],[35+]]</f>
        <v>4.6800000000000001E-3</v>
      </c>
      <c r="BY79" s="5">
        <f>P_R[[#This Row],[35+]]-P_R[[#This Row],[36+]]</f>
        <v>3.2500000000000012E-3</v>
      </c>
      <c r="BZ79" s="5">
        <f>P_R[[#This Row],[36+]]-P_R[[#This Row],[37+]]</f>
        <v>2.6199999999999991E-3</v>
      </c>
      <c r="CA79" s="5">
        <f>P_R[[#This Row],[37+]]-P_R[[#This Row],[38+]]</f>
        <v>1.7699999999999999E-3</v>
      </c>
      <c r="CB79" s="5">
        <f>P_R[[#This Row],[38+]]-P_R[[#This Row],[39+]]</f>
        <v>1.2900000000000003E-3</v>
      </c>
      <c r="CC79" s="5">
        <f>P_R[[#This Row],[39+]]-P_R[[#This Row],[40+]]</f>
        <v>9.8999999999999999E-4</v>
      </c>
      <c r="CD79" s="5">
        <f>P_R[[#This Row],[40+]]-P_R[[#This Row],[41+]]</f>
        <v>6.3999999999999994E-4</v>
      </c>
      <c r="CE79" s="5">
        <f>P_R[[#This Row],[41+]]-P_R[[#This Row],[42+]]</f>
        <v>4.8000000000000007E-4</v>
      </c>
      <c r="CF79" s="5">
        <f>P_R[[#This Row],[42+]]-P_R[[#This Row],[43+]]</f>
        <v>2.9E-4</v>
      </c>
      <c r="CG79" s="5">
        <f>P_R[[#This Row],[43+]]-P_R[[#This Row],[44+]]</f>
        <v>1.9999999999999998E-4</v>
      </c>
      <c r="CH79" s="5">
        <f>P_R[[#This Row],[44+]]-P_R[[#This Row],[45+]]</f>
        <v>1.5000000000000001E-4</v>
      </c>
      <c r="CI79" s="5">
        <f>P_R[[#This Row],[45+]]-P_R[[#This Row],[46+]]</f>
        <v>8.000000000000002E-5</v>
      </c>
      <c r="CJ79" s="5">
        <f>P_R[[#This Row],[46+]]-P_R[[#This Row],[47+]]</f>
        <v>5.9999999999999981E-5</v>
      </c>
      <c r="CK79" s="5">
        <f>P_R[[#This Row],[47+]]-P_R[[#This Row],[48+]]</f>
        <v>4.0000000000000003E-5</v>
      </c>
      <c r="CL79" s="5">
        <f>P_R[[#This Row],[48+]]-P_R[[#This Row],[49+]]</f>
        <v>5.0000000000000002E-5</v>
      </c>
    </row>
    <row r="80" spans="1:90" x14ac:dyDescent="0.25">
      <c r="A80" s="10">
        <v>22400625</v>
      </c>
      <c r="B80" t="s">
        <v>77</v>
      </c>
      <c r="C80" t="s">
        <v>75</v>
      </c>
      <c r="D80" s="11">
        <v>0.83333333333333337</v>
      </c>
      <c r="E80" s="9" t="str">
        <f>HYPERLINK("https://www.nba.com/stats/player/1628392/boxscores-traditional", "Isaiah Hartenstein")</f>
        <v>Isaiah Hartenstein</v>
      </c>
      <c r="F80">
        <v>21.8</v>
      </c>
      <c r="G80" s="4">
        <v>4.9559999999999995</v>
      </c>
      <c r="H80" s="3">
        <v>0.99728000000000006</v>
      </c>
      <c r="I80" s="3">
        <v>0.99505999999999994</v>
      </c>
      <c r="J80" s="3">
        <v>0.99134</v>
      </c>
      <c r="K80" s="3">
        <v>0.98536999999999997</v>
      </c>
      <c r="L80" s="3">
        <v>0.97614999999999996</v>
      </c>
      <c r="M80" s="3">
        <v>0.96245999999999998</v>
      </c>
      <c r="N80" s="3">
        <v>0.94179000000000002</v>
      </c>
      <c r="O80" s="3">
        <v>0.91466000000000003</v>
      </c>
      <c r="P80" s="3">
        <v>0.879</v>
      </c>
      <c r="Q80" s="3">
        <v>0.83398000000000005</v>
      </c>
      <c r="R80" s="3">
        <v>0.77934999999999999</v>
      </c>
      <c r="S80" s="3">
        <v>0.71226</v>
      </c>
      <c r="T80" s="3">
        <v>0.64058000000000004</v>
      </c>
      <c r="U80" s="3">
        <v>0.56355999999999995</v>
      </c>
      <c r="V80" s="3">
        <v>0.48404999999999998</v>
      </c>
      <c r="W80" s="3">
        <v>0.40516999999999997</v>
      </c>
      <c r="X80" s="3">
        <v>0.32996999999999999</v>
      </c>
      <c r="Y80" s="3">
        <v>0.25785000000000002</v>
      </c>
      <c r="Z80" s="3">
        <v>0.19766</v>
      </c>
      <c r="AA80" s="3">
        <v>0.14685999999999999</v>
      </c>
      <c r="AB80" s="3">
        <v>0.10564999999999999</v>
      </c>
      <c r="AC80" s="3">
        <v>7.3529999999999998E-2</v>
      </c>
      <c r="AD80" s="3">
        <v>4.947E-2</v>
      </c>
      <c r="AE80" s="3">
        <v>3.1440000000000003E-2</v>
      </c>
      <c r="AF80" s="3">
        <v>1.9699999999999999E-2</v>
      </c>
      <c r="AG80" s="3">
        <v>1.191E-2</v>
      </c>
      <c r="AH80" s="3">
        <v>6.9499999999999996E-3</v>
      </c>
      <c r="AI80" s="3">
        <v>3.9100000000000003E-3</v>
      </c>
      <c r="AJ80" s="3">
        <v>2.0500000000000002E-3</v>
      </c>
      <c r="AK80" s="3">
        <v>1.07E-3</v>
      </c>
      <c r="AL80" s="3">
        <v>5.4000000000000001E-4</v>
      </c>
      <c r="AM80" s="3">
        <v>2.5999999999999998E-4</v>
      </c>
      <c r="AN80" s="3">
        <v>1.2E-4</v>
      </c>
      <c r="AO80" s="3">
        <v>5.0000000000000002E-5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5">
        <f>P_R[[#This Row],[8+]]-P_R[[#This Row],[9+]]</f>
        <v>2.2200000000001108E-3</v>
      </c>
      <c r="AY80" s="5">
        <f>P_R[[#This Row],[9+]]-P_R[[#This Row],[10+]]</f>
        <v>3.7199999999999456E-3</v>
      </c>
      <c r="AZ80" s="5">
        <f>P_R[[#This Row],[10+]]-P_R[[#This Row],[11+]]</f>
        <v>5.9700000000000308E-3</v>
      </c>
      <c r="BA80" s="5">
        <f>P_R[[#This Row],[11+]]-P_R[[#This Row],[12+]]</f>
        <v>9.220000000000006E-3</v>
      </c>
      <c r="BB80" s="5">
        <f>P_R[[#This Row],[12+]]-P_R[[#This Row],[13+]]</f>
        <v>1.368999999999998E-2</v>
      </c>
      <c r="BC80" s="5">
        <f>P_R[[#This Row],[13+]]-P_R[[#This Row],[14+]]</f>
        <v>2.0669999999999966E-2</v>
      </c>
      <c r="BD80" s="5">
        <f>P_R[[#This Row],[14+]]-P_R[[#This Row],[15+]]</f>
        <v>2.7129999999999987E-2</v>
      </c>
      <c r="BE80" s="5">
        <f>P_R[[#This Row],[15+]]-P_R[[#This Row],[16+]]</f>
        <v>3.5660000000000025E-2</v>
      </c>
      <c r="BF80" s="5">
        <f>P_R[[#This Row],[16+]]-P_R[[#This Row],[17+]]</f>
        <v>4.5019999999999949E-2</v>
      </c>
      <c r="BG80" s="5">
        <f>P_R[[#This Row],[17+]]-P_R[[#This Row],[18+]]</f>
        <v>5.4630000000000067E-2</v>
      </c>
      <c r="BH80" s="5">
        <f>P_R[[#This Row],[18+]]-P_R[[#This Row],[19+]]</f>
        <v>6.7089999999999983E-2</v>
      </c>
      <c r="BI80" s="5">
        <f>P_R[[#This Row],[19+]]-P_R[[#This Row],[20+]]</f>
        <v>7.1679999999999966E-2</v>
      </c>
      <c r="BJ80" s="5">
        <f>P_R[[#This Row],[20+]]-P_R[[#This Row],[21+]]</f>
        <v>7.7020000000000088E-2</v>
      </c>
      <c r="BK80" s="5">
        <f>P_R[[#This Row],[21+]]-P_R[[#This Row],[22+]]</f>
        <v>7.950999999999997E-2</v>
      </c>
      <c r="BL80" s="5">
        <f>P_R[[#This Row],[22+]]-P_R[[#This Row],[23+]]</f>
        <v>7.8880000000000006E-2</v>
      </c>
      <c r="BM80" s="5">
        <f>P_R[[#This Row],[23+]]-P_R[[#This Row],[24+]]</f>
        <v>7.5199999999999989E-2</v>
      </c>
      <c r="BN80" s="5">
        <f>P_R[[#This Row],[24+]]-P_R[[#This Row],[25+]]</f>
        <v>7.2119999999999962E-2</v>
      </c>
      <c r="BO80" s="5">
        <f>P_R[[#This Row],[25+]]-P_R[[#This Row],[26+]]</f>
        <v>6.0190000000000021E-2</v>
      </c>
      <c r="BP80" s="5">
        <f>P_R[[#This Row],[26+]]-P_R[[#This Row],[27+]]</f>
        <v>5.0800000000000012E-2</v>
      </c>
      <c r="BQ80" s="5">
        <f>P_R[[#This Row],[27+]]-P_R[[#This Row],[28+]]</f>
        <v>4.1209999999999997E-2</v>
      </c>
      <c r="BR80" s="5">
        <f>P_R[[#This Row],[28+]]-P_R[[#This Row],[29+]]</f>
        <v>3.2119999999999996E-2</v>
      </c>
      <c r="BS80" s="5">
        <f>P_R[[#This Row],[29+]]-P_R[[#This Row],[30+]]</f>
        <v>2.4059999999999998E-2</v>
      </c>
      <c r="BT80" s="5">
        <f>P_R[[#This Row],[30+]]-P_R[[#This Row],[31+]]</f>
        <v>1.8029999999999997E-2</v>
      </c>
      <c r="BU80" s="5">
        <f>P_R[[#This Row],[31+]]-P_R[[#This Row],[32+]]</f>
        <v>1.1740000000000004E-2</v>
      </c>
      <c r="BV80" s="5">
        <f>P_R[[#This Row],[32+]]-P_R[[#This Row],[33+]]</f>
        <v>7.7899999999999983E-3</v>
      </c>
      <c r="BW80" s="5">
        <f>P_R[[#This Row],[33+]]-P_R[[#This Row],[34+]]</f>
        <v>4.9600000000000009E-3</v>
      </c>
      <c r="BX80" s="5">
        <f>P_R[[#This Row],[34+]]-P_R[[#This Row],[35+]]</f>
        <v>3.0399999999999993E-3</v>
      </c>
      <c r="BY80" s="5">
        <f>P_R[[#This Row],[35+]]-P_R[[#This Row],[36+]]</f>
        <v>1.8600000000000001E-3</v>
      </c>
      <c r="BZ80" s="5">
        <f>P_R[[#This Row],[36+]]-P_R[[#This Row],[37+]]</f>
        <v>9.8000000000000019E-4</v>
      </c>
      <c r="CA80" s="5">
        <f>P_R[[#This Row],[37+]]-P_R[[#This Row],[38+]]</f>
        <v>5.2999999999999998E-4</v>
      </c>
      <c r="CB80" s="5">
        <f>P_R[[#This Row],[38+]]-P_R[[#This Row],[39+]]</f>
        <v>2.8000000000000003E-4</v>
      </c>
      <c r="CC80" s="5">
        <f>P_R[[#This Row],[39+]]-P_R[[#This Row],[40+]]</f>
        <v>1.3999999999999999E-4</v>
      </c>
      <c r="CD80" s="5">
        <f>P_R[[#This Row],[40+]]-P_R[[#This Row],[41+]]</f>
        <v>6.9999999999999994E-5</v>
      </c>
      <c r="CE80" s="5">
        <f>P_R[[#This Row],[41+]]-P_R[[#This Row],[42+]]</f>
        <v>5.0000000000000002E-5</v>
      </c>
      <c r="CF80" s="5">
        <f>P_R[[#This Row],[42+]]-P_R[[#This Row],[43+]]</f>
        <v>0</v>
      </c>
      <c r="CG80" s="5">
        <f>P_R[[#This Row],[43+]]-P_R[[#This Row],[44+]]</f>
        <v>0</v>
      </c>
      <c r="CH80" s="5">
        <f>P_R[[#This Row],[44+]]-P_R[[#This Row],[45+]]</f>
        <v>0</v>
      </c>
      <c r="CI80" s="5">
        <f>P_R[[#This Row],[45+]]-P_R[[#This Row],[46+]]</f>
        <v>0</v>
      </c>
      <c r="CJ80" s="5">
        <f>P_R[[#This Row],[46+]]-P_R[[#This Row],[47+]]</f>
        <v>0</v>
      </c>
      <c r="CK80" s="5">
        <f>P_R[[#This Row],[47+]]-P_R[[#This Row],[48+]]</f>
        <v>0</v>
      </c>
      <c r="CL80" s="5">
        <f>P_R[[#This Row],[48+]]-P_R[[#This Row],[49+]]</f>
        <v>0</v>
      </c>
    </row>
    <row r="81" spans="1:90" x14ac:dyDescent="0.25">
      <c r="A81" s="10">
        <v>22400625</v>
      </c>
      <c r="B81" t="s">
        <v>75</v>
      </c>
      <c r="C81" t="s">
        <v>77</v>
      </c>
      <c r="D81" s="11">
        <v>0.83333333333333337</v>
      </c>
      <c r="E81" s="9" t="str">
        <f>HYPERLINK("https://www.nba.com/stats/player/1641726/boxscores-traditional", "Dereck Lively II")</f>
        <v>Dereck Lively II</v>
      </c>
      <c r="F81">
        <v>22.8</v>
      </c>
      <c r="G81" s="4">
        <v>8.2319999999999993</v>
      </c>
      <c r="H81" s="3">
        <v>0.96406999999999998</v>
      </c>
      <c r="I81" s="3">
        <v>0.95352000000000003</v>
      </c>
      <c r="J81" s="3">
        <v>0.93942999999999999</v>
      </c>
      <c r="K81" s="3">
        <v>0.92364000000000002</v>
      </c>
      <c r="L81" s="3">
        <v>0.90490000000000004</v>
      </c>
      <c r="M81" s="3">
        <v>0.88297999999999999</v>
      </c>
      <c r="N81" s="3">
        <v>0.85768999999999995</v>
      </c>
      <c r="O81" s="3">
        <v>0.82894000000000001</v>
      </c>
      <c r="P81" s="3">
        <v>0.79673000000000005</v>
      </c>
      <c r="Q81" s="3">
        <v>0.75804000000000005</v>
      </c>
      <c r="R81" s="3">
        <v>0.71904000000000001</v>
      </c>
      <c r="S81" s="3">
        <v>0.67723999999999995</v>
      </c>
      <c r="T81" s="3">
        <v>0.63307000000000002</v>
      </c>
      <c r="U81" s="3">
        <v>0.58706000000000003</v>
      </c>
      <c r="V81" s="3">
        <v>0.53983000000000003</v>
      </c>
      <c r="W81" s="3">
        <v>0.49202000000000001</v>
      </c>
      <c r="X81" s="3">
        <v>0.44037999999999999</v>
      </c>
      <c r="Y81" s="3">
        <v>0.39357999999999999</v>
      </c>
      <c r="Z81" s="3">
        <v>0.34827000000000002</v>
      </c>
      <c r="AA81" s="3">
        <v>0.30503000000000002</v>
      </c>
      <c r="AB81" s="3">
        <v>0.26434999999999997</v>
      </c>
      <c r="AC81" s="3">
        <v>0.22663</v>
      </c>
      <c r="AD81" s="3">
        <v>0.19214999999999999</v>
      </c>
      <c r="AE81" s="3">
        <v>0.15866</v>
      </c>
      <c r="AF81" s="3">
        <v>0.13136</v>
      </c>
      <c r="AG81" s="3">
        <v>0.10749</v>
      </c>
      <c r="AH81" s="3">
        <v>8.6910000000000001E-2</v>
      </c>
      <c r="AI81" s="3">
        <v>6.9440000000000002E-2</v>
      </c>
      <c r="AJ81" s="3">
        <v>5.4800000000000001E-2</v>
      </c>
      <c r="AK81" s="3">
        <v>4.2720000000000001E-2</v>
      </c>
      <c r="AL81" s="3">
        <v>3.2160000000000001E-2</v>
      </c>
      <c r="AM81" s="3">
        <v>2.4420000000000001E-2</v>
      </c>
      <c r="AN81" s="3">
        <v>1.831E-2</v>
      </c>
      <c r="AO81" s="3">
        <v>1.355E-2</v>
      </c>
      <c r="AP81" s="3">
        <v>9.9000000000000008E-3</v>
      </c>
      <c r="AQ81" s="3">
        <v>7.1399999999999996E-3</v>
      </c>
      <c r="AR81" s="3">
        <v>4.9399999999999999E-3</v>
      </c>
      <c r="AS81" s="3">
        <v>3.47E-3</v>
      </c>
      <c r="AT81" s="3">
        <v>2.3999999999999998E-3</v>
      </c>
      <c r="AU81" s="3">
        <v>1.64E-3</v>
      </c>
      <c r="AV81" s="3">
        <v>1.1100000000000001E-3</v>
      </c>
      <c r="AW81" s="3">
        <v>7.3999999999999999E-4</v>
      </c>
      <c r="AX81" s="5">
        <f>P_R[[#This Row],[8+]]-P_R[[#This Row],[9+]]</f>
        <v>1.0549999999999948E-2</v>
      </c>
      <c r="AY81" s="5">
        <f>P_R[[#This Row],[9+]]-P_R[[#This Row],[10+]]</f>
        <v>1.4090000000000047E-2</v>
      </c>
      <c r="AZ81" s="5">
        <f>P_R[[#This Row],[10+]]-P_R[[#This Row],[11+]]</f>
        <v>1.5789999999999971E-2</v>
      </c>
      <c r="BA81" s="5">
        <f>P_R[[#This Row],[11+]]-P_R[[#This Row],[12+]]</f>
        <v>1.8739999999999979E-2</v>
      </c>
      <c r="BB81" s="5">
        <f>P_R[[#This Row],[12+]]-P_R[[#This Row],[13+]]</f>
        <v>2.1920000000000051E-2</v>
      </c>
      <c r="BC81" s="5">
        <f>P_R[[#This Row],[13+]]-P_R[[#This Row],[14+]]</f>
        <v>2.5290000000000035E-2</v>
      </c>
      <c r="BD81" s="5">
        <f>P_R[[#This Row],[14+]]-P_R[[#This Row],[15+]]</f>
        <v>2.8749999999999942E-2</v>
      </c>
      <c r="BE81" s="5">
        <f>P_R[[#This Row],[15+]]-P_R[[#This Row],[16+]]</f>
        <v>3.2209999999999961E-2</v>
      </c>
      <c r="BF81" s="5">
        <f>P_R[[#This Row],[16+]]-P_R[[#This Row],[17+]]</f>
        <v>3.8690000000000002E-2</v>
      </c>
      <c r="BG81" s="5">
        <f>P_R[[#This Row],[17+]]-P_R[[#This Row],[18+]]</f>
        <v>3.9000000000000035E-2</v>
      </c>
      <c r="BH81" s="5">
        <f>P_R[[#This Row],[18+]]-P_R[[#This Row],[19+]]</f>
        <v>4.1800000000000059E-2</v>
      </c>
      <c r="BI81" s="5">
        <f>P_R[[#This Row],[19+]]-P_R[[#This Row],[20+]]</f>
        <v>4.4169999999999932E-2</v>
      </c>
      <c r="BJ81" s="5">
        <f>P_R[[#This Row],[20+]]-P_R[[#This Row],[21+]]</f>
        <v>4.6009999999999995E-2</v>
      </c>
      <c r="BK81" s="5">
        <f>P_R[[#This Row],[21+]]-P_R[[#This Row],[22+]]</f>
        <v>4.7229999999999994E-2</v>
      </c>
      <c r="BL81" s="5">
        <f>P_R[[#This Row],[22+]]-P_R[[#This Row],[23+]]</f>
        <v>4.7810000000000019E-2</v>
      </c>
      <c r="BM81" s="5">
        <f>P_R[[#This Row],[23+]]-P_R[[#This Row],[24+]]</f>
        <v>5.1640000000000019E-2</v>
      </c>
      <c r="BN81" s="5">
        <f>P_R[[#This Row],[24+]]-P_R[[#This Row],[25+]]</f>
        <v>4.6800000000000008E-2</v>
      </c>
      <c r="BO81" s="5">
        <f>P_R[[#This Row],[25+]]-P_R[[#This Row],[26+]]</f>
        <v>4.5309999999999961E-2</v>
      </c>
      <c r="BP81" s="5">
        <f>P_R[[#This Row],[26+]]-P_R[[#This Row],[27+]]</f>
        <v>4.3240000000000001E-2</v>
      </c>
      <c r="BQ81" s="5">
        <f>P_R[[#This Row],[27+]]-P_R[[#This Row],[28+]]</f>
        <v>4.0680000000000049E-2</v>
      </c>
      <c r="BR81" s="5">
        <f>P_R[[#This Row],[28+]]-P_R[[#This Row],[29+]]</f>
        <v>3.7719999999999976E-2</v>
      </c>
      <c r="BS81" s="5">
        <f>P_R[[#This Row],[29+]]-P_R[[#This Row],[30+]]</f>
        <v>3.4480000000000011E-2</v>
      </c>
      <c r="BT81" s="5">
        <f>P_R[[#This Row],[30+]]-P_R[[#This Row],[31+]]</f>
        <v>3.3489999999999992E-2</v>
      </c>
      <c r="BU81" s="5">
        <f>P_R[[#This Row],[31+]]-P_R[[#This Row],[32+]]</f>
        <v>2.7299999999999991E-2</v>
      </c>
      <c r="BV81" s="5">
        <f>P_R[[#This Row],[32+]]-P_R[[#This Row],[33+]]</f>
        <v>2.3870000000000002E-2</v>
      </c>
      <c r="BW81" s="5">
        <f>P_R[[#This Row],[33+]]-P_R[[#This Row],[34+]]</f>
        <v>2.0580000000000001E-2</v>
      </c>
      <c r="BX81" s="5">
        <f>P_R[[#This Row],[34+]]-P_R[[#This Row],[35+]]</f>
        <v>1.7469999999999999E-2</v>
      </c>
      <c r="BY81" s="5">
        <f>P_R[[#This Row],[35+]]-P_R[[#This Row],[36+]]</f>
        <v>1.464E-2</v>
      </c>
      <c r="BZ81" s="5">
        <f>P_R[[#This Row],[36+]]-P_R[[#This Row],[37+]]</f>
        <v>1.208E-2</v>
      </c>
      <c r="CA81" s="5">
        <f>P_R[[#This Row],[37+]]-P_R[[#This Row],[38+]]</f>
        <v>1.056E-2</v>
      </c>
      <c r="CB81" s="5">
        <f>P_R[[#This Row],[38+]]-P_R[[#This Row],[39+]]</f>
        <v>7.7400000000000004E-3</v>
      </c>
      <c r="CC81" s="5">
        <f>P_R[[#This Row],[39+]]-P_R[[#This Row],[40+]]</f>
        <v>6.1100000000000008E-3</v>
      </c>
      <c r="CD81" s="5">
        <f>P_R[[#This Row],[40+]]-P_R[[#This Row],[41+]]</f>
        <v>4.7600000000000003E-3</v>
      </c>
      <c r="CE81" s="5">
        <f>P_R[[#This Row],[41+]]-P_R[[#This Row],[42+]]</f>
        <v>3.6499999999999987E-3</v>
      </c>
      <c r="CF81" s="5">
        <f>P_R[[#This Row],[42+]]-P_R[[#This Row],[43+]]</f>
        <v>2.7600000000000012E-3</v>
      </c>
      <c r="CG81" s="5">
        <f>P_R[[#This Row],[43+]]-P_R[[#This Row],[44+]]</f>
        <v>2.1999999999999997E-3</v>
      </c>
      <c r="CH81" s="5">
        <f>P_R[[#This Row],[44+]]-P_R[[#This Row],[45+]]</f>
        <v>1.47E-3</v>
      </c>
      <c r="CI81" s="5">
        <f>P_R[[#This Row],[45+]]-P_R[[#This Row],[46+]]</f>
        <v>1.0700000000000002E-3</v>
      </c>
      <c r="CJ81" s="5">
        <f>P_R[[#This Row],[46+]]-P_R[[#This Row],[47+]]</f>
        <v>7.5999999999999983E-4</v>
      </c>
      <c r="CK81" s="5">
        <f>P_R[[#This Row],[47+]]-P_R[[#This Row],[48+]]</f>
        <v>5.2999999999999987E-4</v>
      </c>
      <c r="CL81" s="5">
        <f>P_R[[#This Row],[48+]]-P_R[[#This Row],[49+]]</f>
        <v>3.700000000000001E-4</v>
      </c>
    </row>
    <row r="82" spans="1:90" x14ac:dyDescent="0.25">
      <c r="A82" s="10">
        <v>22400625</v>
      </c>
      <c r="B82" t="s">
        <v>77</v>
      </c>
      <c r="C82" t="s">
        <v>75</v>
      </c>
      <c r="D82" s="11">
        <v>0.83333333333333337</v>
      </c>
      <c r="E82" s="9" t="str">
        <f>HYPERLINK("https://www.nba.com/stats/player/1631096/boxscores-traditional", "Chet Holmgren")</f>
        <v>Chet Holmgren</v>
      </c>
      <c r="F82">
        <v>22.6</v>
      </c>
      <c r="G82" s="4">
        <v>8.7319999999999993</v>
      </c>
      <c r="H82" s="3">
        <v>0.95254000000000005</v>
      </c>
      <c r="I82" s="3">
        <v>0.94062000000000001</v>
      </c>
      <c r="J82" s="3">
        <v>0.92506999999999995</v>
      </c>
      <c r="K82" s="3">
        <v>0.90824000000000005</v>
      </c>
      <c r="L82" s="3">
        <v>0.88685999999999998</v>
      </c>
      <c r="M82" s="3">
        <v>0.86433000000000004</v>
      </c>
      <c r="N82" s="3">
        <v>0.83645999999999998</v>
      </c>
      <c r="O82" s="3">
        <v>0.80784999999999996</v>
      </c>
      <c r="P82" s="3">
        <v>0.77637</v>
      </c>
      <c r="Q82" s="3">
        <v>0.73890999999999996</v>
      </c>
      <c r="R82" s="3">
        <v>0.70194000000000001</v>
      </c>
      <c r="S82" s="3">
        <v>0.65910000000000002</v>
      </c>
      <c r="T82" s="3">
        <v>0.61790999999999996</v>
      </c>
      <c r="U82" s="3">
        <v>0.57142000000000004</v>
      </c>
      <c r="V82" s="3">
        <v>0.52790000000000004</v>
      </c>
      <c r="W82" s="3">
        <v>0.48005999999999999</v>
      </c>
      <c r="X82" s="3">
        <v>0.43643999999999999</v>
      </c>
      <c r="Y82" s="3">
        <v>0.39357999999999999</v>
      </c>
      <c r="Z82" s="3">
        <v>0.34827000000000002</v>
      </c>
      <c r="AA82" s="3">
        <v>0.30853999999999998</v>
      </c>
      <c r="AB82" s="3">
        <v>0.26762999999999998</v>
      </c>
      <c r="AC82" s="3">
        <v>0.23269999999999999</v>
      </c>
      <c r="AD82" s="3">
        <v>0.19766</v>
      </c>
      <c r="AE82" s="3">
        <v>0.16853000000000001</v>
      </c>
      <c r="AF82" s="3">
        <v>0.14007</v>
      </c>
      <c r="AG82" s="3">
        <v>0.11702</v>
      </c>
      <c r="AH82" s="3">
        <v>9.5100000000000004E-2</v>
      </c>
      <c r="AI82" s="3">
        <v>7.7799999999999994E-2</v>
      </c>
      <c r="AJ82" s="3">
        <v>6.3009999999999997E-2</v>
      </c>
      <c r="AK82" s="3">
        <v>4.947E-2</v>
      </c>
      <c r="AL82" s="3">
        <v>3.9199999999999999E-2</v>
      </c>
      <c r="AM82" s="3">
        <v>3.005E-2</v>
      </c>
      <c r="AN82" s="3">
        <v>2.3300000000000001E-2</v>
      </c>
      <c r="AO82" s="3">
        <v>1.7430000000000001E-2</v>
      </c>
      <c r="AP82" s="3">
        <v>1.321E-2</v>
      </c>
      <c r="AQ82" s="3">
        <v>9.6399999999999993E-3</v>
      </c>
      <c r="AR82" s="3">
        <v>7.1399999999999996E-3</v>
      </c>
      <c r="AS82" s="3">
        <v>5.0800000000000003E-3</v>
      </c>
      <c r="AT82" s="3">
        <v>3.6800000000000001E-3</v>
      </c>
      <c r="AU82" s="3">
        <v>2.64E-3</v>
      </c>
      <c r="AV82" s="3">
        <v>1.81E-3</v>
      </c>
      <c r="AW82" s="3">
        <v>1.2600000000000001E-3</v>
      </c>
      <c r="AX82" s="5">
        <f>P_R[[#This Row],[8+]]-P_R[[#This Row],[9+]]</f>
        <v>1.1920000000000042E-2</v>
      </c>
      <c r="AY82" s="5">
        <f>P_R[[#This Row],[9+]]-P_R[[#This Row],[10+]]</f>
        <v>1.5550000000000064E-2</v>
      </c>
      <c r="AZ82" s="5">
        <f>P_R[[#This Row],[10+]]-P_R[[#This Row],[11+]]</f>
        <v>1.6829999999999901E-2</v>
      </c>
      <c r="BA82" s="5">
        <f>P_R[[#This Row],[11+]]-P_R[[#This Row],[12+]]</f>
        <v>2.1380000000000066E-2</v>
      </c>
      <c r="BB82" s="5">
        <f>P_R[[#This Row],[12+]]-P_R[[#This Row],[13+]]</f>
        <v>2.2529999999999939E-2</v>
      </c>
      <c r="BC82" s="5">
        <f>P_R[[#This Row],[13+]]-P_R[[#This Row],[14+]]</f>
        <v>2.7870000000000061E-2</v>
      </c>
      <c r="BD82" s="5">
        <f>P_R[[#This Row],[14+]]-P_R[[#This Row],[15+]]</f>
        <v>2.8610000000000024E-2</v>
      </c>
      <c r="BE82" s="5">
        <f>P_R[[#This Row],[15+]]-P_R[[#This Row],[16+]]</f>
        <v>3.1479999999999952E-2</v>
      </c>
      <c r="BF82" s="5">
        <f>P_R[[#This Row],[16+]]-P_R[[#This Row],[17+]]</f>
        <v>3.7460000000000049E-2</v>
      </c>
      <c r="BG82" s="5">
        <f>P_R[[#This Row],[17+]]-P_R[[#This Row],[18+]]</f>
        <v>3.6969999999999947E-2</v>
      </c>
      <c r="BH82" s="5">
        <f>P_R[[#This Row],[18+]]-P_R[[#This Row],[19+]]</f>
        <v>4.2839999999999989E-2</v>
      </c>
      <c r="BI82" s="5">
        <f>P_R[[#This Row],[19+]]-P_R[[#This Row],[20+]]</f>
        <v>4.119000000000006E-2</v>
      </c>
      <c r="BJ82" s="5">
        <f>P_R[[#This Row],[20+]]-P_R[[#This Row],[21+]]</f>
        <v>4.648999999999992E-2</v>
      </c>
      <c r="BK82" s="5">
        <f>P_R[[#This Row],[21+]]-P_R[[#This Row],[22+]]</f>
        <v>4.3520000000000003E-2</v>
      </c>
      <c r="BL82" s="5">
        <f>P_R[[#This Row],[22+]]-P_R[[#This Row],[23+]]</f>
        <v>4.7840000000000049E-2</v>
      </c>
      <c r="BM82" s="5">
        <f>P_R[[#This Row],[23+]]-P_R[[#This Row],[24+]]</f>
        <v>4.3619999999999992E-2</v>
      </c>
      <c r="BN82" s="5">
        <f>P_R[[#This Row],[24+]]-P_R[[#This Row],[25+]]</f>
        <v>4.2860000000000009E-2</v>
      </c>
      <c r="BO82" s="5">
        <f>P_R[[#This Row],[25+]]-P_R[[#This Row],[26+]]</f>
        <v>4.5309999999999961E-2</v>
      </c>
      <c r="BP82" s="5">
        <f>P_R[[#This Row],[26+]]-P_R[[#This Row],[27+]]</f>
        <v>3.9730000000000043E-2</v>
      </c>
      <c r="BQ82" s="5">
        <f>P_R[[#This Row],[27+]]-P_R[[#This Row],[28+]]</f>
        <v>4.0910000000000002E-2</v>
      </c>
      <c r="BR82" s="5">
        <f>P_R[[#This Row],[28+]]-P_R[[#This Row],[29+]]</f>
        <v>3.4929999999999989E-2</v>
      </c>
      <c r="BS82" s="5">
        <f>P_R[[#This Row],[29+]]-P_R[[#This Row],[30+]]</f>
        <v>3.5039999999999988E-2</v>
      </c>
      <c r="BT82" s="5">
        <f>P_R[[#This Row],[30+]]-P_R[[#This Row],[31+]]</f>
        <v>2.9129999999999989E-2</v>
      </c>
      <c r="BU82" s="5">
        <f>P_R[[#This Row],[31+]]-P_R[[#This Row],[32+]]</f>
        <v>2.8460000000000013E-2</v>
      </c>
      <c r="BV82" s="5">
        <f>P_R[[#This Row],[32+]]-P_R[[#This Row],[33+]]</f>
        <v>2.3050000000000001E-2</v>
      </c>
      <c r="BW82" s="5">
        <f>P_R[[#This Row],[33+]]-P_R[[#This Row],[34+]]</f>
        <v>2.1919999999999995E-2</v>
      </c>
      <c r="BX82" s="5">
        <f>P_R[[#This Row],[34+]]-P_R[[#This Row],[35+]]</f>
        <v>1.730000000000001E-2</v>
      </c>
      <c r="BY82" s="5">
        <f>P_R[[#This Row],[35+]]-P_R[[#This Row],[36+]]</f>
        <v>1.4789999999999998E-2</v>
      </c>
      <c r="BZ82" s="5">
        <f>P_R[[#This Row],[36+]]-P_R[[#This Row],[37+]]</f>
        <v>1.3539999999999996E-2</v>
      </c>
      <c r="CA82" s="5">
        <f>P_R[[#This Row],[37+]]-P_R[[#This Row],[38+]]</f>
        <v>1.0270000000000001E-2</v>
      </c>
      <c r="CB82" s="5">
        <f>P_R[[#This Row],[38+]]-P_R[[#This Row],[39+]]</f>
        <v>9.1499999999999984E-3</v>
      </c>
      <c r="CC82" s="5">
        <f>P_R[[#This Row],[39+]]-P_R[[#This Row],[40+]]</f>
        <v>6.7499999999999991E-3</v>
      </c>
      <c r="CD82" s="5">
        <f>P_R[[#This Row],[40+]]-P_R[[#This Row],[41+]]</f>
        <v>5.8700000000000002E-3</v>
      </c>
      <c r="CE82" s="5">
        <f>P_R[[#This Row],[41+]]-P_R[[#This Row],[42+]]</f>
        <v>4.2200000000000015E-3</v>
      </c>
      <c r="CF82" s="5">
        <f>P_R[[#This Row],[42+]]-P_R[[#This Row],[43+]]</f>
        <v>3.5700000000000003E-3</v>
      </c>
      <c r="CG82" s="5">
        <f>P_R[[#This Row],[43+]]-P_R[[#This Row],[44+]]</f>
        <v>2.4999999999999996E-3</v>
      </c>
      <c r="CH82" s="5">
        <f>P_R[[#This Row],[44+]]-P_R[[#This Row],[45+]]</f>
        <v>2.0599999999999993E-3</v>
      </c>
      <c r="CI82" s="5">
        <f>P_R[[#This Row],[45+]]-P_R[[#This Row],[46+]]</f>
        <v>1.4000000000000002E-3</v>
      </c>
      <c r="CJ82" s="5">
        <f>P_R[[#This Row],[46+]]-P_R[[#This Row],[47+]]</f>
        <v>1.0400000000000001E-3</v>
      </c>
      <c r="CK82" s="5">
        <f>P_R[[#This Row],[47+]]-P_R[[#This Row],[48+]]</f>
        <v>8.3000000000000001E-4</v>
      </c>
      <c r="CL82" s="5">
        <f>P_R[[#This Row],[48+]]-P_R[[#This Row],[49+]]</f>
        <v>5.4999999999999992E-4</v>
      </c>
    </row>
    <row r="83" spans="1:90" x14ac:dyDescent="0.25">
      <c r="A83" s="10">
        <v>22400625</v>
      </c>
      <c r="B83" t="s">
        <v>75</v>
      </c>
      <c r="C83" t="s">
        <v>77</v>
      </c>
      <c r="D83" s="11">
        <v>0.83333333333333337</v>
      </c>
      <c r="E83" s="9" t="str">
        <f>HYPERLINK("https://www.nba.com/stats/player/1630702/boxscores-traditional", "Jaden Hardy")</f>
        <v>Jaden Hardy</v>
      </c>
      <c r="F83">
        <v>16.2</v>
      </c>
      <c r="G83" s="4">
        <v>8.7949999999999999</v>
      </c>
      <c r="H83" s="3">
        <v>0.82381000000000004</v>
      </c>
      <c r="I83" s="3">
        <v>0.79388999999999998</v>
      </c>
      <c r="J83" s="3">
        <v>0.75804000000000005</v>
      </c>
      <c r="K83" s="3">
        <v>0.72240000000000004</v>
      </c>
      <c r="L83" s="3">
        <v>0.68439000000000005</v>
      </c>
      <c r="M83" s="3">
        <v>0.64058000000000004</v>
      </c>
      <c r="N83" s="3">
        <v>0.59870999999999996</v>
      </c>
      <c r="O83" s="3">
        <v>0.55567</v>
      </c>
      <c r="P83" s="3">
        <v>0.50797999999999999</v>
      </c>
      <c r="Q83" s="3">
        <v>0.46414</v>
      </c>
      <c r="R83" s="3">
        <v>0.42074</v>
      </c>
      <c r="S83" s="3">
        <v>0.37447999999999998</v>
      </c>
      <c r="T83" s="3">
        <v>0.33360000000000001</v>
      </c>
      <c r="U83" s="3">
        <v>0.29115999999999997</v>
      </c>
      <c r="V83" s="3">
        <v>0.25463000000000002</v>
      </c>
      <c r="W83" s="3">
        <v>0.22065000000000001</v>
      </c>
      <c r="X83" s="3">
        <v>0.18673000000000001</v>
      </c>
      <c r="Y83" s="3">
        <v>0.15866</v>
      </c>
      <c r="Z83" s="3">
        <v>0.13350000000000001</v>
      </c>
      <c r="AA83" s="3">
        <v>0.10935</v>
      </c>
      <c r="AB83" s="3">
        <v>9.0120000000000006E-2</v>
      </c>
      <c r="AC83" s="3">
        <v>7.2150000000000006E-2</v>
      </c>
      <c r="AD83" s="3">
        <v>5.8209999999999998E-2</v>
      </c>
      <c r="AE83" s="3">
        <v>4.648E-2</v>
      </c>
      <c r="AF83" s="3">
        <v>3.5929999999999997E-2</v>
      </c>
      <c r="AG83" s="3">
        <v>2.8070000000000001E-2</v>
      </c>
      <c r="AH83" s="3">
        <v>2.1690000000000001E-2</v>
      </c>
      <c r="AI83" s="3">
        <v>1.618E-2</v>
      </c>
      <c r="AJ83" s="3">
        <v>1.222E-2</v>
      </c>
      <c r="AK83" s="3">
        <v>9.1400000000000006E-3</v>
      </c>
      <c r="AL83" s="3">
        <v>6.5700000000000003E-3</v>
      </c>
      <c r="AM83" s="3">
        <v>4.7999999999999996E-3</v>
      </c>
      <c r="AN83" s="3">
        <v>3.3600000000000001E-3</v>
      </c>
      <c r="AO83" s="3">
        <v>2.3999999999999998E-3</v>
      </c>
      <c r="AP83" s="3">
        <v>1.6900000000000001E-3</v>
      </c>
      <c r="AQ83" s="3">
        <v>1.14E-3</v>
      </c>
      <c r="AR83" s="3">
        <v>7.9000000000000001E-4</v>
      </c>
      <c r="AS83" s="3">
        <v>5.4000000000000001E-4</v>
      </c>
      <c r="AT83" s="3">
        <v>3.5E-4</v>
      </c>
      <c r="AU83" s="3">
        <v>2.3000000000000001E-4</v>
      </c>
      <c r="AV83" s="3">
        <v>1.4999999999999999E-4</v>
      </c>
      <c r="AW83" s="3">
        <v>1E-4</v>
      </c>
      <c r="AX83" s="5">
        <f>P_R[[#This Row],[8+]]-P_R[[#This Row],[9+]]</f>
        <v>2.9920000000000058E-2</v>
      </c>
      <c r="AY83" s="5">
        <f>P_R[[#This Row],[9+]]-P_R[[#This Row],[10+]]</f>
        <v>3.5849999999999937E-2</v>
      </c>
      <c r="AZ83" s="5">
        <f>P_R[[#This Row],[10+]]-P_R[[#This Row],[11+]]</f>
        <v>3.5640000000000005E-2</v>
      </c>
      <c r="BA83" s="5">
        <f>P_R[[#This Row],[11+]]-P_R[[#This Row],[12+]]</f>
        <v>3.8009999999999988E-2</v>
      </c>
      <c r="BB83" s="5">
        <f>P_R[[#This Row],[12+]]-P_R[[#This Row],[13+]]</f>
        <v>4.3810000000000016E-2</v>
      </c>
      <c r="BC83" s="5">
        <f>P_R[[#This Row],[13+]]-P_R[[#This Row],[14+]]</f>
        <v>4.1870000000000074E-2</v>
      </c>
      <c r="BD83" s="5">
        <f>P_R[[#This Row],[14+]]-P_R[[#This Row],[15+]]</f>
        <v>4.3039999999999967E-2</v>
      </c>
      <c r="BE83" s="5">
        <f>P_R[[#This Row],[15+]]-P_R[[#This Row],[16+]]</f>
        <v>4.769000000000001E-2</v>
      </c>
      <c r="BF83" s="5">
        <f>P_R[[#This Row],[16+]]-P_R[[#This Row],[17+]]</f>
        <v>4.383999999999999E-2</v>
      </c>
      <c r="BG83" s="5">
        <f>P_R[[#This Row],[17+]]-P_R[[#This Row],[18+]]</f>
        <v>4.3399999999999994E-2</v>
      </c>
      <c r="BH83" s="5">
        <f>P_R[[#This Row],[18+]]-P_R[[#This Row],[19+]]</f>
        <v>4.6260000000000023E-2</v>
      </c>
      <c r="BI83" s="5">
        <f>P_R[[#This Row],[19+]]-P_R[[#This Row],[20+]]</f>
        <v>4.0879999999999972E-2</v>
      </c>
      <c r="BJ83" s="5">
        <f>P_R[[#This Row],[20+]]-P_R[[#This Row],[21+]]</f>
        <v>4.2440000000000033E-2</v>
      </c>
      <c r="BK83" s="5">
        <f>P_R[[#This Row],[21+]]-P_R[[#This Row],[22+]]</f>
        <v>3.6529999999999951E-2</v>
      </c>
      <c r="BL83" s="5">
        <f>P_R[[#This Row],[22+]]-P_R[[#This Row],[23+]]</f>
        <v>3.398000000000001E-2</v>
      </c>
      <c r="BM83" s="5">
        <f>P_R[[#This Row],[23+]]-P_R[[#This Row],[24+]]</f>
        <v>3.3920000000000006E-2</v>
      </c>
      <c r="BN83" s="5">
        <f>P_R[[#This Row],[24+]]-P_R[[#This Row],[25+]]</f>
        <v>2.8070000000000012E-2</v>
      </c>
      <c r="BO83" s="5">
        <f>P_R[[#This Row],[25+]]-P_R[[#This Row],[26+]]</f>
        <v>2.5159999999999988E-2</v>
      </c>
      <c r="BP83" s="5">
        <f>P_R[[#This Row],[26+]]-P_R[[#This Row],[27+]]</f>
        <v>2.4150000000000005E-2</v>
      </c>
      <c r="BQ83" s="5">
        <f>P_R[[#This Row],[27+]]-P_R[[#This Row],[28+]]</f>
        <v>1.9229999999999997E-2</v>
      </c>
      <c r="BR83" s="5">
        <f>P_R[[#This Row],[28+]]-P_R[[#This Row],[29+]]</f>
        <v>1.797E-2</v>
      </c>
      <c r="BS83" s="5">
        <f>P_R[[#This Row],[29+]]-P_R[[#This Row],[30+]]</f>
        <v>1.3940000000000008E-2</v>
      </c>
      <c r="BT83" s="5">
        <f>P_R[[#This Row],[30+]]-P_R[[#This Row],[31+]]</f>
        <v>1.1729999999999997E-2</v>
      </c>
      <c r="BU83" s="5">
        <f>P_R[[#This Row],[31+]]-P_R[[#This Row],[32+]]</f>
        <v>1.0550000000000004E-2</v>
      </c>
      <c r="BV83" s="5">
        <f>P_R[[#This Row],[32+]]-P_R[[#This Row],[33+]]</f>
        <v>7.8599999999999955E-3</v>
      </c>
      <c r="BW83" s="5">
        <f>P_R[[#This Row],[33+]]-P_R[[#This Row],[34+]]</f>
        <v>6.3800000000000003E-3</v>
      </c>
      <c r="BX83" s="5">
        <f>P_R[[#This Row],[34+]]-P_R[[#This Row],[35+]]</f>
        <v>5.510000000000001E-3</v>
      </c>
      <c r="BY83" s="5">
        <f>P_R[[#This Row],[35+]]-P_R[[#This Row],[36+]]</f>
        <v>3.96E-3</v>
      </c>
      <c r="BZ83" s="5">
        <f>P_R[[#This Row],[36+]]-P_R[[#This Row],[37+]]</f>
        <v>3.0799999999999994E-3</v>
      </c>
      <c r="CA83" s="5">
        <f>P_R[[#This Row],[37+]]-P_R[[#This Row],[38+]]</f>
        <v>2.5700000000000002E-3</v>
      </c>
      <c r="CB83" s="5">
        <f>P_R[[#This Row],[38+]]-P_R[[#This Row],[39+]]</f>
        <v>1.7700000000000007E-3</v>
      </c>
      <c r="CC83" s="5">
        <f>P_R[[#This Row],[39+]]-P_R[[#This Row],[40+]]</f>
        <v>1.4399999999999994E-3</v>
      </c>
      <c r="CD83" s="5">
        <f>P_R[[#This Row],[40+]]-P_R[[#This Row],[41+]]</f>
        <v>9.6000000000000035E-4</v>
      </c>
      <c r="CE83" s="5">
        <f>P_R[[#This Row],[41+]]-P_R[[#This Row],[42+]]</f>
        <v>7.0999999999999969E-4</v>
      </c>
      <c r="CF83" s="5">
        <f>P_R[[#This Row],[42+]]-P_R[[#This Row],[43+]]</f>
        <v>5.5000000000000014E-4</v>
      </c>
      <c r="CG83" s="5">
        <f>P_R[[#This Row],[43+]]-P_R[[#This Row],[44+]]</f>
        <v>3.4999999999999994E-4</v>
      </c>
      <c r="CH83" s="5">
        <f>P_R[[#This Row],[44+]]-P_R[[#This Row],[45+]]</f>
        <v>2.5000000000000001E-4</v>
      </c>
      <c r="CI83" s="5">
        <f>P_R[[#This Row],[45+]]-P_R[[#This Row],[46+]]</f>
        <v>1.9000000000000001E-4</v>
      </c>
      <c r="CJ83" s="5">
        <f>P_R[[#This Row],[46+]]-P_R[[#This Row],[47+]]</f>
        <v>1.1999999999999999E-4</v>
      </c>
      <c r="CK83" s="5">
        <f>P_R[[#This Row],[47+]]-P_R[[#This Row],[48+]]</f>
        <v>8.000000000000002E-5</v>
      </c>
      <c r="CL83" s="5">
        <f>P_R[[#This Row],[48+]]-P_R[[#This Row],[49+]]</f>
        <v>4.9999999999999982E-5</v>
      </c>
    </row>
    <row r="84" spans="1:90" x14ac:dyDescent="0.25">
      <c r="A84" s="10">
        <v>22400625</v>
      </c>
      <c r="B84" t="s">
        <v>75</v>
      </c>
      <c r="C84" t="s">
        <v>77</v>
      </c>
      <c r="D84" s="11">
        <v>0.83333333333333337</v>
      </c>
      <c r="E84" s="9" t="str">
        <f>HYPERLINK("https://www.nba.com/stats/player/1630230/boxscores-traditional", "Naji Marshall")</f>
        <v>Naji Marshall</v>
      </c>
      <c r="F84">
        <v>16.2</v>
      </c>
      <c r="G84" s="4">
        <v>5.7759999999999998</v>
      </c>
      <c r="H84" s="3">
        <v>0.92220000000000002</v>
      </c>
      <c r="I84" s="3">
        <v>0.89434999999999998</v>
      </c>
      <c r="J84" s="3">
        <v>0.85768999999999995</v>
      </c>
      <c r="K84" s="3">
        <v>0.81594</v>
      </c>
      <c r="L84" s="3">
        <v>0.76729999999999998</v>
      </c>
      <c r="M84" s="3">
        <v>0.70884000000000003</v>
      </c>
      <c r="N84" s="3">
        <v>0.64802999999999999</v>
      </c>
      <c r="O84" s="3">
        <v>0.58316999999999997</v>
      </c>
      <c r="P84" s="3">
        <v>0.51197000000000004</v>
      </c>
      <c r="Q84" s="3">
        <v>0.44433</v>
      </c>
      <c r="R84" s="3">
        <v>0.37828000000000001</v>
      </c>
      <c r="S84" s="3">
        <v>0.31561</v>
      </c>
      <c r="T84" s="3">
        <v>0.25463000000000002</v>
      </c>
      <c r="U84" s="3">
        <v>0.20327000000000001</v>
      </c>
      <c r="V84" s="3">
        <v>0.15866</v>
      </c>
      <c r="W84" s="3">
        <v>0.11899999999999999</v>
      </c>
      <c r="X84" s="3">
        <v>8.8510000000000005E-2</v>
      </c>
      <c r="Y84" s="3">
        <v>6.4259999999999998E-2</v>
      </c>
      <c r="Z84" s="3">
        <v>4.4569999999999999E-2</v>
      </c>
      <c r="AA84" s="3">
        <v>3.074E-2</v>
      </c>
      <c r="AB84" s="3">
        <v>2.068E-2</v>
      </c>
      <c r="AC84" s="3">
        <v>1.321E-2</v>
      </c>
      <c r="AD84" s="3">
        <v>8.4200000000000004E-3</v>
      </c>
      <c r="AE84" s="3">
        <v>5.2300000000000003E-3</v>
      </c>
      <c r="AF84" s="3">
        <v>3.0699999999999998E-3</v>
      </c>
      <c r="AG84" s="3">
        <v>1.81E-3</v>
      </c>
      <c r="AH84" s="3">
        <v>1.0399999999999999E-3</v>
      </c>
      <c r="AI84" s="3">
        <v>5.8E-4</v>
      </c>
      <c r="AJ84" s="3">
        <v>2.9999999999999997E-4</v>
      </c>
      <c r="AK84" s="3">
        <v>1.6000000000000001E-4</v>
      </c>
      <c r="AL84" s="3">
        <v>8.0000000000000007E-5</v>
      </c>
      <c r="AM84" s="3">
        <v>4.0000000000000003E-5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5">
        <f>P_R[[#This Row],[8+]]-P_R[[#This Row],[9+]]</f>
        <v>2.7850000000000041E-2</v>
      </c>
      <c r="AY84" s="5">
        <f>P_R[[#This Row],[9+]]-P_R[[#This Row],[10+]]</f>
        <v>3.6660000000000026E-2</v>
      </c>
      <c r="AZ84" s="5">
        <f>P_R[[#This Row],[10+]]-P_R[[#This Row],[11+]]</f>
        <v>4.1749999999999954E-2</v>
      </c>
      <c r="BA84" s="5">
        <f>P_R[[#This Row],[11+]]-P_R[[#This Row],[12+]]</f>
        <v>4.8640000000000017E-2</v>
      </c>
      <c r="BB84" s="5">
        <f>P_R[[#This Row],[12+]]-P_R[[#This Row],[13+]]</f>
        <v>5.8459999999999956E-2</v>
      </c>
      <c r="BC84" s="5">
        <f>P_R[[#This Row],[13+]]-P_R[[#This Row],[14+]]</f>
        <v>6.0810000000000031E-2</v>
      </c>
      <c r="BD84" s="5">
        <f>P_R[[#This Row],[14+]]-P_R[[#This Row],[15+]]</f>
        <v>6.4860000000000029E-2</v>
      </c>
      <c r="BE84" s="5">
        <f>P_R[[#This Row],[15+]]-P_R[[#This Row],[16+]]</f>
        <v>7.119999999999993E-2</v>
      </c>
      <c r="BF84" s="5">
        <f>P_R[[#This Row],[16+]]-P_R[[#This Row],[17+]]</f>
        <v>6.7640000000000033E-2</v>
      </c>
      <c r="BG84" s="5">
        <f>P_R[[#This Row],[17+]]-P_R[[#This Row],[18+]]</f>
        <v>6.6049999999999998E-2</v>
      </c>
      <c r="BH84" s="5">
        <f>P_R[[#This Row],[18+]]-P_R[[#This Row],[19+]]</f>
        <v>6.2670000000000003E-2</v>
      </c>
      <c r="BI84" s="5">
        <f>P_R[[#This Row],[19+]]-P_R[[#This Row],[20+]]</f>
        <v>6.0979999999999979E-2</v>
      </c>
      <c r="BJ84" s="5">
        <f>P_R[[#This Row],[20+]]-P_R[[#This Row],[21+]]</f>
        <v>5.1360000000000017E-2</v>
      </c>
      <c r="BK84" s="5">
        <f>P_R[[#This Row],[21+]]-P_R[[#This Row],[22+]]</f>
        <v>4.4610000000000011E-2</v>
      </c>
      <c r="BL84" s="5">
        <f>P_R[[#This Row],[22+]]-P_R[[#This Row],[23+]]</f>
        <v>3.9660000000000001E-2</v>
      </c>
      <c r="BM84" s="5">
        <f>P_R[[#This Row],[23+]]-P_R[[#This Row],[24+]]</f>
        <v>3.0489999999999989E-2</v>
      </c>
      <c r="BN84" s="5">
        <f>P_R[[#This Row],[24+]]-P_R[[#This Row],[25+]]</f>
        <v>2.4250000000000008E-2</v>
      </c>
      <c r="BO84" s="5">
        <f>P_R[[#This Row],[25+]]-P_R[[#This Row],[26+]]</f>
        <v>1.9689999999999999E-2</v>
      </c>
      <c r="BP84" s="5">
        <f>P_R[[#This Row],[26+]]-P_R[[#This Row],[27+]]</f>
        <v>1.3829999999999999E-2</v>
      </c>
      <c r="BQ84" s="5">
        <f>P_R[[#This Row],[27+]]-P_R[[#This Row],[28+]]</f>
        <v>1.0059999999999999E-2</v>
      </c>
      <c r="BR84" s="5">
        <f>P_R[[#This Row],[28+]]-P_R[[#This Row],[29+]]</f>
        <v>7.4700000000000009E-3</v>
      </c>
      <c r="BS84" s="5">
        <f>P_R[[#This Row],[29+]]-P_R[[#This Row],[30+]]</f>
        <v>4.7899999999999991E-3</v>
      </c>
      <c r="BT84" s="5">
        <f>P_R[[#This Row],[30+]]-P_R[[#This Row],[31+]]</f>
        <v>3.1900000000000001E-3</v>
      </c>
      <c r="BU84" s="5">
        <f>P_R[[#This Row],[31+]]-P_R[[#This Row],[32+]]</f>
        <v>2.1600000000000005E-3</v>
      </c>
      <c r="BV84" s="5">
        <f>P_R[[#This Row],[32+]]-P_R[[#This Row],[33+]]</f>
        <v>1.2599999999999998E-3</v>
      </c>
      <c r="BW84" s="5">
        <f>P_R[[#This Row],[33+]]-P_R[[#This Row],[34+]]</f>
        <v>7.7000000000000007E-4</v>
      </c>
      <c r="BX84" s="5">
        <f>P_R[[#This Row],[34+]]-P_R[[#This Row],[35+]]</f>
        <v>4.5999999999999991E-4</v>
      </c>
      <c r="BY84" s="5">
        <f>P_R[[#This Row],[35+]]-P_R[[#This Row],[36+]]</f>
        <v>2.8000000000000003E-4</v>
      </c>
      <c r="BZ84" s="5">
        <f>P_R[[#This Row],[36+]]-P_R[[#This Row],[37+]]</f>
        <v>1.3999999999999996E-4</v>
      </c>
      <c r="CA84" s="5">
        <f>P_R[[#This Row],[37+]]-P_R[[#This Row],[38+]]</f>
        <v>8.0000000000000007E-5</v>
      </c>
      <c r="CB84" s="5">
        <f>P_R[[#This Row],[38+]]-P_R[[#This Row],[39+]]</f>
        <v>4.0000000000000003E-5</v>
      </c>
      <c r="CC84" s="5">
        <f>P_R[[#This Row],[39+]]-P_R[[#This Row],[40+]]</f>
        <v>4.0000000000000003E-5</v>
      </c>
      <c r="CD84" s="5">
        <f>P_R[[#This Row],[40+]]-P_R[[#This Row],[41+]]</f>
        <v>0</v>
      </c>
      <c r="CE84" s="5">
        <f>P_R[[#This Row],[41+]]-P_R[[#This Row],[42+]]</f>
        <v>0</v>
      </c>
      <c r="CF84" s="5">
        <f>P_R[[#This Row],[42+]]-P_R[[#This Row],[43+]]</f>
        <v>0</v>
      </c>
      <c r="CG84" s="5">
        <f>P_R[[#This Row],[43+]]-P_R[[#This Row],[44+]]</f>
        <v>0</v>
      </c>
      <c r="CH84" s="5">
        <f>P_R[[#This Row],[44+]]-P_R[[#This Row],[45+]]</f>
        <v>0</v>
      </c>
      <c r="CI84" s="5">
        <f>P_R[[#This Row],[45+]]-P_R[[#This Row],[46+]]</f>
        <v>0</v>
      </c>
      <c r="CJ84" s="5">
        <f>P_R[[#This Row],[46+]]-P_R[[#This Row],[47+]]</f>
        <v>0</v>
      </c>
      <c r="CK84" s="5">
        <f>P_R[[#This Row],[47+]]-P_R[[#This Row],[48+]]</f>
        <v>0</v>
      </c>
      <c r="CL84" s="5">
        <f>P_R[[#This Row],[48+]]-P_R[[#This Row],[49+]]</f>
        <v>0</v>
      </c>
    </row>
    <row r="85" spans="1:90" x14ac:dyDescent="0.25">
      <c r="A85" s="10">
        <v>22400625</v>
      </c>
      <c r="B85" t="s">
        <v>75</v>
      </c>
      <c r="C85" t="s">
        <v>77</v>
      </c>
      <c r="D85" s="11">
        <v>0.83333333333333337</v>
      </c>
      <c r="E85" s="9" t="str">
        <f>HYPERLINK("https://www.nba.com/stats/player/202691/boxscores-traditional", "Klay Thompson")</f>
        <v>Klay Thompson</v>
      </c>
      <c r="F85">
        <v>15</v>
      </c>
      <c r="G85" s="4">
        <v>8.0990000000000002</v>
      </c>
      <c r="H85" s="3">
        <v>0.80510999999999999</v>
      </c>
      <c r="I85" s="3">
        <v>0.77034999999999998</v>
      </c>
      <c r="J85" s="3">
        <v>0.73236999999999997</v>
      </c>
      <c r="K85" s="3">
        <v>0.68793000000000004</v>
      </c>
      <c r="L85" s="3">
        <v>0.64431000000000005</v>
      </c>
      <c r="M85" s="3">
        <v>0.59870999999999996</v>
      </c>
      <c r="N85" s="3">
        <v>0.54776000000000002</v>
      </c>
      <c r="O85" s="3">
        <v>0.5</v>
      </c>
      <c r="P85" s="3">
        <v>0.45223999999999998</v>
      </c>
      <c r="Q85" s="3">
        <v>0.40128999999999998</v>
      </c>
      <c r="R85" s="3">
        <v>0.35569000000000001</v>
      </c>
      <c r="S85" s="3">
        <v>0.31207000000000001</v>
      </c>
      <c r="T85" s="3">
        <v>0.26762999999999998</v>
      </c>
      <c r="U85" s="3">
        <v>0.22964999999999999</v>
      </c>
      <c r="V85" s="3">
        <v>0.19489000000000001</v>
      </c>
      <c r="W85" s="3">
        <v>0.16109000000000001</v>
      </c>
      <c r="X85" s="3">
        <v>0.13350000000000001</v>
      </c>
      <c r="Y85" s="3">
        <v>0.10935</v>
      </c>
      <c r="Z85" s="3">
        <v>8.6910000000000001E-2</v>
      </c>
      <c r="AA85" s="3">
        <v>6.9440000000000002E-2</v>
      </c>
      <c r="AB85" s="3">
        <v>5.3699999999999998E-2</v>
      </c>
      <c r="AC85" s="3">
        <v>4.1820000000000003E-2</v>
      </c>
      <c r="AD85" s="3">
        <v>3.2160000000000001E-2</v>
      </c>
      <c r="AE85" s="3">
        <v>2.385E-2</v>
      </c>
      <c r="AF85" s="3">
        <v>1.7860000000000001E-2</v>
      </c>
      <c r="AG85" s="3">
        <v>1.321E-2</v>
      </c>
      <c r="AH85" s="3">
        <v>9.3900000000000008E-3</v>
      </c>
      <c r="AI85" s="3">
        <v>6.7600000000000004E-3</v>
      </c>
      <c r="AJ85" s="3">
        <v>4.7999999999999996E-3</v>
      </c>
      <c r="AK85" s="3">
        <v>3.2599999999999999E-3</v>
      </c>
      <c r="AL85" s="3">
        <v>2.2599999999999999E-3</v>
      </c>
      <c r="AM85" s="3">
        <v>1.5399999999999999E-3</v>
      </c>
      <c r="AN85" s="3">
        <v>1E-3</v>
      </c>
      <c r="AO85" s="3">
        <v>6.6E-4</v>
      </c>
      <c r="AP85" s="3">
        <v>4.2999999999999999E-4</v>
      </c>
      <c r="AQ85" s="3">
        <v>2.7E-4</v>
      </c>
      <c r="AR85" s="3">
        <v>1.7000000000000001E-4</v>
      </c>
      <c r="AS85" s="3">
        <v>1.1E-4</v>
      </c>
      <c r="AT85" s="3">
        <v>6.0000000000000002E-5</v>
      </c>
      <c r="AU85" s="3">
        <v>4.0000000000000003E-5</v>
      </c>
      <c r="AV85" s="3">
        <v>0</v>
      </c>
      <c r="AW85" s="3">
        <v>0</v>
      </c>
      <c r="AX85" s="5">
        <f>P_R[[#This Row],[8+]]-P_R[[#This Row],[9+]]</f>
        <v>3.4760000000000013E-2</v>
      </c>
      <c r="AY85" s="5">
        <f>P_R[[#This Row],[9+]]-P_R[[#This Row],[10+]]</f>
        <v>3.7980000000000014E-2</v>
      </c>
      <c r="AZ85" s="5">
        <f>P_R[[#This Row],[10+]]-P_R[[#This Row],[11+]]</f>
        <v>4.4439999999999924E-2</v>
      </c>
      <c r="BA85" s="5">
        <f>P_R[[#This Row],[11+]]-P_R[[#This Row],[12+]]</f>
        <v>4.3619999999999992E-2</v>
      </c>
      <c r="BB85" s="5">
        <f>P_R[[#This Row],[12+]]-P_R[[#This Row],[13+]]</f>
        <v>4.5600000000000085E-2</v>
      </c>
      <c r="BC85" s="5">
        <f>P_R[[#This Row],[13+]]-P_R[[#This Row],[14+]]</f>
        <v>5.094999999999994E-2</v>
      </c>
      <c r="BD85" s="5">
        <f>P_R[[#This Row],[14+]]-P_R[[#This Row],[15+]]</f>
        <v>4.7760000000000025E-2</v>
      </c>
      <c r="BE85" s="5">
        <f>P_R[[#This Row],[15+]]-P_R[[#This Row],[16+]]</f>
        <v>4.7760000000000025E-2</v>
      </c>
      <c r="BF85" s="5">
        <f>P_R[[#This Row],[16+]]-P_R[[#This Row],[17+]]</f>
        <v>5.0949999999999995E-2</v>
      </c>
      <c r="BG85" s="5">
        <f>P_R[[#This Row],[17+]]-P_R[[#This Row],[18+]]</f>
        <v>4.5599999999999974E-2</v>
      </c>
      <c r="BH85" s="5">
        <f>P_R[[#This Row],[18+]]-P_R[[#This Row],[19+]]</f>
        <v>4.3619999999999992E-2</v>
      </c>
      <c r="BI85" s="5">
        <f>P_R[[#This Row],[19+]]-P_R[[#This Row],[20+]]</f>
        <v>4.4440000000000035E-2</v>
      </c>
      <c r="BJ85" s="5">
        <f>P_R[[#This Row],[20+]]-P_R[[#This Row],[21+]]</f>
        <v>3.7979999999999986E-2</v>
      </c>
      <c r="BK85" s="5">
        <f>P_R[[#This Row],[21+]]-P_R[[#This Row],[22+]]</f>
        <v>3.4759999999999985E-2</v>
      </c>
      <c r="BL85" s="5">
        <f>P_R[[#This Row],[22+]]-P_R[[#This Row],[23+]]</f>
        <v>3.3799999999999997E-2</v>
      </c>
      <c r="BM85" s="5">
        <f>P_R[[#This Row],[23+]]-P_R[[#This Row],[24+]]</f>
        <v>2.7590000000000003E-2</v>
      </c>
      <c r="BN85" s="5">
        <f>P_R[[#This Row],[24+]]-P_R[[#This Row],[25+]]</f>
        <v>2.4150000000000005E-2</v>
      </c>
      <c r="BO85" s="5">
        <f>P_R[[#This Row],[25+]]-P_R[[#This Row],[26+]]</f>
        <v>2.2440000000000002E-2</v>
      </c>
      <c r="BP85" s="5">
        <f>P_R[[#This Row],[26+]]-P_R[[#This Row],[27+]]</f>
        <v>1.7469999999999999E-2</v>
      </c>
      <c r="BQ85" s="5">
        <f>P_R[[#This Row],[27+]]-P_R[[#This Row],[28+]]</f>
        <v>1.5740000000000004E-2</v>
      </c>
      <c r="BR85" s="5">
        <f>P_R[[#This Row],[28+]]-P_R[[#This Row],[29+]]</f>
        <v>1.1879999999999995E-2</v>
      </c>
      <c r="BS85" s="5">
        <f>P_R[[#This Row],[29+]]-P_R[[#This Row],[30+]]</f>
        <v>9.6600000000000019E-3</v>
      </c>
      <c r="BT85" s="5">
        <f>P_R[[#This Row],[30+]]-P_R[[#This Row],[31+]]</f>
        <v>8.3100000000000014E-3</v>
      </c>
      <c r="BU85" s="5">
        <f>P_R[[#This Row],[31+]]-P_R[[#This Row],[32+]]</f>
        <v>5.9899999999999988E-3</v>
      </c>
      <c r="BV85" s="5">
        <f>P_R[[#This Row],[32+]]-P_R[[#This Row],[33+]]</f>
        <v>4.6500000000000014E-3</v>
      </c>
      <c r="BW85" s="5">
        <f>P_R[[#This Row],[33+]]-P_R[[#This Row],[34+]]</f>
        <v>3.8199999999999987E-3</v>
      </c>
      <c r="BX85" s="5">
        <f>P_R[[#This Row],[34+]]-P_R[[#This Row],[35+]]</f>
        <v>2.6300000000000004E-3</v>
      </c>
      <c r="BY85" s="5">
        <f>P_R[[#This Row],[35+]]-P_R[[#This Row],[36+]]</f>
        <v>1.9600000000000008E-3</v>
      </c>
      <c r="BZ85" s="5">
        <f>P_R[[#This Row],[36+]]-P_R[[#This Row],[37+]]</f>
        <v>1.5399999999999997E-3</v>
      </c>
      <c r="CA85" s="5">
        <f>P_R[[#This Row],[37+]]-P_R[[#This Row],[38+]]</f>
        <v>1E-3</v>
      </c>
      <c r="CB85" s="5">
        <f>P_R[[#This Row],[38+]]-P_R[[#This Row],[39+]]</f>
        <v>7.1999999999999994E-4</v>
      </c>
      <c r="CC85" s="5">
        <f>P_R[[#This Row],[39+]]-P_R[[#This Row],[40+]]</f>
        <v>5.399999999999999E-4</v>
      </c>
      <c r="CD85" s="5">
        <f>P_R[[#This Row],[40+]]-P_R[[#This Row],[41+]]</f>
        <v>3.4000000000000002E-4</v>
      </c>
      <c r="CE85" s="5">
        <f>P_R[[#This Row],[41+]]-P_R[[#This Row],[42+]]</f>
        <v>2.3000000000000001E-4</v>
      </c>
      <c r="CF85" s="5">
        <f>P_R[[#This Row],[42+]]-P_R[[#This Row],[43+]]</f>
        <v>1.5999999999999999E-4</v>
      </c>
      <c r="CG85" s="5">
        <f>P_R[[#This Row],[43+]]-P_R[[#This Row],[44+]]</f>
        <v>9.9999999999999991E-5</v>
      </c>
      <c r="CH85" s="5">
        <f>P_R[[#This Row],[44+]]-P_R[[#This Row],[45+]]</f>
        <v>6.0000000000000008E-5</v>
      </c>
      <c r="CI85" s="5">
        <f>P_R[[#This Row],[45+]]-P_R[[#This Row],[46+]]</f>
        <v>5.0000000000000002E-5</v>
      </c>
      <c r="CJ85" s="5">
        <f>P_R[[#This Row],[46+]]-P_R[[#This Row],[47+]]</f>
        <v>1.9999999999999998E-5</v>
      </c>
      <c r="CK85" s="5">
        <f>P_R[[#This Row],[47+]]-P_R[[#This Row],[48+]]</f>
        <v>4.0000000000000003E-5</v>
      </c>
      <c r="CL85" s="5">
        <f>P_R[[#This Row],[48+]]-P_R[[#This Row],[49+]]</f>
        <v>0</v>
      </c>
    </row>
    <row r="86" spans="1:90" x14ac:dyDescent="0.25">
      <c r="A86" s="10">
        <v>22400625</v>
      </c>
      <c r="B86" t="s">
        <v>75</v>
      </c>
      <c r="C86" t="s">
        <v>77</v>
      </c>
      <c r="D86" s="11">
        <v>0.83333333333333337</v>
      </c>
      <c r="E86" s="9" t="str">
        <f>HYPERLINK("https://www.nba.com/stats/player/203915/boxscores-traditional", "Spencer Dinwiddie")</f>
        <v>Spencer Dinwiddie</v>
      </c>
      <c r="F86">
        <v>15.6</v>
      </c>
      <c r="G86" s="4">
        <v>5.6070000000000002</v>
      </c>
      <c r="H86" s="3">
        <v>0.91308999999999996</v>
      </c>
      <c r="I86" s="3">
        <v>0.88100000000000001</v>
      </c>
      <c r="J86" s="3">
        <v>0.84133999999999998</v>
      </c>
      <c r="K86" s="3">
        <v>0.79388999999999998</v>
      </c>
      <c r="L86" s="3">
        <v>0.73890999999999996</v>
      </c>
      <c r="M86" s="3">
        <v>0.67723999999999995</v>
      </c>
      <c r="N86" s="3">
        <v>0.61409000000000002</v>
      </c>
      <c r="O86" s="3">
        <v>0.54379999999999995</v>
      </c>
      <c r="P86" s="3">
        <v>0.47210000000000002</v>
      </c>
      <c r="Q86" s="3">
        <v>0.40128999999999998</v>
      </c>
      <c r="R86" s="3">
        <v>0.33360000000000001</v>
      </c>
      <c r="S86" s="3">
        <v>0.27093</v>
      </c>
      <c r="T86" s="3">
        <v>0.2177</v>
      </c>
      <c r="U86" s="3">
        <v>0.16853000000000001</v>
      </c>
      <c r="V86" s="3">
        <v>0.12714</v>
      </c>
      <c r="W86" s="3">
        <v>9.3420000000000003E-2</v>
      </c>
      <c r="X86" s="3">
        <v>6.6809999999999994E-2</v>
      </c>
      <c r="Y86" s="3">
        <v>4.648E-2</v>
      </c>
      <c r="Z86" s="3">
        <v>3.2160000000000001E-2</v>
      </c>
      <c r="AA86" s="3">
        <v>2.1180000000000001E-2</v>
      </c>
      <c r="AB86" s="3">
        <v>1.355E-2</v>
      </c>
      <c r="AC86" s="3">
        <v>8.4200000000000004E-3</v>
      </c>
      <c r="AD86" s="3">
        <v>5.0800000000000003E-3</v>
      </c>
      <c r="AE86" s="3">
        <v>2.98E-3</v>
      </c>
      <c r="AF86" s="3">
        <v>1.75E-3</v>
      </c>
      <c r="AG86" s="3">
        <v>9.7000000000000005E-4</v>
      </c>
      <c r="AH86" s="3">
        <v>5.1999999999999995E-4</v>
      </c>
      <c r="AI86" s="3">
        <v>2.7E-4</v>
      </c>
      <c r="AJ86" s="3">
        <v>1.3999999999999999E-4</v>
      </c>
      <c r="AK86" s="3">
        <v>6.9999999999999994E-5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5">
        <f>P_R[[#This Row],[8+]]-P_R[[#This Row],[9+]]</f>
        <v>3.2089999999999952E-2</v>
      </c>
      <c r="AY86" s="5">
        <f>P_R[[#This Row],[9+]]-P_R[[#This Row],[10+]]</f>
        <v>3.9660000000000029E-2</v>
      </c>
      <c r="AZ86" s="5">
        <f>P_R[[#This Row],[10+]]-P_R[[#This Row],[11+]]</f>
        <v>4.7449999999999992E-2</v>
      </c>
      <c r="BA86" s="5">
        <f>P_R[[#This Row],[11+]]-P_R[[#This Row],[12+]]</f>
        <v>5.4980000000000029E-2</v>
      </c>
      <c r="BB86" s="5">
        <f>P_R[[#This Row],[12+]]-P_R[[#This Row],[13+]]</f>
        <v>6.1670000000000003E-2</v>
      </c>
      <c r="BC86" s="5">
        <f>P_R[[#This Row],[13+]]-P_R[[#This Row],[14+]]</f>
        <v>6.3149999999999928E-2</v>
      </c>
      <c r="BD86" s="5">
        <f>P_R[[#This Row],[14+]]-P_R[[#This Row],[15+]]</f>
        <v>7.0290000000000075E-2</v>
      </c>
      <c r="BE86" s="5">
        <f>P_R[[#This Row],[15+]]-P_R[[#This Row],[16+]]</f>
        <v>7.169999999999993E-2</v>
      </c>
      <c r="BF86" s="5">
        <f>P_R[[#This Row],[16+]]-P_R[[#This Row],[17+]]</f>
        <v>7.081000000000004E-2</v>
      </c>
      <c r="BG86" s="5">
        <f>P_R[[#This Row],[17+]]-P_R[[#This Row],[18+]]</f>
        <v>6.7689999999999972E-2</v>
      </c>
      <c r="BH86" s="5">
        <f>P_R[[#This Row],[18+]]-P_R[[#This Row],[19+]]</f>
        <v>6.2670000000000003E-2</v>
      </c>
      <c r="BI86" s="5">
        <f>P_R[[#This Row],[19+]]-P_R[[#This Row],[20+]]</f>
        <v>5.323E-2</v>
      </c>
      <c r="BJ86" s="5">
        <f>P_R[[#This Row],[20+]]-P_R[[#This Row],[21+]]</f>
        <v>4.9169999999999991E-2</v>
      </c>
      <c r="BK86" s="5">
        <f>P_R[[#This Row],[21+]]-P_R[[#This Row],[22+]]</f>
        <v>4.139000000000001E-2</v>
      </c>
      <c r="BL86" s="5">
        <f>P_R[[#This Row],[22+]]-P_R[[#This Row],[23+]]</f>
        <v>3.372E-2</v>
      </c>
      <c r="BM86" s="5">
        <f>P_R[[#This Row],[23+]]-P_R[[#This Row],[24+]]</f>
        <v>2.6610000000000009E-2</v>
      </c>
      <c r="BN86" s="5">
        <f>P_R[[#This Row],[24+]]-P_R[[#This Row],[25+]]</f>
        <v>2.0329999999999994E-2</v>
      </c>
      <c r="BO86" s="5">
        <f>P_R[[#This Row],[25+]]-P_R[[#This Row],[26+]]</f>
        <v>1.4319999999999999E-2</v>
      </c>
      <c r="BP86" s="5">
        <f>P_R[[#This Row],[26+]]-P_R[[#This Row],[27+]]</f>
        <v>1.098E-2</v>
      </c>
      <c r="BQ86" s="5">
        <f>P_R[[#This Row],[27+]]-P_R[[#This Row],[28+]]</f>
        <v>7.6300000000000014E-3</v>
      </c>
      <c r="BR86" s="5">
        <f>P_R[[#This Row],[28+]]-P_R[[#This Row],[29+]]</f>
        <v>5.1299999999999991E-3</v>
      </c>
      <c r="BS86" s="5">
        <f>P_R[[#This Row],[29+]]-P_R[[#This Row],[30+]]</f>
        <v>3.3400000000000001E-3</v>
      </c>
      <c r="BT86" s="5">
        <f>P_R[[#This Row],[30+]]-P_R[[#This Row],[31+]]</f>
        <v>2.1000000000000003E-3</v>
      </c>
      <c r="BU86" s="5">
        <f>P_R[[#This Row],[31+]]-P_R[[#This Row],[32+]]</f>
        <v>1.23E-3</v>
      </c>
      <c r="BV86" s="5">
        <f>P_R[[#This Row],[32+]]-P_R[[#This Row],[33+]]</f>
        <v>7.7999999999999999E-4</v>
      </c>
      <c r="BW86" s="5">
        <f>P_R[[#This Row],[33+]]-P_R[[#This Row],[34+]]</f>
        <v>4.500000000000001E-4</v>
      </c>
      <c r="BX86" s="5">
        <f>P_R[[#This Row],[34+]]-P_R[[#This Row],[35+]]</f>
        <v>2.4999999999999995E-4</v>
      </c>
      <c r="BY86" s="5">
        <f>P_R[[#This Row],[35+]]-P_R[[#This Row],[36+]]</f>
        <v>1.3000000000000002E-4</v>
      </c>
      <c r="BZ86" s="5">
        <f>P_R[[#This Row],[36+]]-P_R[[#This Row],[37+]]</f>
        <v>6.9999999999999994E-5</v>
      </c>
      <c r="CA86" s="5">
        <f>P_R[[#This Row],[37+]]-P_R[[#This Row],[38+]]</f>
        <v>6.9999999999999994E-5</v>
      </c>
      <c r="CB86" s="5">
        <f>P_R[[#This Row],[38+]]-P_R[[#This Row],[39+]]</f>
        <v>0</v>
      </c>
      <c r="CC86" s="5">
        <f>P_R[[#This Row],[39+]]-P_R[[#This Row],[40+]]</f>
        <v>0</v>
      </c>
      <c r="CD86" s="5">
        <f>P_R[[#This Row],[40+]]-P_R[[#This Row],[41+]]</f>
        <v>0</v>
      </c>
      <c r="CE86" s="5">
        <f>P_R[[#This Row],[41+]]-P_R[[#This Row],[42+]]</f>
        <v>0</v>
      </c>
      <c r="CF86" s="5">
        <f>P_R[[#This Row],[42+]]-P_R[[#This Row],[43+]]</f>
        <v>0</v>
      </c>
      <c r="CG86" s="5">
        <f>P_R[[#This Row],[43+]]-P_R[[#This Row],[44+]]</f>
        <v>0</v>
      </c>
      <c r="CH86" s="5">
        <f>P_R[[#This Row],[44+]]-P_R[[#This Row],[45+]]</f>
        <v>0</v>
      </c>
      <c r="CI86" s="5">
        <f>P_R[[#This Row],[45+]]-P_R[[#This Row],[46+]]</f>
        <v>0</v>
      </c>
      <c r="CJ86" s="5">
        <f>P_R[[#This Row],[46+]]-P_R[[#This Row],[47+]]</f>
        <v>0</v>
      </c>
      <c r="CK86" s="5">
        <f>P_R[[#This Row],[47+]]-P_R[[#This Row],[48+]]</f>
        <v>0</v>
      </c>
      <c r="CL86" s="5">
        <f>P_R[[#This Row],[48+]]-P_R[[#This Row],[49+]]</f>
        <v>0</v>
      </c>
    </row>
    <row r="87" spans="1:90" x14ac:dyDescent="0.25">
      <c r="A87" s="10">
        <v>22400625</v>
      </c>
      <c r="B87" t="s">
        <v>77</v>
      </c>
      <c r="C87" t="s">
        <v>75</v>
      </c>
      <c r="D87" s="11">
        <v>0.83333333333333337</v>
      </c>
      <c r="E87" s="9" t="str">
        <f>HYPERLINK("https://www.nba.com/stats/player/1629652/boxscores-traditional", "Luguentz Dort")</f>
        <v>Luguentz Dort</v>
      </c>
      <c r="F87">
        <v>14</v>
      </c>
      <c r="G87" s="4">
        <v>8.173</v>
      </c>
      <c r="H87" s="3">
        <v>0.76729999999999998</v>
      </c>
      <c r="I87" s="3">
        <v>0.72907</v>
      </c>
      <c r="J87" s="3">
        <v>0.68793000000000004</v>
      </c>
      <c r="K87" s="3">
        <v>0.64431000000000005</v>
      </c>
      <c r="L87" s="3">
        <v>0.59482999999999997</v>
      </c>
      <c r="M87" s="3">
        <v>0.54776000000000002</v>
      </c>
      <c r="N87" s="3">
        <v>0.5</v>
      </c>
      <c r="O87" s="3">
        <v>0.45223999999999998</v>
      </c>
      <c r="P87" s="3">
        <v>0.40516999999999997</v>
      </c>
      <c r="Q87" s="3">
        <v>0.35569000000000001</v>
      </c>
      <c r="R87" s="3">
        <v>0.31207000000000001</v>
      </c>
      <c r="S87" s="3">
        <v>0.27093</v>
      </c>
      <c r="T87" s="3">
        <v>0.23269999999999999</v>
      </c>
      <c r="U87" s="3">
        <v>0.19489000000000001</v>
      </c>
      <c r="V87" s="3">
        <v>0.16353999999999999</v>
      </c>
      <c r="W87" s="3">
        <v>0.13567000000000001</v>
      </c>
      <c r="X87" s="3">
        <v>0.11123</v>
      </c>
      <c r="Y87" s="3">
        <v>8.8510000000000005E-2</v>
      </c>
      <c r="Z87" s="3">
        <v>7.0779999999999996E-2</v>
      </c>
      <c r="AA87" s="3">
        <v>5.5919999999999997E-2</v>
      </c>
      <c r="AB87" s="3">
        <v>4.3630000000000002E-2</v>
      </c>
      <c r="AC87" s="3">
        <v>3.288E-2</v>
      </c>
      <c r="AD87" s="3">
        <v>2.5000000000000001E-2</v>
      </c>
      <c r="AE87" s="3">
        <v>1.8759999999999999E-2</v>
      </c>
      <c r="AF87" s="3">
        <v>1.3899999999999999E-2</v>
      </c>
      <c r="AG87" s="3">
        <v>1.017E-2</v>
      </c>
      <c r="AH87" s="3">
        <v>7.1399999999999996E-3</v>
      </c>
      <c r="AI87" s="3">
        <v>5.0800000000000003E-3</v>
      </c>
      <c r="AJ87" s="3">
        <v>3.5699999999999998E-3</v>
      </c>
      <c r="AK87" s="3">
        <v>2.48E-3</v>
      </c>
      <c r="AL87" s="3">
        <v>1.64E-3</v>
      </c>
      <c r="AM87" s="3">
        <v>1.1100000000000001E-3</v>
      </c>
      <c r="AN87" s="3">
        <v>7.3999999999999999E-4</v>
      </c>
      <c r="AO87" s="3">
        <v>4.8000000000000001E-4</v>
      </c>
      <c r="AP87" s="3">
        <v>2.9999999999999997E-4</v>
      </c>
      <c r="AQ87" s="3">
        <v>1.9000000000000001E-4</v>
      </c>
      <c r="AR87" s="3">
        <v>1.2E-4</v>
      </c>
      <c r="AS87" s="3">
        <v>8.0000000000000007E-5</v>
      </c>
      <c r="AT87" s="3">
        <v>4.0000000000000003E-5</v>
      </c>
      <c r="AU87" s="3">
        <v>0</v>
      </c>
      <c r="AV87" s="3">
        <v>0</v>
      </c>
      <c r="AW87" s="3">
        <v>0</v>
      </c>
      <c r="AX87" s="5">
        <f>P_R[[#This Row],[8+]]-P_R[[#This Row],[9+]]</f>
        <v>3.8229999999999986E-2</v>
      </c>
      <c r="AY87" s="5">
        <f>P_R[[#This Row],[9+]]-P_R[[#This Row],[10+]]</f>
        <v>4.1139999999999954E-2</v>
      </c>
      <c r="AZ87" s="5">
        <f>P_R[[#This Row],[10+]]-P_R[[#This Row],[11+]]</f>
        <v>4.3619999999999992E-2</v>
      </c>
      <c r="BA87" s="5">
        <f>P_R[[#This Row],[11+]]-P_R[[#This Row],[12+]]</f>
        <v>4.9480000000000079E-2</v>
      </c>
      <c r="BB87" s="5">
        <f>P_R[[#This Row],[12+]]-P_R[[#This Row],[13+]]</f>
        <v>4.7069999999999945E-2</v>
      </c>
      <c r="BC87" s="5">
        <f>P_R[[#This Row],[13+]]-P_R[[#This Row],[14+]]</f>
        <v>4.7760000000000025E-2</v>
      </c>
      <c r="BD87" s="5">
        <f>P_R[[#This Row],[14+]]-P_R[[#This Row],[15+]]</f>
        <v>4.7760000000000025E-2</v>
      </c>
      <c r="BE87" s="5">
        <f>P_R[[#This Row],[15+]]-P_R[[#This Row],[16+]]</f>
        <v>4.7070000000000001E-2</v>
      </c>
      <c r="BF87" s="5">
        <f>P_R[[#This Row],[16+]]-P_R[[#This Row],[17+]]</f>
        <v>4.9479999999999968E-2</v>
      </c>
      <c r="BG87" s="5">
        <f>P_R[[#This Row],[17+]]-P_R[[#This Row],[18+]]</f>
        <v>4.3619999999999992E-2</v>
      </c>
      <c r="BH87" s="5">
        <f>P_R[[#This Row],[18+]]-P_R[[#This Row],[19+]]</f>
        <v>4.114000000000001E-2</v>
      </c>
      <c r="BI87" s="5">
        <f>P_R[[#This Row],[19+]]-P_R[[#This Row],[20+]]</f>
        <v>3.8230000000000014E-2</v>
      </c>
      <c r="BJ87" s="5">
        <f>P_R[[#This Row],[20+]]-P_R[[#This Row],[21+]]</f>
        <v>3.7809999999999983E-2</v>
      </c>
      <c r="BK87" s="5">
        <f>P_R[[#This Row],[21+]]-P_R[[#This Row],[22+]]</f>
        <v>3.1350000000000017E-2</v>
      </c>
      <c r="BL87" s="5">
        <f>P_R[[#This Row],[22+]]-P_R[[#This Row],[23+]]</f>
        <v>2.7869999999999978E-2</v>
      </c>
      <c r="BM87" s="5">
        <f>P_R[[#This Row],[23+]]-P_R[[#This Row],[24+]]</f>
        <v>2.4440000000000017E-2</v>
      </c>
      <c r="BN87" s="5">
        <f>P_R[[#This Row],[24+]]-P_R[[#This Row],[25+]]</f>
        <v>2.271999999999999E-2</v>
      </c>
      <c r="BO87" s="5">
        <f>P_R[[#This Row],[25+]]-P_R[[#This Row],[26+]]</f>
        <v>1.773000000000001E-2</v>
      </c>
      <c r="BP87" s="5">
        <f>P_R[[#This Row],[26+]]-P_R[[#This Row],[27+]]</f>
        <v>1.4859999999999998E-2</v>
      </c>
      <c r="BQ87" s="5">
        <f>P_R[[#This Row],[27+]]-P_R[[#This Row],[28+]]</f>
        <v>1.2289999999999995E-2</v>
      </c>
      <c r="BR87" s="5">
        <f>P_R[[#This Row],[28+]]-P_R[[#This Row],[29+]]</f>
        <v>1.0750000000000003E-2</v>
      </c>
      <c r="BS87" s="5">
        <f>P_R[[#This Row],[29+]]-P_R[[#This Row],[30+]]</f>
        <v>7.8799999999999981E-3</v>
      </c>
      <c r="BT87" s="5">
        <f>P_R[[#This Row],[30+]]-P_R[[#This Row],[31+]]</f>
        <v>6.2400000000000025E-3</v>
      </c>
      <c r="BU87" s="5">
        <f>P_R[[#This Row],[31+]]-P_R[[#This Row],[32+]]</f>
        <v>4.8599999999999997E-3</v>
      </c>
      <c r="BV87" s="5">
        <f>P_R[[#This Row],[32+]]-P_R[[#This Row],[33+]]</f>
        <v>3.7299999999999989E-3</v>
      </c>
      <c r="BW87" s="5">
        <f>P_R[[#This Row],[33+]]-P_R[[#This Row],[34+]]</f>
        <v>3.0300000000000006E-3</v>
      </c>
      <c r="BX87" s="5">
        <f>P_R[[#This Row],[34+]]-P_R[[#This Row],[35+]]</f>
        <v>2.0599999999999993E-3</v>
      </c>
      <c r="BY87" s="5">
        <f>P_R[[#This Row],[35+]]-P_R[[#This Row],[36+]]</f>
        <v>1.5100000000000005E-3</v>
      </c>
      <c r="BZ87" s="5">
        <f>P_R[[#This Row],[36+]]-P_R[[#This Row],[37+]]</f>
        <v>1.0899999999999998E-3</v>
      </c>
      <c r="CA87" s="5">
        <f>P_R[[#This Row],[37+]]-P_R[[#This Row],[38+]]</f>
        <v>8.4000000000000003E-4</v>
      </c>
      <c r="CB87" s="5">
        <f>P_R[[#This Row],[38+]]-P_R[[#This Row],[39+]]</f>
        <v>5.2999999999999987E-4</v>
      </c>
      <c r="CC87" s="5">
        <f>P_R[[#This Row],[39+]]-P_R[[#This Row],[40+]]</f>
        <v>3.700000000000001E-4</v>
      </c>
      <c r="CD87" s="5">
        <f>P_R[[#This Row],[40+]]-P_R[[#This Row],[41+]]</f>
        <v>2.5999999999999998E-4</v>
      </c>
      <c r="CE87" s="5">
        <f>P_R[[#This Row],[41+]]-P_R[[#This Row],[42+]]</f>
        <v>1.8000000000000004E-4</v>
      </c>
      <c r="CF87" s="5">
        <f>P_R[[#This Row],[42+]]-P_R[[#This Row],[43+]]</f>
        <v>1.0999999999999996E-4</v>
      </c>
      <c r="CG87" s="5">
        <f>P_R[[#This Row],[43+]]-P_R[[#This Row],[44+]]</f>
        <v>7.0000000000000007E-5</v>
      </c>
      <c r="CH87" s="5">
        <f>P_R[[#This Row],[44+]]-P_R[[#This Row],[45+]]</f>
        <v>3.9999999999999996E-5</v>
      </c>
      <c r="CI87" s="5">
        <f>P_R[[#This Row],[45+]]-P_R[[#This Row],[46+]]</f>
        <v>4.0000000000000003E-5</v>
      </c>
      <c r="CJ87" s="5">
        <f>P_R[[#This Row],[46+]]-P_R[[#This Row],[47+]]</f>
        <v>4.0000000000000003E-5</v>
      </c>
      <c r="CK87" s="5">
        <f>P_R[[#This Row],[47+]]-P_R[[#This Row],[48+]]</f>
        <v>0</v>
      </c>
      <c r="CL87" s="5">
        <f>P_R[[#This Row],[48+]]-P_R[[#This Row],[49+]]</f>
        <v>0</v>
      </c>
    </row>
    <row r="88" spans="1:90" x14ac:dyDescent="0.25">
      <c r="A88" s="10">
        <v>22400625</v>
      </c>
      <c r="B88" t="s">
        <v>77</v>
      </c>
      <c r="C88" t="s">
        <v>75</v>
      </c>
      <c r="D88" s="11">
        <v>0.83333333333333337</v>
      </c>
      <c r="E88" s="9" t="str">
        <f>HYPERLINK("https://www.nba.com/stats/player/1641717/boxscores-traditional", "Cason Wallace")</f>
        <v>Cason Wallace</v>
      </c>
      <c r="F88">
        <v>16.600000000000001</v>
      </c>
      <c r="G88" s="4">
        <v>3.6109999999999998</v>
      </c>
      <c r="H88" s="3">
        <v>0.99134</v>
      </c>
      <c r="I88" s="3">
        <v>0.98214000000000001</v>
      </c>
      <c r="J88" s="3">
        <v>0.96638000000000002</v>
      </c>
      <c r="K88" s="3">
        <v>0.93942999999999999</v>
      </c>
      <c r="L88" s="3">
        <v>0.89795999999999998</v>
      </c>
      <c r="M88" s="3">
        <v>0.84133999999999998</v>
      </c>
      <c r="N88" s="3">
        <v>0.76424000000000003</v>
      </c>
      <c r="O88" s="3">
        <v>0.67003000000000001</v>
      </c>
      <c r="P88" s="3">
        <v>0.56749000000000005</v>
      </c>
      <c r="Q88" s="3">
        <v>0.45619999999999999</v>
      </c>
      <c r="R88" s="3">
        <v>0.34827000000000002</v>
      </c>
      <c r="S88" s="3">
        <v>0.25463000000000002</v>
      </c>
      <c r="T88" s="3">
        <v>0.17360999999999999</v>
      </c>
      <c r="U88" s="3">
        <v>0.11123</v>
      </c>
      <c r="V88" s="3">
        <v>6.6809999999999994E-2</v>
      </c>
      <c r="W88" s="3">
        <v>3.8359999999999998E-2</v>
      </c>
      <c r="X88" s="3">
        <v>2.018E-2</v>
      </c>
      <c r="Y88" s="3">
        <v>9.9000000000000008E-3</v>
      </c>
      <c r="Z88" s="3">
        <v>4.6600000000000001E-3</v>
      </c>
      <c r="AA88" s="3">
        <v>1.99E-3</v>
      </c>
      <c r="AB88" s="3">
        <v>7.9000000000000001E-4</v>
      </c>
      <c r="AC88" s="3">
        <v>2.9999999999999997E-4</v>
      </c>
      <c r="AD88" s="3">
        <v>1E-4</v>
      </c>
      <c r="AE88" s="3">
        <v>3.0000000000000001E-5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5">
        <f>P_R[[#This Row],[8+]]-P_R[[#This Row],[9+]]</f>
        <v>9.199999999999986E-3</v>
      </c>
      <c r="AY88" s="5">
        <f>P_R[[#This Row],[9+]]-P_R[[#This Row],[10+]]</f>
        <v>1.5759999999999996E-2</v>
      </c>
      <c r="AZ88" s="5">
        <f>P_R[[#This Row],[10+]]-P_R[[#This Row],[11+]]</f>
        <v>2.6950000000000029E-2</v>
      </c>
      <c r="BA88" s="5">
        <f>P_R[[#This Row],[11+]]-P_R[[#This Row],[12+]]</f>
        <v>4.1470000000000007E-2</v>
      </c>
      <c r="BB88" s="5">
        <f>P_R[[#This Row],[12+]]-P_R[[#This Row],[13+]]</f>
        <v>5.6620000000000004E-2</v>
      </c>
      <c r="BC88" s="5">
        <f>P_R[[#This Row],[13+]]-P_R[[#This Row],[14+]]</f>
        <v>7.7099999999999946E-2</v>
      </c>
      <c r="BD88" s="5">
        <f>P_R[[#This Row],[14+]]-P_R[[#This Row],[15+]]</f>
        <v>9.4210000000000016E-2</v>
      </c>
      <c r="BE88" s="5">
        <f>P_R[[#This Row],[15+]]-P_R[[#This Row],[16+]]</f>
        <v>0.10253999999999996</v>
      </c>
      <c r="BF88" s="5">
        <f>P_R[[#This Row],[16+]]-P_R[[#This Row],[17+]]</f>
        <v>0.11129000000000006</v>
      </c>
      <c r="BG88" s="5">
        <f>P_R[[#This Row],[17+]]-P_R[[#This Row],[18+]]</f>
        <v>0.10792999999999997</v>
      </c>
      <c r="BH88" s="5">
        <f>P_R[[#This Row],[18+]]-P_R[[#This Row],[19+]]</f>
        <v>9.3640000000000001E-2</v>
      </c>
      <c r="BI88" s="5">
        <f>P_R[[#This Row],[19+]]-P_R[[#This Row],[20+]]</f>
        <v>8.1020000000000036E-2</v>
      </c>
      <c r="BJ88" s="5">
        <f>P_R[[#This Row],[20+]]-P_R[[#This Row],[21+]]</f>
        <v>6.2379999999999991E-2</v>
      </c>
      <c r="BK88" s="5">
        <f>P_R[[#This Row],[21+]]-P_R[[#This Row],[22+]]</f>
        <v>4.4420000000000001E-2</v>
      </c>
      <c r="BL88" s="5">
        <f>P_R[[#This Row],[22+]]-P_R[[#This Row],[23+]]</f>
        <v>2.8449999999999996E-2</v>
      </c>
      <c r="BM88" s="5">
        <f>P_R[[#This Row],[23+]]-P_R[[#This Row],[24+]]</f>
        <v>1.8179999999999998E-2</v>
      </c>
      <c r="BN88" s="5">
        <f>P_R[[#This Row],[24+]]-P_R[[#This Row],[25+]]</f>
        <v>1.0279999999999999E-2</v>
      </c>
      <c r="BO88" s="5">
        <f>P_R[[#This Row],[25+]]-P_R[[#This Row],[26+]]</f>
        <v>5.2400000000000007E-3</v>
      </c>
      <c r="BP88" s="5">
        <f>P_R[[#This Row],[26+]]-P_R[[#This Row],[27+]]</f>
        <v>2.6700000000000001E-3</v>
      </c>
      <c r="BQ88" s="5">
        <f>P_R[[#This Row],[27+]]-P_R[[#This Row],[28+]]</f>
        <v>1.2000000000000001E-3</v>
      </c>
      <c r="BR88" s="5">
        <f>P_R[[#This Row],[28+]]-P_R[[#This Row],[29+]]</f>
        <v>4.8999999999999998E-4</v>
      </c>
      <c r="BS88" s="5">
        <f>P_R[[#This Row],[29+]]-P_R[[#This Row],[30+]]</f>
        <v>1.9999999999999998E-4</v>
      </c>
      <c r="BT88" s="5">
        <f>P_R[[#This Row],[30+]]-P_R[[#This Row],[31+]]</f>
        <v>7.0000000000000007E-5</v>
      </c>
      <c r="BU88" s="5">
        <f>P_R[[#This Row],[31+]]-P_R[[#This Row],[32+]]</f>
        <v>3.0000000000000001E-5</v>
      </c>
      <c r="BV88" s="5">
        <f>P_R[[#This Row],[32+]]-P_R[[#This Row],[33+]]</f>
        <v>0</v>
      </c>
      <c r="BW88" s="5">
        <f>P_R[[#This Row],[33+]]-P_R[[#This Row],[34+]]</f>
        <v>0</v>
      </c>
      <c r="BX88" s="5">
        <f>P_R[[#This Row],[34+]]-P_R[[#This Row],[35+]]</f>
        <v>0</v>
      </c>
      <c r="BY88" s="5">
        <f>P_R[[#This Row],[35+]]-P_R[[#This Row],[36+]]</f>
        <v>0</v>
      </c>
      <c r="BZ88" s="5">
        <f>P_R[[#This Row],[36+]]-P_R[[#This Row],[37+]]</f>
        <v>0</v>
      </c>
      <c r="CA88" s="5">
        <f>P_R[[#This Row],[37+]]-P_R[[#This Row],[38+]]</f>
        <v>0</v>
      </c>
      <c r="CB88" s="5">
        <f>P_R[[#This Row],[38+]]-P_R[[#This Row],[39+]]</f>
        <v>0</v>
      </c>
      <c r="CC88" s="5">
        <f>P_R[[#This Row],[39+]]-P_R[[#This Row],[40+]]</f>
        <v>0</v>
      </c>
      <c r="CD88" s="5">
        <f>P_R[[#This Row],[40+]]-P_R[[#This Row],[41+]]</f>
        <v>0</v>
      </c>
      <c r="CE88" s="5">
        <f>P_R[[#This Row],[41+]]-P_R[[#This Row],[42+]]</f>
        <v>0</v>
      </c>
      <c r="CF88" s="5">
        <f>P_R[[#This Row],[42+]]-P_R[[#This Row],[43+]]</f>
        <v>0</v>
      </c>
      <c r="CG88" s="5">
        <f>P_R[[#This Row],[43+]]-P_R[[#This Row],[44+]]</f>
        <v>0</v>
      </c>
      <c r="CH88" s="5">
        <f>P_R[[#This Row],[44+]]-P_R[[#This Row],[45+]]</f>
        <v>0</v>
      </c>
      <c r="CI88" s="5">
        <f>P_R[[#This Row],[45+]]-P_R[[#This Row],[46+]]</f>
        <v>0</v>
      </c>
      <c r="CJ88" s="5">
        <f>P_R[[#This Row],[46+]]-P_R[[#This Row],[47+]]</f>
        <v>0</v>
      </c>
      <c r="CK88" s="5">
        <f>P_R[[#This Row],[47+]]-P_R[[#This Row],[48+]]</f>
        <v>0</v>
      </c>
      <c r="CL88" s="5">
        <f>P_R[[#This Row],[48+]]-P_R[[#This Row],[49+]]</f>
        <v>0</v>
      </c>
    </row>
    <row r="89" spans="1:90" x14ac:dyDescent="0.25">
      <c r="A89" s="10">
        <v>22400625</v>
      </c>
      <c r="B89" t="s">
        <v>77</v>
      </c>
      <c r="C89" t="s">
        <v>75</v>
      </c>
      <c r="D89" s="11">
        <v>0.83333333333333337</v>
      </c>
      <c r="E89" s="9" t="str">
        <f>HYPERLINK("https://www.nba.com/stats/player/1631119/boxscores-traditional", "Jaylin Williams")</f>
        <v>Jaylin Williams</v>
      </c>
      <c r="F89">
        <v>13</v>
      </c>
      <c r="G89" s="4">
        <v>7.5369999999999999</v>
      </c>
      <c r="H89" s="3">
        <v>0.74536999999999998</v>
      </c>
      <c r="I89" s="3">
        <v>0.70194000000000001</v>
      </c>
      <c r="J89" s="3">
        <v>0.65542</v>
      </c>
      <c r="K89" s="3">
        <v>0.60641999999999996</v>
      </c>
      <c r="L89" s="3">
        <v>0.55171999999999999</v>
      </c>
      <c r="M89" s="3">
        <v>0.5</v>
      </c>
      <c r="N89" s="3">
        <v>0.44828000000000001</v>
      </c>
      <c r="O89" s="3">
        <v>0.39357999999999999</v>
      </c>
      <c r="P89" s="3">
        <v>0.34458</v>
      </c>
      <c r="Q89" s="3">
        <v>0.29805999999999999</v>
      </c>
      <c r="R89" s="3">
        <v>0.25463000000000002</v>
      </c>
      <c r="S89" s="3">
        <v>0.21185999999999999</v>
      </c>
      <c r="T89" s="3">
        <v>0.17619000000000001</v>
      </c>
      <c r="U89" s="3">
        <v>0.14457</v>
      </c>
      <c r="V89" s="3">
        <v>0.11702</v>
      </c>
      <c r="W89" s="3">
        <v>9.1759999999999994E-2</v>
      </c>
      <c r="X89" s="3">
        <v>7.2150000000000006E-2</v>
      </c>
      <c r="Y89" s="3">
        <v>5.5919999999999997E-2</v>
      </c>
      <c r="Z89" s="3">
        <v>4.2720000000000001E-2</v>
      </c>
      <c r="AA89" s="3">
        <v>3.1440000000000003E-2</v>
      </c>
      <c r="AB89" s="3">
        <v>2.3300000000000001E-2</v>
      </c>
      <c r="AC89" s="3">
        <v>1.7000000000000001E-2</v>
      </c>
      <c r="AD89" s="3">
        <v>1.191E-2</v>
      </c>
      <c r="AE89" s="3">
        <v>8.4200000000000004E-3</v>
      </c>
      <c r="AF89" s="3">
        <v>5.8700000000000002E-3</v>
      </c>
      <c r="AG89" s="3">
        <v>4.0200000000000001E-3</v>
      </c>
      <c r="AH89" s="3">
        <v>2.64E-3</v>
      </c>
      <c r="AI89" s="3">
        <v>1.75E-3</v>
      </c>
      <c r="AJ89" s="3">
        <v>1.14E-3</v>
      </c>
      <c r="AK89" s="3">
        <v>7.3999999999999999E-4</v>
      </c>
      <c r="AL89" s="3">
        <v>4.4999999999999999E-4</v>
      </c>
      <c r="AM89" s="3">
        <v>2.7999999999999998E-4</v>
      </c>
      <c r="AN89" s="3">
        <v>1.7000000000000001E-4</v>
      </c>
      <c r="AO89" s="3">
        <v>1E-4</v>
      </c>
      <c r="AP89" s="3">
        <v>6.0000000000000002E-5</v>
      </c>
      <c r="AQ89" s="3">
        <v>3.0000000000000001E-5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5">
        <f>P_R[[#This Row],[8+]]-P_R[[#This Row],[9+]]</f>
        <v>4.3429999999999969E-2</v>
      </c>
      <c r="AY89" s="5">
        <f>P_R[[#This Row],[9+]]-P_R[[#This Row],[10+]]</f>
        <v>4.6520000000000006E-2</v>
      </c>
      <c r="AZ89" s="5">
        <f>P_R[[#This Row],[10+]]-P_R[[#This Row],[11+]]</f>
        <v>4.9000000000000044E-2</v>
      </c>
      <c r="BA89" s="5">
        <f>P_R[[#This Row],[11+]]-P_R[[#This Row],[12+]]</f>
        <v>5.4699999999999971E-2</v>
      </c>
      <c r="BB89" s="5">
        <f>P_R[[#This Row],[12+]]-P_R[[#This Row],[13+]]</f>
        <v>5.1719999999999988E-2</v>
      </c>
      <c r="BC89" s="5">
        <f>P_R[[#This Row],[13+]]-P_R[[#This Row],[14+]]</f>
        <v>5.1719999999999988E-2</v>
      </c>
      <c r="BD89" s="5">
        <f>P_R[[#This Row],[14+]]-P_R[[#This Row],[15+]]</f>
        <v>5.4700000000000026E-2</v>
      </c>
      <c r="BE89" s="5">
        <f>P_R[[#This Row],[15+]]-P_R[[#This Row],[16+]]</f>
        <v>4.8999999999999988E-2</v>
      </c>
      <c r="BF89" s="5">
        <f>P_R[[#This Row],[16+]]-P_R[[#This Row],[17+]]</f>
        <v>4.6520000000000006E-2</v>
      </c>
      <c r="BG89" s="5">
        <f>P_R[[#This Row],[17+]]-P_R[[#This Row],[18+]]</f>
        <v>4.3429999999999969E-2</v>
      </c>
      <c r="BH89" s="5">
        <f>P_R[[#This Row],[18+]]-P_R[[#This Row],[19+]]</f>
        <v>4.277000000000003E-2</v>
      </c>
      <c r="BI89" s="5">
        <f>P_R[[#This Row],[19+]]-P_R[[#This Row],[20+]]</f>
        <v>3.566999999999998E-2</v>
      </c>
      <c r="BJ89" s="5">
        <f>P_R[[#This Row],[20+]]-P_R[[#This Row],[21+]]</f>
        <v>3.1620000000000009E-2</v>
      </c>
      <c r="BK89" s="5">
        <f>P_R[[#This Row],[21+]]-P_R[[#This Row],[22+]]</f>
        <v>2.7550000000000005E-2</v>
      </c>
      <c r="BL89" s="5">
        <f>P_R[[#This Row],[22+]]-P_R[[#This Row],[23+]]</f>
        <v>2.5260000000000005E-2</v>
      </c>
      <c r="BM89" s="5">
        <f>P_R[[#This Row],[23+]]-P_R[[#This Row],[24+]]</f>
        <v>1.9609999999999989E-2</v>
      </c>
      <c r="BN89" s="5">
        <f>P_R[[#This Row],[24+]]-P_R[[#This Row],[25+]]</f>
        <v>1.6230000000000008E-2</v>
      </c>
      <c r="BO89" s="5">
        <f>P_R[[#This Row],[25+]]-P_R[[#This Row],[26+]]</f>
        <v>1.3199999999999996E-2</v>
      </c>
      <c r="BP89" s="5">
        <f>P_R[[#This Row],[26+]]-P_R[[#This Row],[27+]]</f>
        <v>1.1279999999999998E-2</v>
      </c>
      <c r="BQ89" s="5">
        <f>P_R[[#This Row],[27+]]-P_R[[#This Row],[28+]]</f>
        <v>8.1400000000000014E-3</v>
      </c>
      <c r="BR89" s="5">
        <f>P_R[[#This Row],[28+]]-P_R[[#This Row],[29+]]</f>
        <v>6.3E-3</v>
      </c>
      <c r="BS89" s="5">
        <f>P_R[[#This Row],[29+]]-P_R[[#This Row],[30+]]</f>
        <v>5.0900000000000008E-3</v>
      </c>
      <c r="BT89" s="5">
        <f>P_R[[#This Row],[30+]]-P_R[[#This Row],[31+]]</f>
        <v>3.49E-3</v>
      </c>
      <c r="BU89" s="5">
        <f>P_R[[#This Row],[31+]]-P_R[[#This Row],[32+]]</f>
        <v>2.5500000000000002E-3</v>
      </c>
      <c r="BV89" s="5">
        <f>P_R[[#This Row],[32+]]-P_R[[#This Row],[33+]]</f>
        <v>1.8500000000000001E-3</v>
      </c>
      <c r="BW89" s="5">
        <f>P_R[[#This Row],[33+]]-P_R[[#This Row],[34+]]</f>
        <v>1.3800000000000002E-3</v>
      </c>
      <c r="BX89" s="5">
        <f>P_R[[#This Row],[34+]]-P_R[[#This Row],[35+]]</f>
        <v>8.8999999999999995E-4</v>
      </c>
      <c r="BY89" s="5">
        <f>P_R[[#This Row],[35+]]-P_R[[#This Row],[36+]]</f>
        <v>6.1000000000000008E-4</v>
      </c>
      <c r="BZ89" s="5">
        <f>P_R[[#This Row],[36+]]-P_R[[#This Row],[37+]]</f>
        <v>3.9999999999999996E-4</v>
      </c>
      <c r="CA89" s="5">
        <f>P_R[[#This Row],[37+]]-P_R[[#This Row],[38+]]</f>
        <v>2.9E-4</v>
      </c>
      <c r="CB89" s="5">
        <f>P_R[[#This Row],[38+]]-P_R[[#This Row],[39+]]</f>
        <v>1.7000000000000001E-4</v>
      </c>
      <c r="CC89" s="5">
        <f>P_R[[#This Row],[39+]]-P_R[[#This Row],[40+]]</f>
        <v>1.0999999999999996E-4</v>
      </c>
      <c r="CD89" s="5">
        <f>P_R[[#This Row],[40+]]-P_R[[#This Row],[41+]]</f>
        <v>7.0000000000000007E-5</v>
      </c>
      <c r="CE89" s="5">
        <f>P_R[[#This Row],[41+]]-P_R[[#This Row],[42+]]</f>
        <v>4.0000000000000003E-5</v>
      </c>
      <c r="CF89" s="5">
        <f>P_R[[#This Row],[42+]]-P_R[[#This Row],[43+]]</f>
        <v>3.0000000000000001E-5</v>
      </c>
      <c r="CG89" s="5">
        <f>P_R[[#This Row],[43+]]-P_R[[#This Row],[44+]]</f>
        <v>3.0000000000000001E-5</v>
      </c>
      <c r="CH89" s="5">
        <f>P_R[[#This Row],[44+]]-P_R[[#This Row],[45+]]</f>
        <v>0</v>
      </c>
      <c r="CI89" s="5">
        <f>P_R[[#This Row],[45+]]-P_R[[#This Row],[46+]]</f>
        <v>0</v>
      </c>
      <c r="CJ89" s="5">
        <f>P_R[[#This Row],[46+]]-P_R[[#This Row],[47+]]</f>
        <v>0</v>
      </c>
      <c r="CK89" s="5">
        <f>P_R[[#This Row],[47+]]-P_R[[#This Row],[48+]]</f>
        <v>0</v>
      </c>
      <c r="CL89" s="5">
        <f>P_R[[#This Row],[48+]]-P_R[[#This Row],[49+]]</f>
        <v>0</v>
      </c>
    </row>
    <row r="90" spans="1:90" x14ac:dyDescent="0.25">
      <c r="A90" s="10">
        <v>22400625</v>
      </c>
      <c r="B90" t="s">
        <v>77</v>
      </c>
      <c r="C90" t="s">
        <v>75</v>
      </c>
      <c r="D90" s="11">
        <v>0.83333333333333337</v>
      </c>
      <c r="E90" s="9" t="str">
        <f>HYPERLINK("https://www.nba.com/stats/player/1630198/boxscores-traditional", "Isaiah Joe")</f>
        <v>Isaiah Joe</v>
      </c>
      <c r="F90">
        <v>13.8</v>
      </c>
      <c r="G90" s="4">
        <v>6.0129999999999999</v>
      </c>
      <c r="H90" s="3">
        <v>0.83147000000000004</v>
      </c>
      <c r="I90" s="3">
        <v>0.78813999999999995</v>
      </c>
      <c r="J90" s="3">
        <v>0.73565000000000003</v>
      </c>
      <c r="K90" s="3">
        <v>0.68081999999999998</v>
      </c>
      <c r="L90" s="3">
        <v>0.61790999999999996</v>
      </c>
      <c r="M90" s="3">
        <v>0.55171999999999999</v>
      </c>
      <c r="N90" s="3">
        <v>0.48803000000000002</v>
      </c>
      <c r="O90" s="3">
        <v>0.42074</v>
      </c>
      <c r="P90" s="3">
        <v>0.35569000000000001</v>
      </c>
      <c r="Q90" s="3">
        <v>0.29805999999999999</v>
      </c>
      <c r="R90" s="3">
        <v>0.24196000000000001</v>
      </c>
      <c r="S90" s="3">
        <v>0.19489000000000001</v>
      </c>
      <c r="T90" s="3">
        <v>0.15151000000000001</v>
      </c>
      <c r="U90" s="3">
        <v>0.11507000000000001</v>
      </c>
      <c r="V90" s="3">
        <v>8.6910000000000001E-2</v>
      </c>
      <c r="W90" s="3">
        <v>6.3009999999999997E-2</v>
      </c>
      <c r="X90" s="3">
        <v>4.4569999999999999E-2</v>
      </c>
      <c r="Y90" s="3">
        <v>3.1440000000000003E-2</v>
      </c>
      <c r="Z90" s="3">
        <v>2.1180000000000001E-2</v>
      </c>
      <c r="AA90" s="3">
        <v>1.3899999999999999E-2</v>
      </c>
      <c r="AB90" s="3">
        <v>9.1400000000000006E-3</v>
      </c>
      <c r="AC90" s="3">
        <v>5.7000000000000002E-3</v>
      </c>
      <c r="AD90" s="3">
        <v>3.5699999999999998E-3</v>
      </c>
      <c r="AE90" s="3">
        <v>2.1199999999999999E-3</v>
      </c>
      <c r="AF90" s="3">
        <v>1.2199999999999999E-3</v>
      </c>
      <c r="AG90" s="3">
        <v>7.1000000000000002E-4</v>
      </c>
      <c r="AH90" s="3">
        <v>3.8999999999999999E-4</v>
      </c>
      <c r="AI90" s="3">
        <v>2.1000000000000001E-4</v>
      </c>
      <c r="AJ90" s="3">
        <v>1.1E-4</v>
      </c>
      <c r="AK90" s="3">
        <v>6.0000000000000002E-5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5">
        <f>P_R[[#This Row],[8+]]-P_R[[#This Row],[9+]]</f>
        <v>4.3330000000000091E-2</v>
      </c>
      <c r="AY90" s="5">
        <f>P_R[[#This Row],[9+]]-P_R[[#This Row],[10+]]</f>
        <v>5.2489999999999926E-2</v>
      </c>
      <c r="AZ90" s="5">
        <f>P_R[[#This Row],[10+]]-P_R[[#This Row],[11+]]</f>
        <v>5.4830000000000045E-2</v>
      </c>
      <c r="BA90" s="5">
        <f>P_R[[#This Row],[11+]]-P_R[[#This Row],[12+]]</f>
        <v>6.2910000000000021E-2</v>
      </c>
      <c r="BB90" s="5">
        <f>P_R[[#This Row],[12+]]-P_R[[#This Row],[13+]]</f>
        <v>6.6189999999999971E-2</v>
      </c>
      <c r="BC90" s="5">
        <f>P_R[[#This Row],[13+]]-P_R[[#This Row],[14+]]</f>
        <v>6.3689999999999969E-2</v>
      </c>
      <c r="BD90" s="5">
        <f>P_R[[#This Row],[14+]]-P_R[[#This Row],[15+]]</f>
        <v>6.7290000000000016E-2</v>
      </c>
      <c r="BE90" s="5">
        <f>P_R[[#This Row],[15+]]-P_R[[#This Row],[16+]]</f>
        <v>6.5049999999999997E-2</v>
      </c>
      <c r="BF90" s="5">
        <f>P_R[[#This Row],[16+]]-P_R[[#This Row],[17+]]</f>
        <v>5.7630000000000015E-2</v>
      </c>
      <c r="BG90" s="5">
        <f>P_R[[#This Row],[17+]]-P_R[[#This Row],[18+]]</f>
        <v>5.6099999999999983E-2</v>
      </c>
      <c r="BH90" s="5">
        <f>P_R[[#This Row],[18+]]-P_R[[#This Row],[19+]]</f>
        <v>4.7070000000000001E-2</v>
      </c>
      <c r="BI90" s="5">
        <f>P_R[[#This Row],[19+]]-P_R[[#This Row],[20+]]</f>
        <v>4.3380000000000002E-2</v>
      </c>
      <c r="BJ90" s="5">
        <f>P_R[[#This Row],[20+]]-P_R[[#This Row],[21+]]</f>
        <v>3.644E-2</v>
      </c>
      <c r="BK90" s="5">
        <f>P_R[[#This Row],[21+]]-P_R[[#This Row],[22+]]</f>
        <v>2.8160000000000004E-2</v>
      </c>
      <c r="BL90" s="5">
        <f>P_R[[#This Row],[22+]]-P_R[[#This Row],[23+]]</f>
        <v>2.3900000000000005E-2</v>
      </c>
      <c r="BM90" s="5">
        <f>P_R[[#This Row],[23+]]-P_R[[#This Row],[24+]]</f>
        <v>1.8439999999999998E-2</v>
      </c>
      <c r="BN90" s="5">
        <f>P_R[[#This Row],[24+]]-P_R[[#This Row],[25+]]</f>
        <v>1.3129999999999996E-2</v>
      </c>
      <c r="BO90" s="5">
        <f>P_R[[#This Row],[25+]]-P_R[[#This Row],[26+]]</f>
        <v>1.0260000000000002E-2</v>
      </c>
      <c r="BP90" s="5">
        <f>P_R[[#This Row],[26+]]-P_R[[#This Row],[27+]]</f>
        <v>7.2800000000000017E-3</v>
      </c>
      <c r="BQ90" s="5">
        <f>P_R[[#This Row],[27+]]-P_R[[#This Row],[28+]]</f>
        <v>4.7599999999999986E-3</v>
      </c>
      <c r="BR90" s="5">
        <f>P_R[[#This Row],[28+]]-P_R[[#This Row],[29+]]</f>
        <v>3.4400000000000003E-3</v>
      </c>
      <c r="BS90" s="5">
        <f>P_R[[#This Row],[29+]]-P_R[[#This Row],[30+]]</f>
        <v>2.1300000000000004E-3</v>
      </c>
      <c r="BT90" s="5">
        <f>P_R[[#This Row],[30+]]-P_R[[#This Row],[31+]]</f>
        <v>1.4499999999999999E-3</v>
      </c>
      <c r="BU90" s="5">
        <f>P_R[[#This Row],[31+]]-P_R[[#This Row],[32+]]</f>
        <v>8.9999999999999998E-4</v>
      </c>
      <c r="BV90" s="5">
        <f>P_R[[#This Row],[32+]]-P_R[[#This Row],[33+]]</f>
        <v>5.0999999999999993E-4</v>
      </c>
      <c r="BW90" s="5">
        <f>P_R[[#This Row],[33+]]-P_R[[#This Row],[34+]]</f>
        <v>3.2000000000000003E-4</v>
      </c>
      <c r="BX90" s="5">
        <f>P_R[[#This Row],[34+]]-P_R[[#This Row],[35+]]</f>
        <v>1.7999999999999998E-4</v>
      </c>
      <c r="BY90" s="5">
        <f>P_R[[#This Row],[35+]]-P_R[[#This Row],[36+]]</f>
        <v>1E-4</v>
      </c>
      <c r="BZ90" s="5">
        <f>P_R[[#This Row],[36+]]-P_R[[#This Row],[37+]]</f>
        <v>5.0000000000000002E-5</v>
      </c>
      <c r="CA90" s="5">
        <f>P_R[[#This Row],[37+]]-P_R[[#This Row],[38+]]</f>
        <v>6.0000000000000002E-5</v>
      </c>
      <c r="CB90" s="5">
        <f>P_R[[#This Row],[38+]]-P_R[[#This Row],[39+]]</f>
        <v>0</v>
      </c>
      <c r="CC90" s="5">
        <f>P_R[[#This Row],[39+]]-P_R[[#This Row],[40+]]</f>
        <v>0</v>
      </c>
      <c r="CD90" s="5">
        <f>P_R[[#This Row],[40+]]-P_R[[#This Row],[41+]]</f>
        <v>0</v>
      </c>
      <c r="CE90" s="5">
        <f>P_R[[#This Row],[41+]]-P_R[[#This Row],[42+]]</f>
        <v>0</v>
      </c>
      <c r="CF90" s="5">
        <f>P_R[[#This Row],[42+]]-P_R[[#This Row],[43+]]</f>
        <v>0</v>
      </c>
      <c r="CG90" s="5">
        <f>P_R[[#This Row],[43+]]-P_R[[#This Row],[44+]]</f>
        <v>0</v>
      </c>
      <c r="CH90" s="5">
        <f>P_R[[#This Row],[44+]]-P_R[[#This Row],[45+]]</f>
        <v>0</v>
      </c>
      <c r="CI90" s="5">
        <f>P_R[[#This Row],[45+]]-P_R[[#This Row],[46+]]</f>
        <v>0</v>
      </c>
      <c r="CJ90" s="5">
        <f>P_R[[#This Row],[46+]]-P_R[[#This Row],[47+]]</f>
        <v>0</v>
      </c>
      <c r="CK90" s="5">
        <f>P_R[[#This Row],[47+]]-P_R[[#This Row],[48+]]</f>
        <v>0</v>
      </c>
      <c r="CL90" s="5">
        <f>P_R[[#This Row],[48+]]-P_R[[#This Row],[49+]]</f>
        <v>0</v>
      </c>
    </row>
    <row r="91" spans="1:90" x14ac:dyDescent="0.25">
      <c r="A91" s="10">
        <v>22400625</v>
      </c>
      <c r="B91" t="s">
        <v>77</v>
      </c>
      <c r="C91" t="s">
        <v>75</v>
      </c>
      <c r="D91" s="11">
        <v>0.83333333333333337</v>
      </c>
      <c r="E91" s="9" t="str">
        <f>HYPERLINK("https://www.nba.com/stats/player/1642349/boxscores-traditional", "Ajay Mitchell")</f>
        <v>Ajay Mitchell</v>
      </c>
      <c r="F91">
        <v>12.2</v>
      </c>
      <c r="G91" s="4">
        <v>4.2610000000000001</v>
      </c>
      <c r="H91" s="3">
        <v>0.83891000000000004</v>
      </c>
      <c r="I91" s="3">
        <v>0.77337</v>
      </c>
      <c r="J91" s="3">
        <v>0.69847000000000004</v>
      </c>
      <c r="K91" s="3">
        <v>0.61026000000000002</v>
      </c>
      <c r="L91" s="3">
        <v>0.51993999999999996</v>
      </c>
      <c r="M91" s="3">
        <v>0.42465000000000003</v>
      </c>
      <c r="N91" s="3">
        <v>0.33723999999999998</v>
      </c>
      <c r="O91" s="3">
        <v>0.25463000000000002</v>
      </c>
      <c r="P91" s="3">
        <v>0.18673000000000001</v>
      </c>
      <c r="Q91" s="3">
        <v>0.12923999999999999</v>
      </c>
      <c r="R91" s="3">
        <v>8.6910000000000001E-2</v>
      </c>
      <c r="S91" s="3">
        <v>5.4800000000000001E-2</v>
      </c>
      <c r="T91" s="3">
        <v>3.3619999999999997E-2</v>
      </c>
      <c r="U91" s="3">
        <v>1.9230000000000001E-2</v>
      </c>
      <c r="V91" s="3">
        <v>1.072E-2</v>
      </c>
      <c r="W91" s="3">
        <v>5.7000000000000002E-3</v>
      </c>
      <c r="X91" s="3">
        <v>2.8E-3</v>
      </c>
      <c r="Y91" s="3">
        <v>1.3500000000000001E-3</v>
      </c>
      <c r="Z91" s="3">
        <v>5.9999999999999995E-4</v>
      </c>
      <c r="AA91" s="3">
        <v>2.5999999999999998E-4</v>
      </c>
      <c r="AB91" s="3">
        <v>1E-4</v>
      </c>
      <c r="AC91" s="3">
        <v>4.0000000000000003E-5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5">
        <f>P_R[[#This Row],[8+]]-P_R[[#This Row],[9+]]</f>
        <v>6.5540000000000043E-2</v>
      </c>
      <c r="AY91" s="5">
        <f>P_R[[#This Row],[9+]]-P_R[[#This Row],[10+]]</f>
        <v>7.4899999999999967E-2</v>
      </c>
      <c r="AZ91" s="5">
        <f>P_R[[#This Row],[10+]]-P_R[[#This Row],[11+]]</f>
        <v>8.8210000000000011E-2</v>
      </c>
      <c r="BA91" s="5">
        <f>P_R[[#This Row],[11+]]-P_R[[#This Row],[12+]]</f>
        <v>9.0320000000000067E-2</v>
      </c>
      <c r="BB91" s="5">
        <f>P_R[[#This Row],[12+]]-P_R[[#This Row],[13+]]</f>
        <v>9.528999999999993E-2</v>
      </c>
      <c r="BC91" s="5">
        <f>P_R[[#This Row],[13+]]-P_R[[#This Row],[14+]]</f>
        <v>8.7410000000000043E-2</v>
      </c>
      <c r="BD91" s="5">
        <f>P_R[[#This Row],[14+]]-P_R[[#This Row],[15+]]</f>
        <v>8.2609999999999961E-2</v>
      </c>
      <c r="BE91" s="5">
        <f>P_R[[#This Row],[15+]]-P_R[[#This Row],[16+]]</f>
        <v>6.7900000000000016E-2</v>
      </c>
      <c r="BF91" s="5">
        <f>P_R[[#This Row],[16+]]-P_R[[#This Row],[17+]]</f>
        <v>5.7490000000000013E-2</v>
      </c>
      <c r="BG91" s="5">
        <f>P_R[[#This Row],[17+]]-P_R[[#This Row],[18+]]</f>
        <v>4.2329999999999993E-2</v>
      </c>
      <c r="BH91" s="5">
        <f>P_R[[#This Row],[18+]]-P_R[[#This Row],[19+]]</f>
        <v>3.211E-2</v>
      </c>
      <c r="BI91" s="5">
        <f>P_R[[#This Row],[19+]]-P_R[[#This Row],[20+]]</f>
        <v>2.1180000000000004E-2</v>
      </c>
      <c r="BJ91" s="5">
        <f>P_R[[#This Row],[20+]]-P_R[[#This Row],[21+]]</f>
        <v>1.4389999999999997E-2</v>
      </c>
      <c r="BK91" s="5">
        <f>P_R[[#This Row],[21+]]-P_R[[#This Row],[22+]]</f>
        <v>8.5100000000000002E-3</v>
      </c>
      <c r="BL91" s="5">
        <f>P_R[[#This Row],[22+]]-P_R[[#This Row],[23+]]</f>
        <v>5.0200000000000002E-3</v>
      </c>
      <c r="BM91" s="5">
        <f>P_R[[#This Row],[23+]]-P_R[[#This Row],[24+]]</f>
        <v>2.9000000000000002E-3</v>
      </c>
      <c r="BN91" s="5">
        <f>P_R[[#This Row],[24+]]-P_R[[#This Row],[25+]]</f>
        <v>1.4499999999999999E-3</v>
      </c>
      <c r="BO91" s="5">
        <f>P_R[[#This Row],[25+]]-P_R[[#This Row],[26+]]</f>
        <v>7.5000000000000012E-4</v>
      </c>
      <c r="BP91" s="5">
        <f>P_R[[#This Row],[26+]]-P_R[[#This Row],[27+]]</f>
        <v>3.3999999999999997E-4</v>
      </c>
      <c r="BQ91" s="5">
        <f>P_R[[#This Row],[27+]]-P_R[[#This Row],[28+]]</f>
        <v>1.5999999999999999E-4</v>
      </c>
      <c r="BR91" s="5">
        <f>P_R[[#This Row],[28+]]-P_R[[#This Row],[29+]]</f>
        <v>6.0000000000000002E-5</v>
      </c>
      <c r="BS91" s="5">
        <f>P_R[[#This Row],[29+]]-P_R[[#This Row],[30+]]</f>
        <v>4.0000000000000003E-5</v>
      </c>
      <c r="BT91" s="5">
        <f>P_R[[#This Row],[30+]]-P_R[[#This Row],[31+]]</f>
        <v>0</v>
      </c>
      <c r="BU91" s="5">
        <f>P_R[[#This Row],[31+]]-P_R[[#This Row],[32+]]</f>
        <v>0</v>
      </c>
      <c r="BV91" s="5">
        <f>P_R[[#This Row],[32+]]-P_R[[#This Row],[33+]]</f>
        <v>0</v>
      </c>
      <c r="BW91" s="5">
        <f>P_R[[#This Row],[33+]]-P_R[[#This Row],[34+]]</f>
        <v>0</v>
      </c>
      <c r="BX91" s="5">
        <f>P_R[[#This Row],[34+]]-P_R[[#This Row],[35+]]</f>
        <v>0</v>
      </c>
      <c r="BY91" s="5">
        <f>P_R[[#This Row],[35+]]-P_R[[#This Row],[36+]]</f>
        <v>0</v>
      </c>
      <c r="BZ91" s="5">
        <f>P_R[[#This Row],[36+]]-P_R[[#This Row],[37+]]</f>
        <v>0</v>
      </c>
      <c r="CA91" s="5">
        <f>P_R[[#This Row],[37+]]-P_R[[#This Row],[38+]]</f>
        <v>0</v>
      </c>
      <c r="CB91" s="5">
        <f>P_R[[#This Row],[38+]]-P_R[[#This Row],[39+]]</f>
        <v>0</v>
      </c>
      <c r="CC91" s="5">
        <f>P_R[[#This Row],[39+]]-P_R[[#This Row],[40+]]</f>
        <v>0</v>
      </c>
      <c r="CD91" s="5">
        <f>P_R[[#This Row],[40+]]-P_R[[#This Row],[41+]]</f>
        <v>0</v>
      </c>
      <c r="CE91" s="5">
        <f>P_R[[#This Row],[41+]]-P_R[[#This Row],[42+]]</f>
        <v>0</v>
      </c>
      <c r="CF91" s="5">
        <f>P_R[[#This Row],[42+]]-P_R[[#This Row],[43+]]</f>
        <v>0</v>
      </c>
      <c r="CG91" s="5">
        <f>P_R[[#This Row],[43+]]-P_R[[#This Row],[44+]]</f>
        <v>0</v>
      </c>
      <c r="CH91" s="5">
        <f>P_R[[#This Row],[44+]]-P_R[[#This Row],[45+]]</f>
        <v>0</v>
      </c>
      <c r="CI91" s="5">
        <f>P_R[[#This Row],[45+]]-P_R[[#This Row],[46+]]</f>
        <v>0</v>
      </c>
      <c r="CJ91" s="5">
        <f>P_R[[#This Row],[46+]]-P_R[[#This Row],[47+]]</f>
        <v>0</v>
      </c>
      <c r="CK91" s="5">
        <f>P_R[[#This Row],[47+]]-P_R[[#This Row],[48+]]</f>
        <v>0</v>
      </c>
      <c r="CL91" s="5">
        <f>P_R[[#This Row],[48+]]-P_R[[#This Row],[49+]]</f>
        <v>0</v>
      </c>
    </row>
    <row r="92" spans="1:90" x14ac:dyDescent="0.25">
      <c r="A92" s="10">
        <v>22400625</v>
      </c>
      <c r="B92" t="s">
        <v>77</v>
      </c>
      <c r="C92" t="s">
        <v>75</v>
      </c>
      <c r="D92" s="11">
        <v>0.83333333333333337</v>
      </c>
      <c r="E92" s="9" t="str">
        <f>HYPERLINK("https://www.nba.com/stats/player/1630598/boxscores-traditional", "Aaron Wiggins")</f>
        <v>Aaron Wiggins</v>
      </c>
      <c r="F92">
        <v>13</v>
      </c>
      <c r="G92" s="4">
        <v>3.5209999999999999</v>
      </c>
      <c r="H92" s="3">
        <v>0.92220000000000002</v>
      </c>
      <c r="I92" s="3">
        <v>0.87285999999999997</v>
      </c>
      <c r="J92" s="3">
        <v>0.80234000000000005</v>
      </c>
      <c r="K92" s="3">
        <v>0.71565999999999996</v>
      </c>
      <c r="L92" s="3">
        <v>0.61026000000000002</v>
      </c>
      <c r="M92" s="3">
        <v>0.5</v>
      </c>
      <c r="N92" s="3">
        <v>0.38973999999999998</v>
      </c>
      <c r="O92" s="3">
        <v>0.28433999999999998</v>
      </c>
      <c r="P92" s="3">
        <v>0.19766</v>
      </c>
      <c r="Q92" s="3">
        <v>0.12714</v>
      </c>
      <c r="R92" s="3">
        <v>7.7799999999999994E-2</v>
      </c>
      <c r="S92" s="3">
        <v>4.4569999999999999E-2</v>
      </c>
      <c r="T92" s="3">
        <v>2.3300000000000001E-2</v>
      </c>
      <c r="U92" s="3">
        <v>1.1599999999999999E-2</v>
      </c>
      <c r="V92" s="3">
        <v>5.2300000000000003E-3</v>
      </c>
      <c r="W92" s="3">
        <v>2.2599999999999999E-3</v>
      </c>
      <c r="X92" s="3">
        <v>8.9999999999999998E-4</v>
      </c>
      <c r="Y92" s="3">
        <v>3.2000000000000003E-4</v>
      </c>
      <c r="Z92" s="3">
        <v>1.1E-4</v>
      </c>
      <c r="AA92" s="3">
        <v>3.0000000000000001E-5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5">
        <f>P_R[[#This Row],[8+]]-P_R[[#This Row],[9+]]</f>
        <v>4.934000000000005E-2</v>
      </c>
      <c r="AY92" s="5">
        <f>P_R[[#This Row],[9+]]-P_R[[#This Row],[10+]]</f>
        <v>7.0519999999999916E-2</v>
      </c>
      <c r="AZ92" s="5">
        <f>P_R[[#This Row],[10+]]-P_R[[#This Row],[11+]]</f>
        <v>8.668000000000009E-2</v>
      </c>
      <c r="BA92" s="5">
        <f>P_R[[#This Row],[11+]]-P_R[[#This Row],[12+]]</f>
        <v>0.10539999999999994</v>
      </c>
      <c r="BB92" s="5">
        <f>P_R[[#This Row],[12+]]-P_R[[#This Row],[13+]]</f>
        <v>0.11026000000000002</v>
      </c>
      <c r="BC92" s="5">
        <f>P_R[[#This Row],[13+]]-P_R[[#This Row],[14+]]</f>
        <v>0.11026000000000002</v>
      </c>
      <c r="BD92" s="5">
        <f>P_R[[#This Row],[14+]]-P_R[[#This Row],[15+]]</f>
        <v>0.10539999999999999</v>
      </c>
      <c r="BE92" s="5">
        <f>P_R[[#This Row],[15+]]-P_R[[#This Row],[16+]]</f>
        <v>8.6679999999999979E-2</v>
      </c>
      <c r="BF92" s="5">
        <f>P_R[[#This Row],[16+]]-P_R[[#This Row],[17+]]</f>
        <v>7.0519999999999999E-2</v>
      </c>
      <c r="BG92" s="5">
        <f>P_R[[#This Row],[17+]]-P_R[[#This Row],[18+]]</f>
        <v>4.9340000000000009E-2</v>
      </c>
      <c r="BH92" s="5">
        <f>P_R[[#This Row],[18+]]-P_R[[#This Row],[19+]]</f>
        <v>3.3229999999999996E-2</v>
      </c>
      <c r="BI92" s="5">
        <f>P_R[[#This Row],[19+]]-P_R[[#This Row],[20+]]</f>
        <v>2.1269999999999997E-2</v>
      </c>
      <c r="BJ92" s="5">
        <f>P_R[[#This Row],[20+]]-P_R[[#This Row],[21+]]</f>
        <v>1.1700000000000002E-2</v>
      </c>
      <c r="BK92" s="5">
        <f>P_R[[#This Row],[21+]]-P_R[[#This Row],[22+]]</f>
        <v>6.3699999999999989E-3</v>
      </c>
      <c r="BL92" s="5">
        <f>P_R[[#This Row],[22+]]-P_R[[#This Row],[23+]]</f>
        <v>2.9700000000000004E-3</v>
      </c>
      <c r="BM92" s="5">
        <f>P_R[[#This Row],[23+]]-P_R[[#This Row],[24+]]</f>
        <v>1.3599999999999999E-3</v>
      </c>
      <c r="BN92" s="5">
        <f>P_R[[#This Row],[24+]]-P_R[[#This Row],[25+]]</f>
        <v>5.8E-4</v>
      </c>
      <c r="BO92" s="5">
        <f>P_R[[#This Row],[25+]]-P_R[[#This Row],[26+]]</f>
        <v>2.1000000000000001E-4</v>
      </c>
      <c r="BP92" s="5">
        <f>P_R[[#This Row],[26+]]-P_R[[#This Row],[27+]]</f>
        <v>8.0000000000000007E-5</v>
      </c>
      <c r="BQ92" s="5">
        <f>P_R[[#This Row],[27+]]-P_R[[#This Row],[28+]]</f>
        <v>3.0000000000000001E-5</v>
      </c>
      <c r="BR92" s="5">
        <f>P_R[[#This Row],[28+]]-P_R[[#This Row],[29+]]</f>
        <v>0</v>
      </c>
      <c r="BS92" s="5">
        <f>P_R[[#This Row],[29+]]-P_R[[#This Row],[30+]]</f>
        <v>0</v>
      </c>
      <c r="BT92" s="5">
        <f>P_R[[#This Row],[30+]]-P_R[[#This Row],[31+]]</f>
        <v>0</v>
      </c>
      <c r="BU92" s="5">
        <f>P_R[[#This Row],[31+]]-P_R[[#This Row],[32+]]</f>
        <v>0</v>
      </c>
      <c r="BV92" s="5">
        <f>P_R[[#This Row],[32+]]-P_R[[#This Row],[33+]]</f>
        <v>0</v>
      </c>
      <c r="BW92" s="5">
        <f>P_R[[#This Row],[33+]]-P_R[[#This Row],[34+]]</f>
        <v>0</v>
      </c>
      <c r="BX92" s="5">
        <f>P_R[[#This Row],[34+]]-P_R[[#This Row],[35+]]</f>
        <v>0</v>
      </c>
      <c r="BY92" s="5">
        <f>P_R[[#This Row],[35+]]-P_R[[#This Row],[36+]]</f>
        <v>0</v>
      </c>
      <c r="BZ92" s="5">
        <f>P_R[[#This Row],[36+]]-P_R[[#This Row],[37+]]</f>
        <v>0</v>
      </c>
      <c r="CA92" s="5">
        <f>P_R[[#This Row],[37+]]-P_R[[#This Row],[38+]]</f>
        <v>0</v>
      </c>
      <c r="CB92" s="5">
        <f>P_R[[#This Row],[38+]]-P_R[[#This Row],[39+]]</f>
        <v>0</v>
      </c>
      <c r="CC92" s="5">
        <f>P_R[[#This Row],[39+]]-P_R[[#This Row],[40+]]</f>
        <v>0</v>
      </c>
      <c r="CD92" s="5">
        <f>P_R[[#This Row],[40+]]-P_R[[#This Row],[41+]]</f>
        <v>0</v>
      </c>
      <c r="CE92" s="5">
        <f>P_R[[#This Row],[41+]]-P_R[[#This Row],[42+]]</f>
        <v>0</v>
      </c>
      <c r="CF92" s="5">
        <f>P_R[[#This Row],[42+]]-P_R[[#This Row],[43+]]</f>
        <v>0</v>
      </c>
      <c r="CG92" s="5">
        <f>P_R[[#This Row],[43+]]-P_R[[#This Row],[44+]]</f>
        <v>0</v>
      </c>
      <c r="CH92" s="5">
        <f>P_R[[#This Row],[44+]]-P_R[[#This Row],[45+]]</f>
        <v>0</v>
      </c>
      <c r="CI92" s="5">
        <f>P_R[[#This Row],[45+]]-P_R[[#This Row],[46+]]</f>
        <v>0</v>
      </c>
      <c r="CJ92" s="5">
        <f>P_R[[#This Row],[46+]]-P_R[[#This Row],[47+]]</f>
        <v>0</v>
      </c>
      <c r="CK92" s="5">
        <f>P_R[[#This Row],[47+]]-P_R[[#This Row],[48+]]</f>
        <v>0</v>
      </c>
      <c r="CL92" s="5">
        <f>P_R[[#This Row],[48+]]-P_R[[#This Row],[49+]]</f>
        <v>0</v>
      </c>
    </row>
    <row r="93" spans="1:90" x14ac:dyDescent="0.25">
      <c r="A93" s="10">
        <v>22400625</v>
      </c>
      <c r="B93" t="s">
        <v>75</v>
      </c>
      <c r="C93" t="s">
        <v>77</v>
      </c>
      <c r="D93" s="11">
        <v>0.83333333333333337</v>
      </c>
      <c r="E93" s="9" t="str">
        <f>HYPERLINK("https://www.nba.com/stats/player/1629656/boxscores-traditional", "Quentin Grimes")</f>
        <v>Quentin Grimes</v>
      </c>
      <c r="F93">
        <v>10</v>
      </c>
      <c r="G93" s="4">
        <v>3.1619999999999999</v>
      </c>
      <c r="H93" s="3">
        <v>0.73565000000000003</v>
      </c>
      <c r="I93" s="3">
        <v>0.62551999999999996</v>
      </c>
      <c r="J93" s="3">
        <v>0.5</v>
      </c>
      <c r="K93" s="3">
        <v>0.37447999999999998</v>
      </c>
      <c r="L93" s="3">
        <v>0.26434999999999997</v>
      </c>
      <c r="M93" s="3">
        <v>0.17105999999999999</v>
      </c>
      <c r="N93" s="3">
        <v>0.10204000000000001</v>
      </c>
      <c r="O93" s="3">
        <v>5.7049999999999997E-2</v>
      </c>
      <c r="P93" s="3">
        <v>2.8719999999999999E-2</v>
      </c>
      <c r="Q93" s="3">
        <v>1.355E-2</v>
      </c>
      <c r="R93" s="3">
        <v>5.7000000000000002E-3</v>
      </c>
      <c r="S93" s="3">
        <v>2.1900000000000001E-3</v>
      </c>
      <c r="T93" s="3">
        <v>7.9000000000000001E-4</v>
      </c>
      <c r="U93" s="3">
        <v>2.5000000000000001E-4</v>
      </c>
      <c r="V93" s="3">
        <v>6.9999999999999994E-5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5">
        <f>P_R[[#This Row],[8+]]-P_R[[#This Row],[9+]]</f>
        <v>0.11013000000000006</v>
      </c>
      <c r="AY93" s="5">
        <f>P_R[[#This Row],[9+]]-P_R[[#This Row],[10+]]</f>
        <v>0.12551999999999996</v>
      </c>
      <c r="AZ93" s="5">
        <f>P_R[[#This Row],[10+]]-P_R[[#This Row],[11+]]</f>
        <v>0.12552000000000002</v>
      </c>
      <c r="BA93" s="5">
        <f>P_R[[#This Row],[11+]]-P_R[[#This Row],[12+]]</f>
        <v>0.11013000000000001</v>
      </c>
      <c r="BB93" s="5">
        <f>P_R[[#This Row],[12+]]-P_R[[#This Row],[13+]]</f>
        <v>9.3289999999999984E-2</v>
      </c>
      <c r="BC93" s="5">
        <f>P_R[[#This Row],[13+]]-P_R[[#This Row],[14+]]</f>
        <v>6.9019999999999984E-2</v>
      </c>
      <c r="BD93" s="5">
        <f>P_R[[#This Row],[14+]]-P_R[[#This Row],[15+]]</f>
        <v>4.4990000000000009E-2</v>
      </c>
      <c r="BE93" s="5">
        <f>P_R[[#This Row],[15+]]-P_R[[#This Row],[16+]]</f>
        <v>2.8329999999999998E-2</v>
      </c>
      <c r="BF93" s="5">
        <f>P_R[[#This Row],[16+]]-P_R[[#This Row],[17+]]</f>
        <v>1.5169999999999999E-2</v>
      </c>
      <c r="BG93" s="5">
        <f>P_R[[#This Row],[17+]]-P_R[[#This Row],[18+]]</f>
        <v>7.8499999999999993E-3</v>
      </c>
      <c r="BH93" s="5">
        <f>P_R[[#This Row],[18+]]-P_R[[#This Row],[19+]]</f>
        <v>3.5100000000000001E-3</v>
      </c>
      <c r="BI93" s="5">
        <f>P_R[[#This Row],[19+]]-P_R[[#This Row],[20+]]</f>
        <v>1.4000000000000002E-3</v>
      </c>
      <c r="BJ93" s="5">
        <f>P_R[[#This Row],[20+]]-P_R[[#This Row],[21+]]</f>
        <v>5.4000000000000001E-4</v>
      </c>
      <c r="BK93" s="5">
        <f>P_R[[#This Row],[21+]]-P_R[[#This Row],[22+]]</f>
        <v>1.8000000000000001E-4</v>
      </c>
      <c r="BL93" s="5">
        <f>P_R[[#This Row],[22+]]-P_R[[#This Row],[23+]]</f>
        <v>6.9999999999999994E-5</v>
      </c>
      <c r="BM93" s="5">
        <f>P_R[[#This Row],[23+]]-P_R[[#This Row],[24+]]</f>
        <v>0</v>
      </c>
      <c r="BN93" s="5">
        <f>P_R[[#This Row],[24+]]-P_R[[#This Row],[25+]]</f>
        <v>0</v>
      </c>
      <c r="BO93" s="5">
        <f>P_R[[#This Row],[25+]]-P_R[[#This Row],[26+]]</f>
        <v>0</v>
      </c>
      <c r="BP93" s="5">
        <f>P_R[[#This Row],[26+]]-P_R[[#This Row],[27+]]</f>
        <v>0</v>
      </c>
      <c r="BQ93" s="5">
        <f>P_R[[#This Row],[27+]]-P_R[[#This Row],[28+]]</f>
        <v>0</v>
      </c>
      <c r="BR93" s="5">
        <f>P_R[[#This Row],[28+]]-P_R[[#This Row],[29+]]</f>
        <v>0</v>
      </c>
      <c r="BS93" s="5">
        <f>P_R[[#This Row],[29+]]-P_R[[#This Row],[30+]]</f>
        <v>0</v>
      </c>
      <c r="BT93" s="5">
        <f>P_R[[#This Row],[30+]]-P_R[[#This Row],[31+]]</f>
        <v>0</v>
      </c>
      <c r="BU93" s="5">
        <f>P_R[[#This Row],[31+]]-P_R[[#This Row],[32+]]</f>
        <v>0</v>
      </c>
      <c r="BV93" s="5">
        <f>P_R[[#This Row],[32+]]-P_R[[#This Row],[33+]]</f>
        <v>0</v>
      </c>
      <c r="BW93" s="5">
        <f>P_R[[#This Row],[33+]]-P_R[[#This Row],[34+]]</f>
        <v>0</v>
      </c>
      <c r="BX93" s="5">
        <f>P_R[[#This Row],[34+]]-P_R[[#This Row],[35+]]</f>
        <v>0</v>
      </c>
      <c r="BY93" s="5">
        <f>P_R[[#This Row],[35+]]-P_R[[#This Row],[36+]]</f>
        <v>0</v>
      </c>
      <c r="BZ93" s="5">
        <f>P_R[[#This Row],[36+]]-P_R[[#This Row],[37+]]</f>
        <v>0</v>
      </c>
      <c r="CA93" s="5">
        <f>P_R[[#This Row],[37+]]-P_R[[#This Row],[38+]]</f>
        <v>0</v>
      </c>
      <c r="CB93" s="5">
        <f>P_R[[#This Row],[38+]]-P_R[[#This Row],[39+]]</f>
        <v>0</v>
      </c>
      <c r="CC93" s="5">
        <f>P_R[[#This Row],[39+]]-P_R[[#This Row],[40+]]</f>
        <v>0</v>
      </c>
      <c r="CD93" s="5">
        <f>P_R[[#This Row],[40+]]-P_R[[#This Row],[41+]]</f>
        <v>0</v>
      </c>
      <c r="CE93" s="5">
        <f>P_R[[#This Row],[41+]]-P_R[[#This Row],[42+]]</f>
        <v>0</v>
      </c>
      <c r="CF93" s="5">
        <f>P_R[[#This Row],[42+]]-P_R[[#This Row],[43+]]</f>
        <v>0</v>
      </c>
      <c r="CG93" s="5">
        <f>P_R[[#This Row],[43+]]-P_R[[#This Row],[44+]]</f>
        <v>0</v>
      </c>
      <c r="CH93" s="5">
        <f>P_R[[#This Row],[44+]]-P_R[[#This Row],[45+]]</f>
        <v>0</v>
      </c>
      <c r="CI93" s="5">
        <f>P_R[[#This Row],[45+]]-P_R[[#This Row],[46+]]</f>
        <v>0</v>
      </c>
      <c r="CJ93" s="5">
        <f>P_R[[#This Row],[46+]]-P_R[[#This Row],[47+]]</f>
        <v>0</v>
      </c>
      <c r="CK93" s="5">
        <f>P_R[[#This Row],[47+]]-P_R[[#This Row],[48+]]</f>
        <v>0</v>
      </c>
      <c r="CL93" s="5">
        <f>P_R[[#This Row],[48+]]-P_R[[#This Row],[49+]]</f>
        <v>0</v>
      </c>
    </row>
    <row r="94" spans="1:90" x14ac:dyDescent="0.25">
      <c r="A94" s="10">
        <v>22400625</v>
      </c>
      <c r="B94" t="s">
        <v>77</v>
      </c>
      <c r="C94" t="s">
        <v>75</v>
      </c>
      <c r="D94" s="11">
        <v>0.83333333333333337</v>
      </c>
      <c r="E94" s="9" t="str">
        <f>HYPERLINK("https://www.nba.com/stats/player/1627936/boxscores-traditional", "Alex Caruso")</f>
        <v>Alex Caruso</v>
      </c>
      <c r="F94">
        <v>8.6</v>
      </c>
      <c r="G94" s="4">
        <v>2.4169999999999998</v>
      </c>
      <c r="H94" s="3">
        <v>0.59870999999999996</v>
      </c>
      <c r="I94" s="3">
        <v>0.43251000000000001</v>
      </c>
      <c r="J94" s="3">
        <v>0.28095999999999999</v>
      </c>
      <c r="K94" s="3">
        <v>0.16109000000000001</v>
      </c>
      <c r="L94" s="3">
        <v>7.9269999999999993E-2</v>
      </c>
      <c r="M94" s="3">
        <v>3.4380000000000001E-2</v>
      </c>
      <c r="N94" s="3">
        <v>1.2869999999999999E-2</v>
      </c>
      <c r="O94" s="3">
        <v>4.0200000000000001E-3</v>
      </c>
      <c r="P94" s="3">
        <v>1.1100000000000001E-3</v>
      </c>
      <c r="Q94" s="3">
        <v>2.5000000000000001E-4</v>
      </c>
      <c r="R94" s="3">
        <v>5.0000000000000002E-5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5">
        <f>P_R[[#This Row],[8+]]-P_R[[#This Row],[9+]]</f>
        <v>0.16619999999999996</v>
      </c>
      <c r="AY94" s="5">
        <f>P_R[[#This Row],[9+]]-P_R[[#This Row],[10+]]</f>
        <v>0.15155000000000002</v>
      </c>
      <c r="AZ94" s="5">
        <f>P_R[[#This Row],[10+]]-P_R[[#This Row],[11+]]</f>
        <v>0.11986999999999998</v>
      </c>
      <c r="BA94" s="5">
        <f>P_R[[#This Row],[11+]]-P_R[[#This Row],[12+]]</f>
        <v>8.1820000000000018E-2</v>
      </c>
      <c r="BB94" s="5">
        <f>P_R[[#This Row],[12+]]-P_R[[#This Row],[13+]]</f>
        <v>4.4889999999999992E-2</v>
      </c>
      <c r="BC94" s="5">
        <f>P_R[[#This Row],[13+]]-P_R[[#This Row],[14+]]</f>
        <v>2.1510000000000001E-2</v>
      </c>
      <c r="BD94" s="5">
        <f>P_R[[#This Row],[14+]]-P_R[[#This Row],[15+]]</f>
        <v>8.8500000000000002E-3</v>
      </c>
      <c r="BE94" s="5">
        <f>P_R[[#This Row],[15+]]-P_R[[#This Row],[16+]]</f>
        <v>2.9100000000000003E-3</v>
      </c>
      <c r="BF94" s="5">
        <f>P_R[[#This Row],[16+]]-P_R[[#This Row],[17+]]</f>
        <v>8.6000000000000009E-4</v>
      </c>
      <c r="BG94" s="5">
        <f>P_R[[#This Row],[17+]]-P_R[[#This Row],[18+]]</f>
        <v>2.0000000000000001E-4</v>
      </c>
      <c r="BH94" s="5">
        <f>P_R[[#This Row],[18+]]-P_R[[#This Row],[19+]]</f>
        <v>5.0000000000000002E-5</v>
      </c>
      <c r="BI94" s="5">
        <f>P_R[[#This Row],[19+]]-P_R[[#This Row],[20+]]</f>
        <v>0</v>
      </c>
      <c r="BJ94" s="5">
        <f>P_R[[#This Row],[20+]]-P_R[[#This Row],[21+]]</f>
        <v>0</v>
      </c>
      <c r="BK94" s="5">
        <f>P_R[[#This Row],[21+]]-P_R[[#This Row],[22+]]</f>
        <v>0</v>
      </c>
      <c r="BL94" s="5">
        <f>P_R[[#This Row],[22+]]-P_R[[#This Row],[23+]]</f>
        <v>0</v>
      </c>
      <c r="BM94" s="5">
        <f>P_R[[#This Row],[23+]]-P_R[[#This Row],[24+]]</f>
        <v>0</v>
      </c>
      <c r="BN94" s="5">
        <f>P_R[[#This Row],[24+]]-P_R[[#This Row],[25+]]</f>
        <v>0</v>
      </c>
      <c r="BO94" s="5">
        <f>P_R[[#This Row],[25+]]-P_R[[#This Row],[26+]]</f>
        <v>0</v>
      </c>
      <c r="BP94" s="5">
        <f>P_R[[#This Row],[26+]]-P_R[[#This Row],[27+]]</f>
        <v>0</v>
      </c>
      <c r="BQ94" s="5">
        <f>P_R[[#This Row],[27+]]-P_R[[#This Row],[28+]]</f>
        <v>0</v>
      </c>
      <c r="BR94" s="5">
        <f>P_R[[#This Row],[28+]]-P_R[[#This Row],[29+]]</f>
        <v>0</v>
      </c>
      <c r="BS94" s="5">
        <f>P_R[[#This Row],[29+]]-P_R[[#This Row],[30+]]</f>
        <v>0</v>
      </c>
      <c r="BT94" s="5">
        <f>P_R[[#This Row],[30+]]-P_R[[#This Row],[31+]]</f>
        <v>0</v>
      </c>
      <c r="BU94" s="5">
        <f>P_R[[#This Row],[31+]]-P_R[[#This Row],[32+]]</f>
        <v>0</v>
      </c>
      <c r="BV94" s="5">
        <f>P_R[[#This Row],[32+]]-P_R[[#This Row],[33+]]</f>
        <v>0</v>
      </c>
      <c r="BW94" s="5">
        <f>P_R[[#This Row],[33+]]-P_R[[#This Row],[34+]]</f>
        <v>0</v>
      </c>
      <c r="BX94" s="5">
        <f>P_R[[#This Row],[34+]]-P_R[[#This Row],[35+]]</f>
        <v>0</v>
      </c>
      <c r="BY94" s="5">
        <f>P_R[[#This Row],[35+]]-P_R[[#This Row],[36+]]</f>
        <v>0</v>
      </c>
      <c r="BZ94" s="5">
        <f>P_R[[#This Row],[36+]]-P_R[[#This Row],[37+]]</f>
        <v>0</v>
      </c>
      <c r="CA94" s="5">
        <f>P_R[[#This Row],[37+]]-P_R[[#This Row],[38+]]</f>
        <v>0</v>
      </c>
      <c r="CB94" s="5">
        <f>P_R[[#This Row],[38+]]-P_R[[#This Row],[39+]]</f>
        <v>0</v>
      </c>
      <c r="CC94" s="5">
        <f>P_R[[#This Row],[39+]]-P_R[[#This Row],[40+]]</f>
        <v>0</v>
      </c>
      <c r="CD94" s="5">
        <f>P_R[[#This Row],[40+]]-P_R[[#This Row],[41+]]</f>
        <v>0</v>
      </c>
      <c r="CE94" s="5">
        <f>P_R[[#This Row],[41+]]-P_R[[#This Row],[42+]]</f>
        <v>0</v>
      </c>
      <c r="CF94" s="5">
        <f>P_R[[#This Row],[42+]]-P_R[[#This Row],[43+]]</f>
        <v>0</v>
      </c>
      <c r="CG94" s="5">
        <f>P_R[[#This Row],[43+]]-P_R[[#This Row],[44+]]</f>
        <v>0</v>
      </c>
      <c r="CH94" s="5">
        <f>P_R[[#This Row],[44+]]-P_R[[#This Row],[45+]]</f>
        <v>0</v>
      </c>
      <c r="CI94" s="5">
        <f>P_R[[#This Row],[45+]]-P_R[[#This Row],[46+]]</f>
        <v>0</v>
      </c>
      <c r="CJ94" s="5">
        <f>P_R[[#This Row],[46+]]-P_R[[#This Row],[47+]]</f>
        <v>0</v>
      </c>
      <c r="CK94" s="5">
        <f>P_R[[#This Row],[47+]]-P_R[[#This Row],[48+]]</f>
        <v>0</v>
      </c>
      <c r="CL94" s="5">
        <f>P_R[[#This Row],[48+]]-P_R[[#This Row],[49+]]</f>
        <v>0</v>
      </c>
    </row>
    <row r="95" spans="1:90" x14ac:dyDescent="0.25">
      <c r="A95" s="10">
        <v>22400626</v>
      </c>
      <c r="B95" t="s">
        <v>78</v>
      </c>
      <c r="C95" t="s">
        <v>88</v>
      </c>
      <c r="D95" s="11">
        <v>0.875</v>
      </c>
      <c r="E95" s="9" t="str">
        <f>HYPERLINK("https://www.nba.com/stats/player/1628370/boxscores-traditional", "Malik Monk")</f>
        <v>Malik Monk</v>
      </c>
      <c r="F95">
        <v>25.6</v>
      </c>
      <c r="G95" s="4">
        <v>1.855</v>
      </c>
      <c r="H95" s="3">
        <v>1</v>
      </c>
      <c r="I95" s="3">
        <v>1</v>
      </c>
      <c r="J95" s="3">
        <v>1</v>
      </c>
      <c r="K95" s="3">
        <v>1</v>
      </c>
      <c r="L95" s="3">
        <v>1</v>
      </c>
      <c r="M95" s="3">
        <v>1</v>
      </c>
      <c r="N95" s="3">
        <v>1</v>
      </c>
      <c r="O95" s="3">
        <v>1</v>
      </c>
      <c r="P95" s="3">
        <v>1</v>
      </c>
      <c r="Q95" s="3">
        <v>1</v>
      </c>
      <c r="R95" s="3">
        <v>1</v>
      </c>
      <c r="S95" s="3">
        <v>0.99980999999999998</v>
      </c>
      <c r="T95" s="3">
        <v>0.99873999999999996</v>
      </c>
      <c r="U95" s="3">
        <v>0.99343000000000004</v>
      </c>
      <c r="V95" s="3">
        <v>0.97380999999999995</v>
      </c>
      <c r="W95" s="3">
        <v>0.91923999999999995</v>
      </c>
      <c r="X95" s="3">
        <v>0.80510999999999999</v>
      </c>
      <c r="Y95" s="3">
        <v>0.62551999999999996</v>
      </c>
      <c r="Z95" s="3">
        <v>0.41293999999999997</v>
      </c>
      <c r="AA95" s="3">
        <v>0.22663</v>
      </c>
      <c r="AB95" s="3">
        <v>9.8530000000000006E-2</v>
      </c>
      <c r="AC95" s="3">
        <v>3.3619999999999997E-2</v>
      </c>
      <c r="AD95" s="3">
        <v>8.8900000000000003E-3</v>
      </c>
      <c r="AE95" s="3">
        <v>1.81E-3</v>
      </c>
      <c r="AF95" s="3">
        <v>2.7999999999999998E-4</v>
      </c>
      <c r="AG95" s="3">
        <v>3.0000000000000001E-5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5">
        <f>P_R[[#This Row],[8+]]-P_R[[#This Row],[9+]]</f>
        <v>0</v>
      </c>
      <c r="AY95" s="5">
        <f>P_R[[#This Row],[9+]]-P_R[[#This Row],[10+]]</f>
        <v>0</v>
      </c>
      <c r="AZ95" s="5">
        <f>P_R[[#This Row],[10+]]-P_R[[#This Row],[11+]]</f>
        <v>0</v>
      </c>
      <c r="BA95" s="5">
        <f>P_R[[#This Row],[11+]]-P_R[[#This Row],[12+]]</f>
        <v>0</v>
      </c>
      <c r="BB95" s="5">
        <f>P_R[[#This Row],[12+]]-P_R[[#This Row],[13+]]</f>
        <v>0</v>
      </c>
      <c r="BC95" s="5">
        <f>P_R[[#This Row],[13+]]-P_R[[#This Row],[14+]]</f>
        <v>0</v>
      </c>
      <c r="BD95" s="5">
        <f>P_R[[#This Row],[14+]]-P_R[[#This Row],[15+]]</f>
        <v>0</v>
      </c>
      <c r="BE95" s="5">
        <f>P_R[[#This Row],[15+]]-P_R[[#This Row],[16+]]</f>
        <v>0</v>
      </c>
      <c r="BF95" s="5">
        <f>P_R[[#This Row],[16+]]-P_R[[#This Row],[17+]]</f>
        <v>0</v>
      </c>
      <c r="BG95" s="5">
        <f>P_R[[#This Row],[17+]]-P_R[[#This Row],[18+]]</f>
        <v>0</v>
      </c>
      <c r="BH95" s="5">
        <f>P_R[[#This Row],[18+]]-P_R[[#This Row],[19+]]</f>
        <v>1.9000000000002348E-4</v>
      </c>
      <c r="BI95" s="5">
        <f>P_R[[#This Row],[19+]]-P_R[[#This Row],[20+]]</f>
        <v>1.0700000000000154E-3</v>
      </c>
      <c r="BJ95" s="5">
        <f>P_R[[#This Row],[20+]]-P_R[[#This Row],[21+]]</f>
        <v>5.3099999999999259E-3</v>
      </c>
      <c r="BK95" s="5">
        <f>P_R[[#This Row],[21+]]-P_R[[#This Row],[22+]]</f>
        <v>1.9620000000000082E-2</v>
      </c>
      <c r="BL95" s="5">
        <f>P_R[[#This Row],[22+]]-P_R[[#This Row],[23+]]</f>
        <v>5.4570000000000007E-2</v>
      </c>
      <c r="BM95" s="5">
        <f>P_R[[#This Row],[23+]]-P_R[[#This Row],[24+]]</f>
        <v>0.11412999999999995</v>
      </c>
      <c r="BN95" s="5">
        <f>P_R[[#This Row],[24+]]-P_R[[#This Row],[25+]]</f>
        <v>0.17959000000000003</v>
      </c>
      <c r="BO95" s="5">
        <f>P_R[[#This Row],[25+]]-P_R[[#This Row],[26+]]</f>
        <v>0.21257999999999999</v>
      </c>
      <c r="BP95" s="5">
        <f>P_R[[#This Row],[26+]]-P_R[[#This Row],[27+]]</f>
        <v>0.18630999999999998</v>
      </c>
      <c r="BQ95" s="5">
        <f>P_R[[#This Row],[27+]]-P_R[[#This Row],[28+]]</f>
        <v>0.12809999999999999</v>
      </c>
      <c r="BR95" s="5">
        <f>P_R[[#This Row],[28+]]-P_R[[#This Row],[29+]]</f>
        <v>6.4910000000000009E-2</v>
      </c>
      <c r="BS95" s="5">
        <f>P_R[[#This Row],[29+]]-P_R[[#This Row],[30+]]</f>
        <v>2.4729999999999995E-2</v>
      </c>
      <c r="BT95" s="5">
        <f>P_R[[#This Row],[30+]]-P_R[[#This Row],[31+]]</f>
        <v>7.0800000000000004E-3</v>
      </c>
      <c r="BU95" s="5">
        <f>P_R[[#This Row],[31+]]-P_R[[#This Row],[32+]]</f>
        <v>1.5300000000000001E-3</v>
      </c>
      <c r="BV95" s="5">
        <f>P_R[[#This Row],[32+]]-P_R[[#This Row],[33+]]</f>
        <v>2.4999999999999995E-4</v>
      </c>
      <c r="BW95" s="5">
        <f>P_R[[#This Row],[33+]]-P_R[[#This Row],[34+]]</f>
        <v>3.0000000000000001E-5</v>
      </c>
      <c r="BX95" s="5">
        <f>P_R[[#This Row],[34+]]-P_R[[#This Row],[35+]]</f>
        <v>0</v>
      </c>
      <c r="BY95" s="5">
        <f>P_R[[#This Row],[35+]]-P_R[[#This Row],[36+]]</f>
        <v>0</v>
      </c>
      <c r="BZ95" s="5">
        <f>P_R[[#This Row],[36+]]-P_R[[#This Row],[37+]]</f>
        <v>0</v>
      </c>
      <c r="CA95" s="5">
        <f>P_R[[#This Row],[37+]]-P_R[[#This Row],[38+]]</f>
        <v>0</v>
      </c>
      <c r="CB95" s="5">
        <f>P_R[[#This Row],[38+]]-P_R[[#This Row],[39+]]</f>
        <v>0</v>
      </c>
      <c r="CC95" s="5">
        <f>P_R[[#This Row],[39+]]-P_R[[#This Row],[40+]]</f>
        <v>0</v>
      </c>
      <c r="CD95" s="5">
        <f>P_R[[#This Row],[40+]]-P_R[[#This Row],[41+]]</f>
        <v>0</v>
      </c>
      <c r="CE95" s="5">
        <f>P_R[[#This Row],[41+]]-P_R[[#This Row],[42+]]</f>
        <v>0</v>
      </c>
      <c r="CF95" s="5">
        <f>P_R[[#This Row],[42+]]-P_R[[#This Row],[43+]]</f>
        <v>0</v>
      </c>
      <c r="CG95" s="5">
        <f>P_R[[#This Row],[43+]]-P_R[[#This Row],[44+]]</f>
        <v>0</v>
      </c>
      <c r="CH95" s="5">
        <f>P_R[[#This Row],[44+]]-P_R[[#This Row],[45+]]</f>
        <v>0</v>
      </c>
      <c r="CI95" s="5">
        <f>P_R[[#This Row],[45+]]-P_R[[#This Row],[46+]]</f>
        <v>0</v>
      </c>
      <c r="CJ95" s="5">
        <f>P_R[[#This Row],[46+]]-P_R[[#This Row],[47+]]</f>
        <v>0</v>
      </c>
      <c r="CK95" s="5">
        <f>P_R[[#This Row],[47+]]-P_R[[#This Row],[48+]]</f>
        <v>0</v>
      </c>
      <c r="CL95" s="5">
        <f>P_R[[#This Row],[48+]]-P_R[[#This Row],[49+]]</f>
        <v>0</v>
      </c>
    </row>
    <row r="96" spans="1:90" x14ac:dyDescent="0.25">
      <c r="A96" s="10">
        <v>22400626</v>
      </c>
      <c r="B96" t="s">
        <v>88</v>
      </c>
      <c r="C96" t="s">
        <v>78</v>
      </c>
      <c r="D96" s="11">
        <v>0.875</v>
      </c>
      <c r="E96" s="9" t="str">
        <f>HYPERLINK("https://www.nba.com/stats/player/203999/boxscores-traditional", "Nikola Jokic")</f>
        <v>Nikola Jokic</v>
      </c>
      <c r="F96">
        <v>34.200000000000003</v>
      </c>
      <c r="G96" s="4">
        <v>5.4550000000000001</v>
      </c>
      <c r="H96" s="3">
        <v>1</v>
      </c>
      <c r="I96" s="3">
        <v>1</v>
      </c>
      <c r="J96" s="3">
        <v>1</v>
      </c>
      <c r="K96" s="3">
        <v>1</v>
      </c>
      <c r="L96" s="3">
        <v>1</v>
      </c>
      <c r="M96" s="3">
        <v>0.99995000000000001</v>
      </c>
      <c r="N96" s="3">
        <v>0.99988999999999995</v>
      </c>
      <c r="O96" s="3">
        <v>0.99978</v>
      </c>
      <c r="P96" s="3">
        <v>0.99958000000000002</v>
      </c>
      <c r="Q96" s="3">
        <v>0.99917999999999996</v>
      </c>
      <c r="R96" s="3">
        <v>0.99851000000000001</v>
      </c>
      <c r="S96" s="3">
        <v>0.99736000000000002</v>
      </c>
      <c r="T96" s="3">
        <v>0.99534</v>
      </c>
      <c r="U96" s="3">
        <v>0.99224000000000001</v>
      </c>
      <c r="V96" s="3">
        <v>0.98745000000000005</v>
      </c>
      <c r="W96" s="3">
        <v>0.97982000000000002</v>
      </c>
      <c r="X96" s="3">
        <v>0.96926000000000001</v>
      </c>
      <c r="Y96" s="3">
        <v>0.95448999999999995</v>
      </c>
      <c r="Z96" s="3">
        <v>0.93318999999999996</v>
      </c>
      <c r="AA96" s="3">
        <v>0.90658000000000005</v>
      </c>
      <c r="AB96" s="3">
        <v>0.87285999999999997</v>
      </c>
      <c r="AC96" s="3">
        <v>0.82894000000000001</v>
      </c>
      <c r="AD96" s="3">
        <v>0.77934999999999999</v>
      </c>
      <c r="AE96" s="3">
        <v>0.72240000000000004</v>
      </c>
      <c r="AF96" s="3">
        <v>0.65542</v>
      </c>
      <c r="AG96" s="3">
        <v>0.58706000000000003</v>
      </c>
      <c r="AH96" s="3">
        <v>0.51595000000000002</v>
      </c>
      <c r="AI96" s="3">
        <v>0.44037999999999999</v>
      </c>
      <c r="AJ96" s="3">
        <v>0.37069999999999997</v>
      </c>
      <c r="AK96" s="3">
        <v>0.30503000000000002</v>
      </c>
      <c r="AL96" s="3">
        <v>0.24196000000000001</v>
      </c>
      <c r="AM96" s="3">
        <v>0.18942999999999999</v>
      </c>
      <c r="AN96" s="3">
        <v>0.14457</v>
      </c>
      <c r="AO96" s="3">
        <v>0.10564999999999999</v>
      </c>
      <c r="AP96" s="3">
        <v>7.6359999999999997E-2</v>
      </c>
      <c r="AQ96" s="3">
        <v>5.3699999999999998E-2</v>
      </c>
      <c r="AR96" s="3">
        <v>3.5929999999999997E-2</v>
      </c>
      <c r="AS96" s="3">
        <v>2.385E-2</v>
      </c>
      <c r="AT96" s="3">
        <v>1.5389999999999999E-2</v>
      </c>
      <c r="AU96" s="3">
        <v>9.3900000000000008E-3</v>
      </c>
      <c r="AV96" s="3">
        <v>5.7000000000000002E-3</v>
      </c>
      <c r="AW96" s="3">
        <v>3.3600000000000001E-3</v>
      </c>
      <c r="AX96" s="5">
        <f>P_R[[#This Row],[8+]]-P_R[[#This Row],[9+]]</f>
        <v>0</v>
      </c>
      <c r="AY96" s="5">
        <f>P_R[[#This Row],[9+]]-P_R[[#This Row],[10+]]</f>
        <v>0</v>
      </c>
      <c r="AZ96" s="5">
        <f>P_R[[#This Row],[10+]]-P_R[[#This Row],[11+]]</f>
        <v>0</v>
      </c>
      <c r="BA96" s="5">
        <f>P_R[[#This Row],[11+]]-P_R[[#This Row],[12+]]</f>
        <v>0</v>
      </c>
      <c r="BB96" s="5">
        <f>P_R[[#This Row],[12+]]-P_R[[#This Row],[13+]]</f>
        <v>4.9999999999994493E-5</v>
      </c>
      <c r="BC96" s="5">
        <f>P_R[[#This Row],[13+]]-P_R[[#This Row],[14+]]</f>
        <v>6.0000000000060005E-5</v>
      </c>
      <c r="BD96" s="5">
        <f>P_R[[#This Row],[14+]]-P_R[[#This Row],[15+]]</f>
        <v>1.0999999999994348E-4</v>
      </c>
      <c r="BE96" s="5">
        <f>P_R[[#This Row],[15+]]-P_R[[#This Row],[16+]]</f>
        <v>1.9999999999997797E-4</v>
      </c>
      <c r="BF96" s="5">
        <f>P_R[[#This Row],[16+]]-P_R[[#This Row],[17+]]</f>
        <v>4.0000000000006697E-4</v>
      </c>
      <c r="BG96" s="5">
        <f>P_R[[#This Row],[17+]]-P_R[[#This Row],[18+]]</f>
        <v>6.6999999999994841E-4</v>
      </c>
      <c r="BH96" s="5">
        <f>P_R[[#This Row],[18+]]-P_R[[#This Row],[19+]]</f>
        <v>1.1499999999999844E-3</v>
      </c>
      <c r="BI96" s="5">
        <f>P_R[[#This Row],[19+]]-P_R[[#This Row],[20+]]</f>
        <v>2.0200000000000218E-3</v>
      </c>
      <c r="BJ96" s="5">
        <f>P_R[[#This Row],[20+]]-P_R[[#This Row],[21+]]</f>
        <v>3.0999999999999917E-3</v>
      </c>
      <c r="BK96" s="5">
        <f>P_R[[#This Row],[21+]]-P_R[[#This Row],[22+]]</f>
        <v>4.789999999999961E-3</v>
      </c>
      <c r="BL96" s="5">
        <f>P_R[[#This Row],[22+]]-P_R[[#This Row],[23+]]</f>
        <v>7.6300000000000257E-3</v>
      </c>
      <c r="BM96" s="5">
        <f>P_R[[#This Row],[23+]]-P_R[[#This Row],[24+]]</f>
        <v>1.0560000000000014E-2</v>
      </c>
      <c r="BN96" s="5">
        <f>P_R[[#This Row],[24+]]-P_R[[#This Row],[25+]]</f>
        <v>1.4770000000000061E-2</v>
      </c>
      <c r="BO96" s="5">
        <f>P_R[[#This Row],[25+]]-P_R[[#This Row],[26+]]</f>
        <v>2.1299999999999986E-2</v>
      </c>
      <c r="BP96" s="5">
        <f>P_R[[#This Row],[26+]]-P_R[[#This Row],[27+]]</f>
        <v>2.6609999999999912E-2</v>
      </c>
      <c r="BQ96" s="5">
        <f>P_R[[#This Row],[27+]]-P_R[[#This Row],[28+]]</f>
        <v>3.3720000000000083E-2</v>
      </c>
      <c r="BR96" s="5">
        <f>P_R[[#This Row],[28+]]-P_R[[#This Row],[29+]]</f>
        <v>4.3919999999999959E-2</v>
      </c>
      <c r="BS96" s="5">
        <f>P_R[[#This Row],[29+]]-P_R[[#This Row],[30+]]</f>
        <v>4.9590000000000023E-2</v>
      </c>
      <c r="BT96" s="5">
        <f>P_R[[#This Row],[30+]]-P_R[[#This Row],[31+]]</f>
        <v>5.6949999999999945E-2</v>
      </c>
      <c r="BU96" s="5">
        <f>P_R[[#This Row],[31+]]-P_R[[#This Row],[32+]]</f>
        <v>6.698000000000004E-2</v>
      </c>
      <c r="BV96" s="5">
        <f>P_R[[#This Row],[32+]]-P_R[[#This Row],[33+]]</f>
        <v>6.8359999999999976E-2</v>
      </c>
      <c r="BW96" s="5">
        <f>P_R[[#This Row],[33+]]-P_R[[#This Row],[34+]]</f>
        <v>7.1110000000000007E-2</v>
      </c>
      <c r="BX96" s="5">
        <f>P_R[[#This Row],[34+]]-P_R[[#This Row],[35+]]</f>
        <v>7.5570000000000026E-2</v>
      </c>
      <c r="BY96" s="5">
        <f>P_R[[#This Row],[35+]]-P_R[[#This Row],[36+]]</f>
        <v>6.968000000000002E-2</v>
      </c>
      <c r="BZ96" s="5">
        <f>P_R[[#This Row],[36+]]-P_R[[#This Row],[37+]]</f>
        <v>6.5669999999999951E-2</v>
      </c>
      <c r="CA96" s="5">
        <f>P_R[[#This Row],[37+]]-P_R[[#This Row],[38+]]</f>
        <v>6.3070000000000015E-2</v>
      </c>
      <c r="CB96" s="5">
        <f>P_R[[#This Row],[38+]]-P_R[[#This Row],[39+]]</f>
        <v>5.2530000000000021E-2</v>
      </c>
      <c r="CC96" s="5">
        <f>P_R[[#This Row],[39+]]-P_R[[#This Row],[40+]]</f>
        <v>4.4859999999999983E-2</v>
      </c>
      <c r="CD96" s="5">
        <f>P_R[[#This Row],[40+]]-P_R[[#This Row],[41+]]</f>
        <v>3.892000000000001E-2</v>
      </c>
      <c r="CE96" s="5">
        <f>P_R[[#This Row],[41+]]-P_R[[#This Row],[42+]]</f>
        <v>2.9289999999999997E-2</v>
      </c>
      <c r="CF96" s="5">
        <f>P_R[[#This Row],[42+]]-P_R[[#This Row],[43+]]</f>
        <v>2.266E-2</v>
      </c>
      <c r="CG96" s="5">
        <f>P_R[[#This Row],[43+]]-P_R[[#This Row],[44+]]</f>
        <v>1.7770000000000001E-2</v>
      </c>
      <c r="CH96" s="5">
        <f>P_R[[#This Row],[44+]]-P_R[[#This Row],[45+]]</f>
        <v>1.2079999999999997E-2</v>
      </c>
      <c r="CI96" s="5">
        <f>P_R[[#This Row],[45+]]-P_R[[#This Row],[46+]]</f>
        <v>8.4600000000000005E-3</v>
      </c>
      <c r="CJ96" s="5">
        <f>P_R[[#This Row],[46+]]-P_R[[#This Row],[47+]]</f>
        <v>5.9999999999999984E-3</v>
      </c>
      <c r="CK96" s="5">
        <f>P_R[[#This Row],[47+]]-P_R[[#This Row],[48+]]</f>
        <v>3.6900000000000006E-3</v>
      </c>
      <c r="CL96" s="5">
        <f>P_R[[#This Row],[48+]]-P_R[[#This Row],[49+]]</f>
        <v>2.3400000000000001E-3</v>
      </c>
    </row>
    <row r="97" spans="1:90" x14ac:dyDescent="0.25">
      <c r="A97" s="10">
        <v>22400626</v>
      </c>
      <c r="B97" t="s">
        <v>78</v>
      </c>
      <c r="C97" t="s">
        <v>88</v>
      </c>
      <c r="D97" s="11">
        <v>0.875</v>
      </c>
      <c r="E97" s="9" t="str">
        <f>HYPERLINK("https://www.nba.com/stats/player/1627734/boxscores-traditional", "Domantas Sabonis")</f>
        <v>Domantas Sabonis</v>
      </c>
      <c r="F97">
        <v>37.6</v>
      </c>
      <c r="G97" s="4">
        <v>7.4459999999999997</v>
      </c>
      <c r="H97" s="3">
        <v>0.99997000000000003</v>
      </c>
      <c r="I97" s="3">
        <v>0.99994000000000005</v>
      </c>
      <c r="J97" s="3">
        <v>0.99990000000000001</v>
      </c>
      <c r="K97" s="3">
        <v>0.99982000000000004</v>
      </c>
      <c r="L97" s="3">
        <v>0.99970999999999999</v>
      </c>
      <c r="M97" s="3">
        <v>0.99951999999999996</v>
      </c>
      <c r="N97" s="3">
        <v>0.99924000000000002</v>
      </c>
      <c r="O97" s="3">
        <v>0.99882000000000004</v>
      </c>
      <c r="P97" s="3">
        <v>0.99812999999999996</v>
      </c>
      <c r="Q97" s="3">
        <v>0.99719999999999998</v>
      </c>
      <c r="R97" s="3">
        <v>0.99573</v>
      </c>
      <c r="S97" s="3">
        <v>0.99378999999999995</v>
      </c>
      <c r="T97" s="3">
        <v>0.99085999999999996</v>
      </c>
      <c r="U97" s="3">
        <v>0.98712999999999995</v>
      </c>
      <c r="V97" s="3">
        <v>0.98214000000000001</v>
      </c>
      <c r="W97" s="3">
        <v>0.97499999999999998</v>
      </c>
      <c r="X97" s="3">
        <v>0.96638000000000002</v>
      </c>
      <c r="Y97" s="3">
        <v>0.95448999999999995</v>
      </c>
      <c r="Z97" s="3">
        <v>0.94062000000000001</v>
      </c>
      <c r="AA97" s="3">
        <v>0.92220000000000002</v>
      </c>
      <c r="AB97" s="3">
        <v>0.90146999999999999</v>
      </c>
      <c r="AC97" s="3">
        <v>0.87492999999999999</v>
      </c>
      <c r="AD97" s="3">
        <v>0.84614</v>
      </c>
      <c r="AE97" s="3">
        <v>0.81327000000000005</v>
      </c>
      <c r="AF97" s="3">
        <v>0.77337</v>
      </c>
      <c r="AG97" s="3">
        <v>0.73236999999999997</v>
      </c>
      <c r="AH97" s="3">
        <v>0.68439000000000005</v>
      </c>
      <c r="AI97" s="3">
        <v>0.63683000000000001</v>
      </c>
      <c r="AJ97" s="3">
        <v>0.58316999999999997</v>
      </c>
      <c r="AK97" s="3">
        <v>0.53188000000000002</v>
      </c>
      <c r="AL97" s="3">
        <v>0.48005999999999999</v>
      </c>
      <c r="AM97" s="3">
        <v>0.42465000000000003</v>
      </c>
      <c r="AN97" s="3">
        <v>0.37447999999999998</v>
      </c>
      <c r="AO97" s="3">
        <v>0.32275999999999999</v>
      </c>
      <c r="AP97" s="3">
        <v>0.27760000000000001</v>
      </c>
      <c r="AQ97" s="3">
        <v>0.23269999999999999</v>
      </c>
      <c r="AR97" s="3">
        <v>0.19489000000000001</v>
      </c>
      <c r="AS97" s="3">
        <v>0.16109000000000001</v>
      </c>
      <c r="AT97" s="3">
        <v>0.12923999999999999</v>
      </c>
      <c r="AU97" s="3">
        <v>0.10383000000000001</v>
      </c>
      <c r="AV97" s="3">
        <v>8.0759999999999998E-2</v>
      </c>
      <c r="AW97" s="3">
        <v>6.3009999999999997E-2</v>
      </c>
      <c r="AX97" s="5">
        <f>P_R[[#This Row],[8+]]-P_R[[#This Row],[9+]]</f>
        <v>2.9999999999974492E-5</v>
      </c>
      <c r="AY97" s="5">
        <f>P_R[[#This Row],[9+]]-P_R[[#This Row],[10+]]</f>
        <v>4.0000000000040004E-5</v>
      </c>
      <c r="AZ97" s="5">
        <f>P_R[[#This Row],[10+]]-P_R[[#This Row],[11+]]</f>
        <v>7.9999999999968985E-5</v>
      </c>
      <c r="BA97" s="5">
        <f>P_R[[#This Row],[11+]]-P_R[[#This Row],[12+]]</f>
        <v>1.100000000000545E-4</v>
      </c>
      <c r="BB97" s="5">
        <f>P_R[[#This Row],[12+]]-P_R[[#This Row],[13+]]</f>
        <v>1.9000000000002348E-4</v>
      </c>
      <c r="BC97" s="5">
        <f>P_R[[#This Row],[13+]]-P_R[[#This Row],[14+]]</f>
        <v>2.7999999999994696E-4</v>
      </c>
      <c r="BD97" s="5">
        <f>P_R[[#This Row],[14+]]-P_R[[#This Row],[15+]]</f>
        <v>4.1999999999997595E-4</v>
      </c>
      <c r="BE97" s="5">
        <f>P_R[[#This Row],[15+]]-P_R[[#This Row],[16+]]</f>
        <v>6.9000000000007944E-4</v>
      </c>
      <c r="BF97" s="5">
        <f>P_R[[#This Row],[16+]]-P_R[[#This Row],[17+]]</f>
        <v>9.2999999999998639E-4</v>
      </c>
      <c r="BG97" s="5">
        <f>P_R[[#This Row],[17+]]-P_R[[#This Row],[18+]]</f>
        <v>1.4699999999999713E-3</v>
      </c>
      <c r="BH97" s="5">
        <f>P_R[[#This Row],[18+]]-P_R[[#This Row],[19+]]</f>
        <v>1.9400000000000528E-3</v>
      </c>
      <c r="BI97" s="5">
        <f>P_R[[#This Row],[19+]]-P_R[[#This Row],[20+]]</f>
        <v>2.9299999999999882E-3</v>
      </c>
      <c r="BJ97" s="5">
        <f>P_R[[#This Row],[20+]]-P_R[[#This Row],[21+]]</f>
        <v>3.7300000000000111E-3</v>
      </c>
      <c r="BK97" s="5">
        <f>P_R[[#This Row],[21+]]-P_R[[#This Row],[22+]]</f>
        <v>4.9899999999999389E-3</v>
      </c>
      <c r="BL97" s="5">
        <f>P_R[[#This Row],[22+]]-P_R[[#This Row],[23+]]</f>
        <v>7.1400000000000352E-3</v>
      </c>
      <c r="BM97" s="5">
        <f>P_R[[#This Row],[23+]]-P_R[[#This Row],[24+]]</f>
        <v>8.619999999999961E-3</v>
      </c>
      <c r="BN97" s="5">
        <f>P_R[[#This Row],[24+]]-P_R[[#This Row],[25+]]</f>
        <v>1.1890000000000067E-2</v>
      </c>
      <c r="BO97" s="5">
        <f>P_R[[#This Row],[25+]]-P_R[[#This Row],[26+]]</f>
        <v>1.3869999999999938E-2</v>
      </c>
      <c r="BP97" s="5">
        <f>P_R[[#This Row],[26+]]-P_R[[#This Row],[27+]]</f>
        <v>1.8419999999999992E-2</v>
      </c>
      <c r="BQ97" s="5">
        <f>P_R[[#This Row],[27+]]-P_R[[#This Row],[28+]]</f>
        <v>2.0730000000000026E-2</v>
      </c>
      <c r="BR97" s="5">
        <f>P_R[[#This Row],[28+]]-P_R[[#This Row],[29+]]</f>
        <v>2.6540000000000008E-2</v>
      </c>
      <c r="BS97" s="5">
        <f>P_R[[#This Row],[29+]]-P_R[[#This Row],[30+]]</f>
        <v>2.8789999999999982E-2</v>
      </c>
      <c r="BT97" s="5">
        <f>P_R[[#This Row],[30+]]-P_R[[#This Row],[31+]]</f>
        <v>3.2869999999999955E-2</v>
      </c>
      <c r="BU97" s="5">
        <f>P_R[[#This Row],[31+]]-P_R[[#This Row],[32+]]</f>
        <v>3.9900000000000047E-2</v>
      </c>
      <c r="BV97" s="5">
        <f>P_R[[#This Row],[32+]]-P_R[[#This Row],[33+]]</f>
        <v>4.1000000000000036E-2</v>
      </c>
      <c r="BW97" s="5">
        <f>P_R[[#This Row],[33+]]-P_R[[#This Row],[34+]]</f>
        <v>4.7979999999999912E-2</v>
      </c>
      <c r="BX97" s="5">
        <f>P_R[[#This Row],[34+]]-P_R[[#This Row],[35+]]</f>
        <v>4.7560000000000047E-2</v>
      </c>
      <c r="BY97" s="5">
        <f>P_R[[#This Row],[35+]]-P_R[[#This Row],[36+]]</f>
        <v>5.3660000000000041E-2</v>
      </c>
      <c r="BZ97" s="5">
        <f>P_R[[#This Row],[36+]]-P_R[[#This Row],[37+]]</f>
        <v>5.1289999999999947E-2</v>
      </c>
      <c r="CA97" s="5">
        <f>P_R[[#This Row],[37+]]-P_R[[#This Row],[38+]]</f>
        <v>5.1820000000000033E-2</v>
      </c>
      <c r="CB97" s="5">
        <f>P_R[[#This Row],[38+]]-P_R[[#This Row],[39+]]</f>
        <v>5.5409999999999959E-2</v>
      </c>
      <c r="CC97" s="5">
        <f>P_R[[#This Row],[39+]]-P_R[[#This Row],[40+]]</f>
        <v>5.0170000000000048E-2</v>
      </c>
      <c r="CD97" s="5">
        <f>P_R[[#This Row],[40+]]-P_R[[#This Row],[41+]]</f>
        <v>5.1719999999999988E-2</v>
      </c>
      <c r="CE97" s="5">
        <f>P_R[[#This Row],[41+]]-P_R[[#This Row],[42+]]</f>
        <v>4.5159999999999978E-2</v>
      </c>
      <c r="CF97" s="5">
        <f>P_R[[#This Row],[42+]]-P_R[[#This Row],[43+]]</f>
        <v>4.4900000000000023E-2</v>
      </c>
      <c r="CG97" s="5">
        <f>P_R[[#This Row],[43+]]-P_R[[#This Row],[44+]]</f>
        <v>3.7809999999999983E-2</v>
      </c>
      <c r="CH97" s="5">
        <f>P_R[[#This Row],[44+]]-P_R[[#This Row],[45+]]</f>
        <v>3.3799999999999997E-2</v>
      </c>
      <c r="CI97" s="5">
        <f>P_R[[#This Row],[45+]]-P_R[[#This Row],[46+]]</f>
        <v>3.1850000000000017E-2</v>
      </c>
      <c r="CJ97" s="5">
        <f>P_R[[#This Row],[46+]]-P_R[[#This Row],[47+]]</f>
        <v>2.5409999999999988E-2</v>
      </c>
      <c r="CK97" s="5">
        <f>P_R[[#This Row],[47+]]-P_R[[#This Row],[48+]]</f>
        <v>2.3070000000000007E-2</v>
      </c>
      <c r="CL97" s="5">
        <f>P_R[[#This Row],[48+]]-P_R[[#This Row],[49+]]</f>
        <v>1.7750000000000002E-2</v>
      </c>
    </row>
    <row r="98" spans="1:90" x14ac:dyDescent="0.25">
      <c r="A98" s="10">
        <v>22400626</v>
      </c>
      <c r="B98" t="s">
        <v>78</v>
      </c>
      <c r="C98" t="s">
        <v>88</v>
      </c>
      <c r="D98" s="11">
        <v>0.875</v>
      </c>
      <c r="E98" s="9" t="str">
        <f>HYPERLINK("https://www.nba.com/stats/player/201942/boxscores-traditional", "DeMar DeRozan")</f>
        <v>DeMar DeRozan</v>
      </c>
      <c r="F98">
        <v>32</v>
      </c>
      <c r="G98" s="4">
        <v>6.1639999999999997</v>
      </c>
      <c r="H98" s="3">
        <v>0.99995000000000001</v>
      </c>
      <c r="I98" s="3">
        <v>0.99990000000000001</v>
      </c>
      <c r="J98" s="3">
        <v>0.99982000000000004</v>
      </c>
      <c r="K98" s="3">
        <v>0.99968000000000001</v>
      </c>
      <c r="L98" s="3">
        <v>0.99939999999999996</v>
      </c>
      <c r="M98" s="3">
        <v>0.99895999999999996</v>
      </c>
      <c r="N98" s="3">
        <v>0.99824999999999997</v>
      </c>
      <c r="O98" s="3">
        <v>0.99711000000000005</v>
      </c>
      <c r="P98" s="3">
        <v>0.99534</v>
      </c>
      <c r="Q98" s="3">
        <v>0.99245000000000005</v>
      </c>
      <c r="R98" s="3">
        <v>0.98839999999999995</v>
      </c>
      <c r="S98" s="3">
        <v>0.98257000000000005</v>
      </c>
      <c r="T98" s="3">
        <v>0.97441</v>
      </c>
      <c r="U98" s="3">
        <v>0.96245999999999998</v>
      </c>
      <c r="V98" s="3">
        <v>0.94738</v>
      </c>
      <c r="W98" s="3">
        <v>0.92784999999999995</v>
      </c>
      <c r="X98" s="3">
        <v>0.9032</v>
      </c>
      <c r="Y98" s="3">
        <v>0.87285999999999997</v>
      </c>
      <c r="Z98" s="3">
        <v>0.83398000000000005</v>
      </c>
      <c r="AA98" s="3">
        <v>0.79103000000000001</v>
      </c>
      <c r="AB98" s="3">
        <v>0.74214999999999998</v>
      </c>
      <c r="AC98" s="3">
        <v>0.68793000000000004</v>
      </c>
      <c r="AD98" s="3">
        <v>0.62551999999999996</v>
      </c>
      <c r="AE98" s="3">
        <v>0.56355999999999995</v>
      </c>
      <c r="AF98" s="3">
        <v>0.5</v>
      </c>
      <c r="AG98" s="3">
        <v>0.43643999999999999</v>
      </c>
      <c r="AH98" s="3">
        <v>0.37447999999999998</v>
      </c>
      <c r="AI98" s="3">
        <v>0.31207000000000001</v>
      </c>
      <c r="AJ98" s="3">
        <v>0.25785000000000002</v>
      </c>
      <c r="AK98" s="3">
        <v>0.20896999999999999</v>
      </c>
      <c r="AL98" s="3">
        <v>0.16602</v>
      </c>
      <c r="AM98" s="3">
        <v>0.12714</v>
      </c>
      <c r="AN98" s="3">
        <v>9.6799999999999997E-2</v>
      </c>
      <c r="AO98" s="3">
        <v>7.2150000000000006E-2</v>
      </c>
      <c r="AP98" s="3">
        <v>5.262E-2</v>
      </c>
      <c r="AQ98" s="3">
        <v>3.7539999999999997E-2</v>
      </c>
      <c r="AR98" s="3">
        <v>2.5590000000000002E-2</v>
      </c>
      <c r="AS98" s="3">
        <v>1.7430000000000001E-2</v>
      </c>
      <c r="AT98" s="3">
        <v>1.1599999999999999E-2</v>
      </c>
      <c r="AU98" s="3">
        <v>7.5500000000000003E-3</v>
      </c>
      <c r="AV98" s="3">
        <v>4.6600000000000001E-3</v>
      </c>
      <c r="AW98" s="3">
        <v>2.8900000000000002E-3</v>
      </c>
      <c r="AX98" s="5">
        <f>P_R[[#This Row],[8+]]-P_R[[#This Row],[9+]]</f>
        <v>4.9999999999994493E-5</v>
      </c>
      <c r="AY98" s="5">
        <f>P_R[[#This Row],[9+]]-P_R[[#This Row],[10+]]</f>
        <v>7.9999999999968985E-5</v>
      </c>
      <c r="AZ98" s="5">
        <f>P_R[[#This Row],[10+]]-P_R[[#This Row],[11+]]</f>
        <v>1.4000000000002899E-4</v>
      </c>
      <c r="BA98" s="5">
        <f>P_R[[#This Row],[11+]]-P_R[[#This Row],[12+]]</f>
        <v>2.8000000000005798E-4</v>
      </c>
      <c r="BB98" s="5">
        <f>P_R[[#This Row],[12+]]-P_R[[#This Row],[13+]]</f>
        <v>4.3999999999999595E-4</v>
      </c>
      <c r="BC98" s="5">
        <f>P_R[[#This Row],[13+]]-P_R[[#This Row],[14+]]</f>
        <v>7.0999999999998842E-4</v>
      </c>
      <c r="BD98" s="5">
        <f>P_R[[#This Row],[14+]]-P_R[[#This Row],[15+]]</f>
        <v>1.1399999999999189E-3</v>
      </c>
      <c r="BE98" s="5">
        <f>P_R[[#This Row],[15+]]-P_R[[#This Row],[16+]]</f>
        <v>1.7700000000000493E-3</v>
      </c>
      <c r="BF98" s="5">
        <f>P_R[[#This Row],[16+]]-P_R[[#This Row],[17+]]</f>
        <v>2.8899999999999482E-3</v>
      </c>
      <c r="BG98" s="5">
        <f>P_R[[#This Row],[17+]]-P_R[[#This Row],[18+]]</f>
        <v>4.0500000000001091E-3</v>
      </c>
      <c r="BH98" s="5">
        <f>P_R[[#This Row],[18+]]-P_R[[#This Row],[19+]]</f>
        <v>5.8299999999998908E-3</v>
      </c>
      <c r="BI98" s="5">
        <f>P_R[[#This Row],[19+]]-P_R[[#This Row],[20+]]</f>
        <v>8.1600000000000561E-3</v>
      </c>
      <c r="BJ98" s="5">
        <f>P_R[[#This Row],[20+]]-P_R[[#This Row],[21+]]</f>
        <v>1.1950000000000016E-2</v>
      </c>
      <c r="BK98" s="5">
        <f>P_R[[#This Row],[21+]]-P_R[[#This Row],[22+]]</f>
        <v>1.5079999999999982E-2</v>
      </c>
      <c r="BL98" s="5">
        <f>P_R[[#This Row],[22+]]-P_R[[#This Row],[23+]]</f>
        <v>1.9530000000000047E-2</v>
      </c>
      <c r="BM98" s="5">
        <f>P_R[[#This Row],[23+]]-P_R[[#This Row],[24+]]</f>
        <v>2.464999999999995E-2</v>
      </c>
      <c r="BN98" s="5">
        <f>P_R[[#This Row],[24+]]-P_R[[#This Row],[25+]]</f>
        <v>3.0340000000000034E-2</v>
      </c>
      <c r="BO98" s="5">
        <f>P_R[[#This Row],[25+]]-P_R[[#This Row],[26+]]</f>
        <v>3.8879999999999915E-2</v>
      </c>
      <c r="BP98" s="5">
        <f>P_R[[#This Row],[26+]]-P_R[[#This Row],[27+]]</f>
        <v>4.2950000000000044E-2</v>
      </c>
      <c r="BQ98" s="5">
        <f>P_R[[#This Row],[27+]]-P_R[[#This Row],[28+]]</f>
        <v>4.8880000000000035E-2</v>
      </c>
      <c r="BR98" s="5">
        <f>P_R[[#This Row],[28+]]-P_R[[#This Row],[29+]]</f>
        <v>5.4219999999999935E-2</v>
      </c>
      <c r="BS98" s="5">
        <f>P_R[[#This Row],[29+]]-P_R[[#This Row],[30+]]</f>
        <v>6.2410000000000077E-2</v>
      </c>
      <c r="BT98" s="5">
        <f>P_R[[#This Row],[30+]]-P_R[[#This Row],[31+]]</f>
        <v>6.1960000000000015E-2</v>
      </c>
      <c r="BU98" s="5">
        <f>P_R[[#This Row],[31+]]-P_R[[#This Row],[32+]]</f>
        <v>6.355999999999995E-2</v>
      </c>
      <c r="BV98" s="5">
        <f>P_R[[#This Row],[32+]]-P_R[[#This Row],[33+]]</f>
        <v>6.3560000000000005E-2</v>
      </c>
      <c r="BW98" s="5">
        <f>P_R[[#This Row],[33+]]-P_R[[#This Row],[34+]]</f>
        <v>6.1960000000000015E-2</v>
      </c>
      <c r="BX98" s="5">
        <f>P_R[[#This Row],[34+]]-P_R[[#This Row],[35+]]</f>
        <v>6.2409999999999966E-2</v>
      </c>
      <c r="BY98" s="5">
        <f>P_R[[#This Row],[35+]]-P_R[[#This Row],[36+]]</f>
        <v>5.421999999999999E-2</v>
      </c>
      <c r="BZ98" s="5">
        <f>P_R[[#This Row],[36+]]-P_R[[#This Row],[37+]]</f>
        <v>4.8880000000000035E-2</v>
      </c>
      <c r="CA98" s="5">
        <f>P_R[[#This Row],[37+]]-P_R[[#This Row],[38+]]</f>
        <v>4.2949999999999988E-2</v>
      </c>
      <c r="CB98" s="5">
        <f>P_R[[#This Row],[38+]]-P_R[[#This Row],[39+]]</f>
        <v>3.8879999999999998E-2</v>
      </c>
      <c r="CC98" s="5">
        <f>P_R[[#This Row],[39+]]-P_R[[#This Row],[40+]]</f>
        <v>3.0340000000000006E-2</v>
      </c>
      <c r="CD98" s="5">
        <f>P_R[[#This Row],[40+]]-P_R[[#This Row],[41+]]</f>
        <v>2.4649999999999991E-2</v>
      </c>
      <c r="CE98" s="5">
        <f>P_R[[#This Row],[41+]]-P_R[[#This Row],[42+]]</f>
        <v>1.9530000000000006E-2</v>
      </c>
      <c r="CF98" s="5">
        <f>P_R[[#This Row],[42+]]-P_R[[#This Row],[43+]]</f>
        <v>1.5080000000000003E-2</v>
      </c>
      <c r="CG98" s="5">
        <f>P_R[[#This Row],[43+]]-P_R[[#This Row],[44+]]</f>
        <v>1.1949999999999995E-2</v>
      </c>
      <c r="CH98" s="5">
        <f>P_R[[#This Row],[44+]]-P_R[[#This Row],[45+]]</f>
        <v>8.1600000000000006E-3</v>
      </c>
      <c r="CI98" s="5">
        <f>P_R[[#This Row],[45+]]-P_R[[#This Row],[46+]]</f>
        <v>5.8300000000000018E-3</v>
      </c>
      <c r="CJ98" s="5">
        <f>P_R[[#This Row],[46+]]-P_R[[#This Row],[47+]]</f>
        <v>4.0499999999999989E-3</v>
      </c>
      <c r="CK98" s="5">
        <f>P_R[[#This Row],[47+]]-P_R[[#This Row],[48+]]</f>
        <v>2.8900000000000002E-3</v>
      </c>
      <c r="CL98" s="5">
        <f>P_R[[#This Row],[48+]]-P_R[[#This Row],[49+]]</f>
        <v>1.7699999999999999E-3</v>
      </c>
    </row>
    <row r="99" spans="1:90" x14ac:dyDescent="0.25">
      <c r="A99" s="10">
        <v>22400626</v>
      </c>
      <c r="B99" t="s">
        <v>88</v>
      </c>
      <c r="C99" t="s">
        <v>78</v>
      </c>
      <c r="D99" s="11">
        <v>0.875</v>
      </c>
      <c r="E99" s="9" t="str">
        <f>HYPERLINK("https://www.nba.com/stats/player/1627750/boxscores-traditional", "Jamal Murray")</f>
        <v>Jamal Murray</v>
      </c>
      <c r="F99">
        <v>29.2</v>
      </c>
      <c r="G99" s="4">
        <v>11.461</v>
      </c>
      <c r="H99" s="3">
        <v>0.96784000000000003</v>
      </c>
      <c r="I99" s="3">
        <v>0.96079999999999999</v>
      </c>
      <c r="J99" s="3">
        <v>0.95352000000000003</v>
      </c>
      <c r="K99" s="3">
        <v>0.94408000000000003</v>
      </c>
      <c r="L99" s="3">
        <v>0.93318999999999996</v>
      </c>
      <c r="M99" s="3">
        <v>0.92073000000000005</v>
      </c>
      <c r="N99" s="3">
        <v>0.90824000000000005</v>
      </c>
      <c r="O99" s="3">
        <v>0.89251000000000003</v>
      </c>
      <c r="P99" s="3">
        <v>0.87492999999999999</v>
      </c>
      <c r="Q99" s="3">
        <v>0.85543000000000002</v>
      </c>
      <c r="R99" s="3">
        <v>0.83645999999999998</v>
      </c>
      <c r="S99" s="3">
        <v>0.81327000000000005</v>
      </c>
      <c r="T99" s="3">
        <v>0.78813999999999995</v>
      </c>
      <c r="U99" s="3">
        <v>0.76424000000000003</v>
      </c>
      <c r="V99" s="3">
        <v>0.73565000000000003</v>
      </c>
      <c r="W99" s="3">
        <v>0.70540000000000003</v>
      </c>
      <c r="X99" s="3">
        <v>0.67364000000000002</v>
      </c>
      <c r="Y99" s="3">
        <v>0.64431000000000005</v>
      </c>
      <c r="Z99" s="3">
        <v>0.61026000000000002</v>
      </c>
      <c r="AA99" s="3">
        <v>0.57535000000000003</v>
      </c>
      <c r="AB99" s="3">
        <v>0.53983000000000003</v>
      </c>
      <c r="AC99" s="3">
        <v>0.50797999999999999</v>
      </c>
      <c r="AD99" s="3">
        <v>0.47210000000000002</v>
      </c>
      <c r="AE99" s="3">
        <v>0.43643999999999999</v>
      </c>
      <c r="AF99" s="3">
        <v>0.40516999999999997</v>
      </c>
      <c r="AG99" s="3">
        <v>0.37069999999999997</v>
      </c>
      <c r="AH99" s="3">
        <v>0.33723999999999998</v>
      </c>
      <c r="AI99" s="3">
        <v>0.30503000000000002</v>
      </c>
      <c r="AJ99" s="3">
        <v>0.27760000000000001</v>
      </c>
      <c r="AK99" s="3">
        <v>0.24825</v>
      </c>
      <c r="AL99" s="3">
        <v>0.22065000000000001</v>
      </c>
      <c r="AM99" s="3">
        <v>0.19489000000000001</v>
      </c>
      <c r="AN99" s="3">
        <v>0.17360999999999999</v>
      </c>
      <c r="AO99" s="3">
        <v>0.15151000000000001</v>
      </c>
      <c r="AP99" s="3">
        <v>0.13136</v>
      </c>
      <c r="AQ99" s="3">
        <v>0.11507000000000001</v>
      </c>
      <c r="AR99" s="3">
        <v>9.8530000000000006E-2</v>
      </c>
      <c r="AS99" s="3">
        <v>8.3790000000000003E-2</v>
      </c>
      <c r="AT99" s="3">
        <v>7.0779999999999996E-2</v>
      </c>
      <c r="AU99" s="3">
        <v>6.0569999999999999E-2</v>
      </c>
      <c r="AV99" s="3">
        <v>5.0500000000000003E-2</v>
      </c>
      <c r="AW99" s="3">
        <v>4.1820000000000003E-2</v>
      </c>
      <c r="AX99" s="5">
        <f>P_R[[#This Row],[8+]]-P_R[[#This Row],[9+]]</f>
        <v>7.0400000000000462E-3</v>
      </c>
      <c r="AY99" s="5">
        <f>P_R[[#This Row],[9+]]-P_R[[#This Row],[10+]]</f>
        <v>7.2799999999999532E-3</v>
      </c>
      <c r="AZ99" s="5">
        <f>P_R[[#This Row],[10+]]-P_R[[#This Row],[11+]]</f>
        <v>9.4400000000000039E-3</v>
      </c>
      <c r="BA99" s="5">
        <f>P_R[[#This Row],[11+]]-P_R[[#This Row],[12+]]</f>
        <v>1.0890000000000066E-2</v>
      </c>
      <c r="BB99" s="5">
        <f>P_R[[#This Row],[12+]]-P_R[[#This Row],[13+]]</f>
        <v>1.2459999999999916E-2</v>
      </c>
      <c r="BC99" s="5">
        <f>P_R[[#This Row],[13+]]-P_R[[#This Row],[14+]]</f>
        <v>1.2490000000000001E-2</v>
      </c>
      <c r="BD99" s="5">
        <f>P_R[[#This Row],[14+]]-P_R[[#This Row],[15+]]</f>
        <v>1.5730000000000022E-2</v>
      </c>
      <c r="BE99" s="5">
        <f>P_R[[#This Row],[15+]]-P_R[[#This Row],[16+]]</f>
        <v>1.758000000000004E-2</v>
      </c>
      <c r="BF99" s="5">
        <f>P_R[[#This Row],[16+]]-P_R[[#This Row],[17+]]</f>
        <v>1.9499999999999962E-2</v>
      </c>
      <c r="BG99" s="5">
        <f>P_R[[#This Row],[17+]]-P_R[[#This Row],[18+]]</f>
        <v>1.8970000000000042E-2</v>
      </c>
      <c r="BH99" s="5">
        <f>P_R[[#This Row],[18+]]-P_R[[#This Row],[19+]]</f>
        <v>2.3189999999999933E-2</v>
      </c>
      <c r="BI99" s="5">
        <f>P_R[[#This Row],[19+]]-P_R[[#This Row],[20+]]</f>
        <v>2.5130000000000097E-2</v>
      </c>
      <c r="BJ99" s="5">
        <f>P_R[[#This Row],[20+]]-P_R[[#This Row],[21+]]</f>
        <v>2.3899999999999921E-2</v>
      </c>
      <c r="BK99" s="5">
        <f>P_R[[#This Row],[21+]]-P_R[[#This Row],[22+]]</f>
        <v>2.8590000000000004E-2</v>
      </c>
      <c r="BL99" s="5">
        <f>P_R[[#This Row],[22+]]-P_R[[#This Row],[23+]]</f>
        <v>3.0249999999999999E-2</v>
      </c>
      <c r="BM99" s="5">
        <f>P_R[[#This Row],[23+]]-P_R[[#This Row],[24+]]</f>
        <v>3.176000000000001E-2</v>
      </c>
      <c r="BN99" s="5">
        <f>P_R[[#This Row],[24+]]-P_R[[#This Row],[25+]]</f>
        <v>2.9329999999999967E-2</v>
      </c>
      <c r="BO99" s="5">
        <f>P_R[[#This Row],[25+]]-P_R[[#This Row],[26+]]</f>
        <v>3.4050000000000025E-2</v>
      </c>
      <c r="BP99" s="5">
        <f>P_R[[#This Row],[26+]]-P_R[[#This Row],[27+]]</f>
        <v>3.4909999999999997E-2</v>
      </c>
      <c r="BQ99" s="5">
        <f>P_R[[#This Row],[27+]]-P_R[[#This Row],[28+]]</f>
        <v>3.5519999999999996E-2</v>
      </c>
      <c r="BR99" s="5">
        <f>P_R[[#This Row],[28+]]-P_R[[#This Row],[29+]]</f>
        <v>3.1850000000000045E-2</v>
      </c>
      <c r="BS99" s="5">
        <f>P_R[[#This Row],[29+]]-P_R[[#This Row],[30+]]</f>
        <v>3.5879999999999967E-2</v>
      </c>
      <c r="BT99" s="5">
        <f>P_R[[#This Row],[30+]]-P_R[[#This Row],[31+]]</f>
        <v>3.5660000000000025E-2</v>
      </c>
      <c r="BU99" s="5">
        <f>P_R[[#This Row],[31+]]-P_R[[#This Row],[32+]]</f>
        <v>3.127000000000002E-2</v>
      </c>
      <c r="BV99" s="5">
        <f>P_R[[#This Row],[32+]]-P_R[[#This Row],[33+]]</f>
        <v>3.4470000000000001E-2</v>
      </c>
      <c r="BW99" s="5">
        <f>P_R[[#This Row],[33+]]-P_R[[#This Row],[34+]]</f>
        <v>3.345999999999999E-2</v>
      </c>
      <c r="BX99" s="5">
        <f>P_R[[#This Row],[34+]]-P_R[[#This Row],[35+]]</f>
        <v>3.2209999999999961E-2</v>
      </c>
      <c r="BY99" s="5">
        <f>P_R[[#This Row],[35+]]-P_R[[#This Row],[36+]]</f>
        <v>2.743000000000001E-2</v>
      </c>
      <c r="BZ99" s="5">
        <f>P_R[[#This Row],[36+]]-P_R[[#This Row],[37+]]</f>
        <v>2.9350000000000015E-2</v>
      </c>
      <c r="CA99" s="5">
        <f>P_R[[#This Row],[37+]]-P_R[[#This Row],[38+]]</f>
        <v>2.7599999999999986E-2</v>
      </c>
      <c r="CB99" s="5">
        <f>P_R[[#This Row],[38+]]-P_R[[#This Row],[39+]]</f>
        <v>2.5760000000000005E-2</v>
      </c>
      <c r="CC99" s="5">
        <f>P_R[[#This Row],[39+]]-P_R[[#This Row],[40+]]</f>
        <v>2.1280000000000021E-2</v>
      </c>
      <c r="CD99" s="5">
        <f>P_R[[#This Row],[40+]]-P_R[[#This Row],[41+]]</f>
        <v>2.2099999999999981E-2</v>
      </c>
      <c r="CE99" s="5">
        <f>P_R[[#This Row],[41+]]-P_R[[#This Row],[42+]]</f>
        <v>2.0150000000000001E-2</v>
      </c>
      <c r="CF99" s="5">
        <f>P_R[[#This Row],[42+]]-P_R[[#This Row],[43+]]</f>
        <v>1.6289999999999999E-2</v>
      </c>
      <c r="CG99" s="5">
        <f>P_R[[#This Row],[43+]]-P_R[[#This Row],[44+]]</f>
        <v>1.6539999999999999E-2</v>
      </c>
      <c r="CH99" s="5">
        <f>P_R[[#This Row],[44+]]-P_R[[#This Row],[45+]]</f>
        <v>1.4740000000000003E-2</v>
      </c>
      <c r="CI99" s="5">
        <f>P_R[[#This Row],[45+]]-P_R[[#This Row],[46+]]</f>
        <v>1.3010000000000008E-2</v>
      </c>
      <c r="CJ99" s="5">
        <f>P_R[[#This Row],[46+]]-P_R[[#This Row],[47+]]</f>
        <v>1.0209999999999997E-2</v>
      </c>
      <c r="CK99" s="5">
        <f>P_R[[#This Row],[47+]]-P_R[[#This Row],[48+]]</f>
        <v>1.0069999999999996E-2</v>
      </c>
      <c r="CL99" s="5">
        <f>P_R[[#This Row],[48+]]-P_R[[#This Row],[49+]]</f>
        <v>8.6800000000000002E-3</v>
      </c>
    </row>
    <row r="100" spans="1:90" x14ac:dyDescent="0.25">
      <c r="A100" s="10">
        <v>22400626</v>
      </c>
      <c r="B100" t="s">
        <v>78</v>
      </c>
      <c r="C100" t="s">
        <v>88</v>
      </c>
      <c r="D100" s="11">
        <v>0.875</v>
      </c>
      <c r="E100" s="9" t="str">
        <f>HYPERLINK("https://www.nba.com/stats/player/1628368/boxscores-traditional", "De'Aaron Fox")</f>
        <v>De'Aaron Fox</v>
      </c>
      <c r="F100">
        <v>24.8</v>
      </c>
      <c r="G100" s="4">
        <v>6.9969999999999999</v>
      </c>
      <c r="H100" s="3">
        <v>0.99180000000000001</v>
      </c>
      <c r="I100" s="3">
        <v>0.98809000000000002</v>
      </c>
      <c r="J100" s="3">
        <v>0.98299999999999998</v>
      </c>
      <c r="K100" s="3">
        <v>0.97558</v>
      </c>
      <c r="L100" s="3">
        <v>0.96638000000000002</v>
      </c>
      <c r="M100" s="3">
        <v>0.95448999999999995</v>
      </c>
      <c r="N100" s="3">
        <v>0.93822000000000005</v>
      </c>
      <c r="O100" s="3">
        <v>0.91923999999999995</v>
      </c>
      <c r="P100" s="3">
        <v>0.89617000000000002</v>
      </c>
      <c r="Q100" s="3">
        <v>0.86650000000000005</v>
      </c>
      <c r="R100" s="3">
        <v>0.83398000000000005</v>
      </c>
      <c r="S100" s="3">
        <v>0.79673000000000005</v>
      </c>
      <c r="T100" s="3">
        <v>0.75490000000000002</v>
      </c>
      <c r="U100" s="3">
        <v>0.70540000000000003</v>
      </c>
      <c r="V100" s="3">
        <v>0.65542</v>
      </c>
      <c r="W100" s="3">
        <v>0.60257000000000005</v>
      </c>
      <c r="X100" s="3">
        <v>0.54379999999999995</v>
      </c>
      <c r="Y100" s="3">
        <v>0.48803000000000002</v>
      </c>
      <c r="Z100" s="3">
        <v>0.43251000000000001</v>
      </c>
      <c r="AA100" s="3">
        <v>0.37828000000000001</v>
      </c>
      <c r="AB100" s="3">
        <v>0.32275999999999999</v>
      </c>
      <c r="AC100" s="3">
        <v>0.27424999999999999</v>
      </c>
      <c r="AD100" s="3">
        <v>0.22964999999999999</v>
      </c>
      <c r="AE100" s="3">
        <v>0.18673000000000001</v>
      </c>
      <c r="AF100" s="3">
        <v>0.15151000000000001</v>
      </c>
      <c r="AG100" s="3">
        <v>0.121</v>
      </c>
      <c r="AH100" s="3">
        <v>9.5100000000000004E-2</v>
      </c>
      <c r="AI100" s="3">
        <v>7.2150000000000006E-2</v>
      </c>
      <c r="AJ100" s="3">
        <v>5.4800000000000001E-2</v>
      </c>
      <c r="AK100" s="3">
        <v>4.0930000000000001E-2</v>
      </c>
      <c r="AL100" s="3">
        <v>2.938E-2</v>
      </c>
      <c r="AM100" s="3">
        <v>2.1180000000000001E-2</v>
      </c>
      <c r="AN100" s="3">
        <v>1.4999999999999999E-2</v>
      </c>
      <c r="AO100" s="3">
        <v>1.017E-2</v>
      </c>
      <c r="AP100" s="3">
        <v>6.9499999999999996E-3</v>
      </c>
      <c r="AQ100" s="3">
        <v>4.6600000000000001E-3</v>
      </c>
      <c r="AR100" s="3">
        <v>3.0699999999999998E-3</v>
      </c>
      <c r="AS100" s="3">
        <v>1.9300000000000001E-3</v>
      </c>
      <c r="AT100" s="3">
        <v>1.2199999999999999E-3</v>
      </c>
      <c r="AU100" s="3">
        <v>7.6000000000000004E-4</v>
      </c>
      <c r="AV100" s="3">
        <v>4.4999999999999999E-4</v>
      </c>
      <c r="AW100" s="3">
        <v>2.7E-4</v>
      </c>
      <c r="AX100" s="5">
        <f>P_R[[#This Row],[8+]]-P_R[[#This Row],[9+]]</f>
        <v>3.7099999999999911E-3</v>
      </c>
      <c r="AY100" s="5">
        <f>P_R[[#This Row],[9+]]-P_R[[#This Row],[10+]]</f>
        <v>5.0900000000000389E-3</v>
      </c>
      <c r="AZ100" s="5">
        <f>P_R[[#This Row],[10+]]-P_R[[#This Row],[11+]]</f>
        <v>7.4199999999999822E-3</v>
      </c>
      <c r="BA100" s="5">
        <f>P_R[[#This Row],[11+]]-P_R[[#This Row],[12+]]</f>
        <v>9.199999999999986E-3</v>
      </c>
      <c r="BB100" s="5">
        <f>P_R[[#This Row],[12+]]-P_R[[#This Row],[13+]]</f>
        <v>1.1890000000000067E-2</v>
      </c>
      <c r="BC100" s="5">
        <f>P_R[[#This Row],[13+]]-P_R[[#This Row],[14+]]</f>
        <v>1.6269999999999896E-2</v>
      </c>
      <c r="BD100" s="5">
        <f>P_R[[#This Row],[14+]]-P_R[[#This Row],[15+]]</f>
        <v>1.8980000000000108E-2</v>
      </c>
      <c r="BE100" s="5">
        <f>P_R[[#This Row],[15+]]-P_R[[#This Row],[16+]]</f>
        <v>2.3069999999999924E-2</v>
      </c>
      <c r="BF100" s="5">
        <f>P_R[[#This Row],[16+]]-P_R[[#This Row],[17+]]</f>
        <v>2.9669999999999974E-2</v>
      </c>
      <c r="BG100" s="5">
        <f>P_R[[#This Row],[17+]]-P_R[[#This Row],[18+]]</f>
        <v>3.2519999999999993E-2</v>
      </c>
      <c r="BH100" s="5">
        <f>P_R[[#This Row],[18+]]-P_R[[#This Row],[19+]]</f>
        <v>3.7250000000000005E-2</v>
      </c>
      <c r="BI100" s="5">
        <f>P_R[[#This Row],[19+]]-P_R[[#This Row],[20+]]</f>
        <v>4.1830000000000034E-2</v>
      </c>
      <c r="BJ100" s="5">
        <f>P_R[[#This Row],[20+]]-P_R[[#This Row],[21+]]</f>
        <v>4.9499999999999988E-2</v>
      </c>
      <c r="BK100" s="5">
        <f>P_R[[#This Row],[21+]]-P_R[[#This Row],[22+]]</f>
        <v>4.9980000000000024E-2</v>
      </c>
      <c r="BL100" s="5">
        <f>P_R[[#This Row],[22+]]-P_R[[#This Row],[23+]]</f>
        <v>5.2849999999999953E-2</v>
      </c>
      <c r="BM100" s="5">
        <f>P_R[[#This Row],[23+]]-P_R[[#This Row],[24+]]</f>
        <v>5.87700000000001E-2</v>
      </c>
      <c r="BN100" s="5">
        <f>P_R[[#This Row],[24+]]-P_R[[#This Row],[25+]]</f>
        <v>5.5769999999999931E-2</v>
      </c>
      <c r="BO100" s="5">
        <f>P_R[[#This Row],[25+]]-P_R[[#This Row],[26+]]</f>
        <v>5.5520000000000014E-2</v>
      </c>
      <c r="BP100" s="5">
        <f>P_R[[#This Row],[26+]]-P_R[[#This Row],[27+]]</f>
        <v>5.423E-2</v>
      </c>
      <c r="BQ100" s="5">
        <f>P_R[[#This Row],[27+]]-P_R[[#This Row],[28+]]</f>
        <v>5.5520000000000014E-2</v>
      </c>
      <c r="BR100" s="5">
        <f>P_R[[#This Row],[28+]]-P_R[[#This Row],[29+]]</f>
        <v>4.8509999999999998E-2</v>
      </c>
      <c r="BS100" s="5">
        <f>P_R[[#This Row],[29+]]-P_R[[#This Row],[30+]]</f>
        <v>4.4600000000000001E-2</v>
      </c>
      <c r="BT100" s="5">
        <f>P_R[[#This Row],[30+]]-P_R[[#This Row],[31+]]</f>
        <v>4.2919999999999986E-2</v>
      </c>
      <c r="BU100" s="5">
        <f>P_R[[#This Row],[31+]]-P_R[[#This Row],[32+]]</f>
        <v>3.5220000000000001E-2</v>
      </c>
      <c r="BV100" s="5">
        <f>P_R[[#This Row],[32+]]-P_R[[#This Row],[33+]]</f>
        <v>3.0510000000000009E-2</v>
      </c>
      <c r="BW100" s="5">
        <f>P_R[[#This Row],[33+]]-P_R[[#This Row],[34+]]</f>
        <v>2.5899999999999992E-2</v>
      </c>
      <c r="BX100" s="5">
        <f>P_R[[#This Row],[34+]]-P_R[[#This Row],[35+]]</f>
        <v>2.2949999999999998E-2</v>
      </c>
      <c r="BY100" s="5">
        <f>P_R[[#This Row],[35+]]-P_R[[#This Row],[36+]]</f>
        <v>1.7350000000000004E-2</v>
      </c>
      <c r="BZ100" s="5">
        <f>P_R[[#This Row],[36+]]-P_R[[#This Row],[37+]]</f>
        <v>1.387E-2</v>
      </c>
      <c r="CA100" s="5">
        <f>P_R[[#This Row],[37+]]-P_R[[#This Row],[38+]]</f>
        <v>1.1550000000000001E-2</v>
      </c>
      <c r="CB100" s="5">
        <f>P_R[[#This Row],[38+]]-P_R[[#This Row],[39+]]</f>
        <v>8.199999999999999E-3</v>
      </c>
      <c r="CC100" s="5">
        <f>P_R[[#This Row],[39+]]-P_R[[#This Row],[40+]]</f>
        <v>6.1800000000000015E-3</v>
      </c>
      <c r="CD100" s="5">
        <f>P_R[[#This Row],[40+]]-P_R[[#This Row],[41+]]</f>
        <v>4.8299999999999992E-3</v>
      </c>
      <c r="CE100" s="5">
        <f>P_R[[#This Row],[41+]]-P_R[[#This Row],[42+]]</f>
        <v>3.2200000000000006E-3</v>
      </c>
      <c r="CF100" s="5">
        <f>P_R[[#This Row],[42+]]-P_R[[#This Row],[43+]]</f>
        <v>2.2899999999999995E-3</v>
      </c>
      <c r="CG100" s="5">
        <f>P_R[[#This Row],[43+]]-P_R[[#This Row],[44+]]</f>
        <v>1.5900000000000003E-3</v>
      </c>
      <c r="CH100" s="5">
        <f>P_R[[#This Row],[44+]]-P_R[[#This Row],[45+]]</f>
        <v>1.1399999999999997E-3</v>
      </c>
      <c r="CI100" s="5">
        <f>P_R[[#This Row],[45+]]-P_R[[#This Row],[46+]]</f>
        <v>7.1000000000000013E-4</v>
      </c>
      <c r="CJ100" s="5">
        <f>P_R[[#This Row],[46+]]-P_R[[#This Row],[47+]]</f>
        <v>4.5999999999999991E-4</v>
      </c>
      <c r="CK100" s="5">
        <f>P_R[[#This Row],[47+]]-P_R[[#This Row],[48+]]</f>
        <v>3.1000000000000005E-4</v>
      </c>
      <c r="CL100" s="5">
        <f>P_R[[#This Row],[48+]]-P_R[[#This Row],[49+]]</f>
        <v>1.7999999999999998E-4</v>
      </c>
    </row>
    <row r="101" spans="1:90" x14ac:dyDescent="0.25">
      <c r="A101" s="10">
        <v>22400626</v>
      </c>
      <c r="B101" t="s">
        <v>88</v>
      </c>
      <c r="C101" t="s">
        <v>78</v>
      </c>
      <c r="D101" s="11">
        <v>0.875</v>
      </c>
      <c r="E101" s="9" t="str">
        <f>HYPERLINK("https://www.nba.com/stats/player/1631128/boxscores-traditional", "Christian Braun")</f>
        <v>Christian Braun</v>
      </c>
      <c r="F101">
        <v>20.6</v>
      </c>
      <c r="G101" s="4">
        <v>7.6840000000000002</v>
      </c>
      <c r="H101" s="3">
        <v>0.94950000000000001</v>
      </c>
      <c r="I101" s="3">
        <v>0.93447999999999998</v>
      </c>
      <c r="J101" s="3">
        <v>0.91620999999999997</v>
      </c>
      <c r="K101" s="3">
        <v>0.89434999999999998</v>
      </c>
      <c r="L101" s="3">
        <v>0.86863999999999997</v>
      </c>
      <c r="M101" s="3">
        <v>0.83891000000000004</v>
      </c>
      <c r="N101" s="3">
        <v>0.80510999999999999</v>
      </c>
      <c r="O101" s="3">
        <v>0.76729999999999998</v>
      </c>
      <c r="P101" s="3">
        <v>0.72575000000000001</v>
      </c>
      <c r="Q101" s="3">
        <v>0.68081999999999998</v>
      </c>
      <c r="R101" s="3">
        <v>0.63307000000000002</v>
      </c>
      <c r="S101" s="3">
        <v>0.58316999999999997</v>
      </c>
      <c r="T101" s="3">
        <v>0.53188000000000002</v>
      </c>
      <c r="U101" s="3">
        <v>0.48005999999999999</v>
      </c>
      <c r="V101" s="3">
        <v>0.42858000000000002</v>
      </c>
      <c r="W101" s="3">
        <v>0.37828000000000001</v>
      </c>
      <c r="X101" s="3">
        <v>0.32996999999999999</v>
      </c>
      <c r="Y101" s="3">
        <v>0.28433999999999998</v>
      </c>
      <c r="Z101" s="3">
        <v>0.24196000000000001</v>
      </c>
      <c r="AA101" s="3">
        <v>0.20327000000000001</v>
      </c>
      <c r="AB101" s="3">
        <v>0.16853000000000001</v>
      </c>
      <c r="AC101" s="3">
        <v>0.13786000000000001</v>
      </c>
      <c r="AD101" s="3">
        <v>0.11123</v>
      </c>
      <c r="AE101" s="3">
        <v>8.8510000000000005E-2</v>
      </c>
      <c r="AF101" s="3">
        <v>6.9440000000000002E-2</v>
      </c>
      <c r="AG101" s="3">
        <v>5.3699999999999998E-2</v>
      </c>
      <c r="AH101" s="3">
        <v>4.0930000000000001E-2</v>
      </c>
      <c r="AI101" s="3">
        <v>3.074E-2</v>
      </c>
      <c r="AJ101" s="3">
        <v>2.2749999999999999E-2</v>
      </c>
      <c r="AK101" s="3">
        <v>1.6590000000000001E-2</v>
      </c>
      <c r="AL101" s="3">
        <v>1.191E-2</v>
      </c>
      <c r="AM101" s="3">
        <v>8.4200000000000004E-3</v>
      </c>
      <c r="AN101" s="3">
        <v>5.8700000000000002E-3</v>
      </c>
      <c r="AO101" s="3">
        <v>4.0200000000000001E-3</v>
      </c>
      <c r="AP101" s="3">
        <v>2.64E-3</v>
      </c>
      <c r="AQ101" s="3">
        <v>1.75E-3</v>
      </c>
      <c r="AR101" s="3">
        <v>1.14E-3</v>
      </c>
      <c r="AS101" s="3">
        <v>7.3999999999999999E-4</v>
      </c>
      <c r="AT101" s="3">
        <v>4.6999999999999999E-4</v>
      </c>
      <c r="AU101" s="3">
        <v>2.9E-4</v>
      </c>
      <c r="AV101" s="3">
        <v>1.8000000000000001E-4</v>
      </c>
      <c r="AW101" s="3">
        <v>1.1E-4</v>
      </c>
      <c r="AX101" s="5">
        <f>P_R[[#This Row],[8+]]-P_R[[#This Row],[9+]]</f>
        <v>1.5020000000000033E-2</v>
      </c>
      <c r="AY101" s="5">
        <f>P_R[[#This Row],[9+]]-P_R[[#This Row],[10+]]</f>
        <v>1.8270000000000008E-2</v>
      </c>
      <c r="AZ101" s="5">
        <f>P_R[[#This Row],[10+]]-P_R[[#This Row],[11+]]</f>
        <v>2.1859999999999991E-2</v>
      </c>
      <c r="BA101" s="5">
        <f>P_R[[#This Row],[11+]]-P_R[[#This Row],[12+]]</f>
        <v>2.5710000000000011E-2</v>
      </c>
      <c r="BB101" s="5">
        <f>P_R[[#This Row],[12+]]-P_R[[#This Row],[13+]]</f>
        <v>2.9729999999999923E-2</v>
      </c>
      <c r="BC101" s="5">
        <f>P_R[[#This Row],[13+]]-P_R[[#This Row],[14+]]</f>
        <v>3.3800000000000052E-2</v>
      </c>
      <c r="BD101" s="5">
        <f>P_R[[#This Row],[14+]]-P_R[[#This Row],[15+]]</f>
        <v>3.781000000000001E-2</v>
      </c>
      <c r="BE101" s="5">
        <f>P_R[[#This Row],[15+]]-P_R[[#This Row],[16+]]</f>
        <v>4.1549999999999976E-2</v>
      </c>
      <c r="BF101" s="5">
        <f>P_R[[#This Row],[16+]]-P_R[[#This Row],[17+]]</f>
        <v>4.4930000000000025E-2</v>
      </c>
      <c r="BG101" s="5">
        <f>P_R[[#This Row],[17+]]-P_R[[#This Row],[18+]]</f>
        <v>4.7749999999999959E-2</v>
      </c>
      <c r="BH101" s="5">
        <f>P_R[[#This Row],[18+]]-P_R[[#This Row],[19+]]</f>
        <v>4.9900000000000055E-2</v>
      </c>
      <c r="BI101" s="5">
        <f>P_R[[#This Row],[19+]]-P_R[[#This Row],[20+]]</f>
        <v>5.1289999999999947E-2</v>
      </c>
      <c r="BJ101" s="5">
        <f>P_R[[#This Row],[20+]]-P_R[[#This Row],[21+]]</f>
        <v>5.1820000000000033E-2</v>
      </c>
      <c r="BK101" s="5">
        <f>P_R[[#This Row],[21+]]-P_R[[#This Row],[22+]]</f>
        <v>5.147999999999997E-2</v>
      </c>
      <c r="BL101" s="5">
        <f>P_R[[#This Row],[22+]]-P_R[[#This Row],[23+]]</f>
        <v>5.0300000000000011E-2</v>
      </c>
      <c r="BM101" s="5">
        <f>P_R[[#This Row],[23+]]-P_R[[#This Row],[24+]]</f>
        <v>4.831000000000002E-2</v>
      </c>
      <c r="BN101" s="5">
        <f>P_R[[#This Row],[24+]]-P_R[[#This Row],[25+]]</f>
        <v>4.5630000000000004E-2</v>
      </c>
      <c r="BO101" s="5">
        <f>P_R[[#This Row],[25+]]-P_R[[#This Row],[26+]]</f>
        <v>4.2379999999999973E-2</v>
      </c>
      <c r="BP101" s="5">
        <f>P_R[[#This Row],[26+]]-P_R[[#This Row],[27+]]</f>
        <v>3.8690000000000002E-2</v>
      </c>
      <c r="BQ101" s="5">
        <f>P_R[[#This Row],[27+]]-P_R[[#This Row],[28+]]</f>
        <v>3.4739999999999993E-2</v>
      </c>
      <c r="BR101" s="5">
        <f>P_R[[#This Row],[28+]]-P_R[[#This Row],[29+]]</f>
        <v>3.0670000000000003E-2</v>
      </c>
      <c r="BS101" s="5">
        <f>P_R[[#This Row],[29+]]-P_R[[#This Row],[30+]]</f>
        <v>2.6630000000000015E-2</v>
      </c>
      <c r="BT101" s="5">
        <f>P_R[[#This Row],[30+]]-P_R[[#This Row],[31+]]</f>
        <v>2.271999999999999E-2</v>
      </c>
      <c r="BU101" s="5">
        <f>P_R[[#This Row],[31+]]-P_R[[#This Row],[32+]]</f>
        <v>1.9070000000000004E-2</v>
      </c>
      <c r="BV101" s="5">
        <f>P_R[[#This Row],[32+]]-P_R[[#This Row],[33+]]</f>
        <v>1.5740000000000004E-2</v>
      </c>
      <c r="BW101" s="5">
        <f>P_R[[#This Row],[33+]]-P_R[[#This Row],[34+]]</f>
        <v>1.2769999999999997E-2</v>
      </c>
      <c r="BX101" s="5">
        <f>P_R[[#This Row],[34+]]-P_R[[#This Row],[35+]]</f>
        <v>1.0190000000000001E-2</v>
      </c>
      <c r="BY101" s="5">
        <f>P_R[[#This Row],[35+]]-P_R[[#This Row],[36+]]</f>
        <v>7.9900000000000006E-3</v>
      </c>
      <c r="BZ101" s="5">
        <f>P_R[[#This Row],[36+]]-P_R[[#This Row],[37+]]</f>
        <v>6.1599999999999988E-3</v>
      </c>
      <c r="CA101" s="5">
        <f>P_R[[#This Row],[37+]]-P_R[[#This Row],[38+]]</f>
        <v>4.6800000000000001E-3</v>
      </c>
      <c r="CB101" s="5">
        <f>P_R[[#This Row],[38+]]-P_R[[#This Row],[39+]]</f>
        <v>3.49E-3</v>
      </c>
      <c r="CC101" s="5">
        <f>P_R[[#This Row],[39+]]-P_R[[#This Row],[40+]]</f>
        <v>2.5500000000000002E-3</v>
      </c>
      <c r="CD101" s="5">
        <f>P_R[[#This Row],[40+]]-P_R[[#This Row],[41+]]</f>
        <v>1.8500000000000001E-3</v>
      </c>
      <c r="CE101" s="5">
        <f>P_R[[#This Row],[41+]]-P_R[[#This Row],[42+]]</f>
        <v>1.3800000000000002E-3</v>
      </c>
      <c r="CF101" s="5">
        <f>P_R[[#This Row],[42+]]-P_R[[#This Row],[43+]]</f>
        <v>8.8999999999999995E-4</v>
      </c>
      <c r="CG101" s="5">
        <f>P_R[[#This Row],[43+]]-P_R[[#This Row],[44+]]</f>
        <v>6.1000000000000008E-4</v>
      </c>
      <c r="CH101" s="5">
        <f>P_R[[#This Row],[44+]]-P_R[[#This Row],[45+]]</f>
        <v>3.9999999999999996E-4</v>
      </c>
      <c r="CI101" s="5">
        <f>P_R[[#This Row],[45+]]-P_R[[#This Row],[46+]]</f>
        <v>2.7E-4</v>
      </c>
      <c r="CJ101" s="5">
        <f>P_R[[#This Row],[46+]]-P_R[[#This Row],[47+]]</f>
        <v>1.7999999999999998E-4</v>
      </c>
      <c r="CK101" s="5">
        <f>P_R[[#This Row],[47+]]-P_R[[#This Row],[48+]]</f>
        <v>1.0999999999999999E-4</v>
      </c>
      <c r="CL101" s="5">
        <f>P_R[[#This Row],[48+]]-P_R[[#This Row],[49+]]</f>
        <v>7.0000000000000007E-5</v>
      </c>
    </row>
    <row r="102" spans="1:90" x14ac:dyDescent="0.25">
      <c r="A102" s="10">
        <v>22400626</v>
      </c>
      <c r="B102" t="s">
        <v>88</v>
      </c>
      <c r="C102" t="s">
        <v>78</v>
      </c>
      <c r="D102" s="11">
        <v>0.875</v>
      </c>
      <c r="E102" s="9" t="str">
        <f>HYPERLINK("https://www.nba.com/stats/player/1629008/boxscores-traditional", "Michael Porter Jr.")</f>
        <v>Michael Porter Jr.</v>
      </c>
      <c r="F102">
        <v>19.8</v>
      </c>
      <c r="G102" s="4">
        <v>4.8330000000000002</v>
      </c>
      <c r="H102" s="3">
        <v>0.99265999999999999</v>
      </c>
      <c r="I102" s="3">
        <v>0.98712999999999995</v>
      </c>
      <c r="J102" s="3">
        <v>0.97882000000000002</v>
      </c>
      <c r="K102" s="3">
        <v>0.96562000000000003</v>
      </c>
      <c r="L102" s="3">
        <v>0.94630000000000003</v>
      </c>
      <c r="M102" s="3">
        <v>0.92073000000000005</v>
      </c>
      <c r="N102" s="3">
        <v>0.88492999999999999</v>
      </c>
      <c r="O102" s="3">
        <v>0.83891000000000004</v>
      </c>
      <c r="P102" s="3">
        <v>0.78524000000000005</v>
      </c>
      <c r="Q102" s="3">
        <v>0.71904000000000001</v>
      </c>
      <c r="R102" s="3">
        <v>0.64431000000000005</v>
      </c>
      <c r="S102" s="3">
        <v>0.56749000000000005</v>
      </c>
      <c r="T102" s="3">
        <v>0.48404999999999998</v>
      </c>
      <c r="U102" s="3">
        <v>0.40128999999999998</v>
      </c>
      <c r="V102" s="3">
        <v>0.32275999999999999</v>
      </c>
      <c r="W102" s="3">
        <v>0.25463000000000002</v>
      </c>
      <c r="X102" s="3">
        <v>0.19214999999999999</v>
      </c>
      <c r="Y102" s="3">
        <v>0.14007</v>
      </c>
      <c r="Z102" s="3">
        <v>0.10027</v>
      </c>
      <c r="AA102" s="3">
        <v>6.8110000000000004E-2</v>
      </c>
      <c r="AB102" s="3">
        <v>4.4569999999999999E-2</v>
      </c>
      <c r="AC102" s="3">
        <v>2.8719999999999999E-2</v>
      </c>
      <c r="AD102" s="3">
        <v>1.7430000000000001E-2</v>
      </c>
      <c r="AE102" s="3">
        <v>1.017E-2</v>
      </c>
      <c r="AF102" s="3">
        <v>5.8700000000000002E-3</v>
      </c>
      <c r="AG102" s="3">
        <v>3.1700000000000001E-3</v>
      </c>
      <c r="AH102" s="3">
        <v>1.64E-3</v>
      </c>
      <c r="AI102" s="3">
        <v>8.1999999999999998E-4</v>
      </c>
      <c r="AJ102" s="3">
        <v>4.0000000000000002E-4</v>
      </c>
      <c r="AK102" s="3">
        <v>1.9000000000000001E-4</v>
      </c>
      <c r="AL102" s="3">
        <v>8.0000000000000007E-5</v>
      </c>
      <c r="AM102" s="3">
        <v>4.0000000000000003E-5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5">
        <f>P_R[[#This Row],[8+]]-P_R[[#This Row],[9+]]</f>
        <v>5.5300000000000349E-3</v>
      </c>
      <c r="AY102" s="5">
        <f>P_R[[#This Row],[9+]]-P_R[[#This Row],[10+]]</f>
        <v>8.3099999999999286E-3</v>
      </c>
      <c r="AZ102" s="5">
        <f>P_R[[#This Row],[10+]]-P_R[[#This Row],[11+]]</f>
        <v>1.319999999999999E-2</v>
      </c>
      <c r="BA102" s="5">
        <f>P_R[[#This Row],[11+]]-P_R[[#This Row],[12+]]</f>
        <v>1.9320000000000004E-2</v>
      </c>
      <c r="BB102" s="5">
        <f>P_R[[#This Row],[12+]]-P_R[[#This Row],[13+]]</f>
        <v>2.5569999999999982E-2</v>
      </c>
      <c r="BC102" s="5">
        <f>P_R[[#This Row],[13+]]-P_R[[#This Row],[14+]]</f>
        <v>3.5800000000000054E-2</v>
      </c>
      <c r="BD102" s="5">
        <f>P_R[[#This Row],[14+]]-P_R[[#This Row],[15+]]</f>
        <v>4.601999999999995E-2</v>
      </c>
      <c r="BE102" s="5">
        <f>P_R[[#This Row],[15+]]-P_R[[#This Row],[16+]]</f>
        <v>5.3669999999999995E-2</v>
      </c>
      <c r="BF102" s="5">
        <f>P_R[[#This Row],[16+]]-P_R[[#This Row],[17+]]</f>
        <v>6.6200000000000037E-2</v>
      </c>
      <c r="BG102" s="5">
        <f>P_R[[#This Row],[17+]]-P_R[[#This Row],[18+]]</f>
        <v>7.4729999999999963E-2</v>
      </c>
      <c r="BH102" s="5">
        <f>P_R[[#This Row],[18+]]-P_R[[#This Row],[19+]]</f>
        <v>7.6819999999999999E-2</v>
      </c>
      <c r="BI102" s="5">
        <f>P_R[[#This Row],[19+]]-P_R[[#This Row],[20+]]</f>
        <v>8.344000000000007E-2</v>
      </c>
      <c r="BJ102" s="5">
        <f>P_R[[#This Row],[20+]]-P_R[[#This Row],[21+]]</f>
        <v>8.276E-2</v>
      </c>
      <c r="BK102" s="5">
        <f>P_R[[#This Row],[21+]]-P_R[[#This Row],[22+]]</f>
        <v>7.8529999999999989E-2</v>
      </c>
      <c r="BL102" s="5">
        <f>P_R[[#This Row],[22+]]-P_R[[#This Row],[23+]]</f>
        <v>6.8129999999999968E-2</v>
      </c>
      <c r="BM102" s="5">
        <f>P_R[[#This Row],[23+]]-P_R[[#This Row],[24+]]</f>
        <v>6.2480000000000036E-2</v>
      </c>
      <c r="BN102" s="5">
        <f>P_R[[#This Row],[24+]]-P_R[[#This Row],[25+]]</f>
        <v>5.2079999999999987E-2</v>
      </c>
      <c r="BO102" s="5">
        <f>P_R[[#This Row],[25+]]-P_R[[#This Row],[26+]]</f>
        <v>3.9800000000000002E-2</v>
      </c>
      <c r="BP102" s="5">
        <f>P_R[[#This Row],[26+]]-P_R[[#This Row],[27+]]</f>
        <v>3.2159999999999994E-2</v>
      </c>
      <c r="BQ102" s="5">
        <f>P_R[[#This Row],[27+]]-P_R[[#This Row],[28+]]</f>
        <v>2.3540000000000005E-2</v>
      </c>
      <c r="BR102" s="5">
        <f>P_R[[#This Row],[28+]]-P_R[[#This Row],[29+]]</f>
        <v>1.585E-2</v>
      </c>
      <c r="BS102" s="5">
        <f>P_R[[#This Row],[29+]]-P_R[[#This Row],[30+]]</f>
        <v>1.1289999999999998E-2</v>
      </c>
      <c r="BT102" s="5">
        <f>P_R[[#This Row],[30+]]-P_R[[#This Row],[31+]]</f>
        <v>7.2600000000000008E-3</v>
      </c>
      <c r="BU102" s="5">
        <f>P_R[[#This Row],[31+]]-P_R[[#This Row],[32+]]</f>
        <v>4.3E-3</v>
      </c>
      <c r="BV102" s="5">
        <f>P_R[[#This Row],[32+]]-P_R[[#This Row],[33+]]</f>
        <v>2.7000000000000001E-3</v>
      </c>
      <c r="BW102" s="5">
        <f>P_R[[#This Row],[33+]]-P_R[[#This Row],[34+]]</f>
        <v>1.5300000000000001E-3</v>
      </c>
      <c r="BX102" s="5">
        <f>P_R[[#This Row],[34+]]-P_R[[#This Row],[35+]]</f>
        <v>8.1999999999999998E-4</v>
      </c>
      <c r="BY102" s="5">
        <f>P_R[[#This Row],[35+]]-P_R[[#This Row],[36+]]</f>
        <v>4.1999999999999996E-4</v>
      </c>
      <c r="BZ102" s="5">
        <f>P_R[[#This Row],[36+]]-P_R[[#This Row],[37+]]</f>
        <v>2.1000000000000001E-4</v>
      </c>
      <c r="CA102" s="5">
        <f>P_R[[#This Row],[37+]]-P_R[[#This Row],[38+]]</f>
        <v>1.1E-4</v>
      </c>
      <c r="CB102" s="5">
        <f>P_R[[#This Row],[38+]]-P_R[[#This Row],[39+]]</f>
        <v>4.0000000000000003E-5</v>
      </c>
      <c r="CC102" s="5">
        <f>P_R[[#This Row],[39+]]-P_R[[#This Row],[40+]]</f>
        <v>4.0000000000000003E-5</v>
      </c>
      <c r="CD102" s="5">
        <f>P_R[[#This Row],[40+]]-P_R[[#This Row],[41+]]</f>
        <v>0</v>
      </c>
      <c r="CE102" s="5">
        <f>P_R[[#This Row],[41+]]-P_R[[#This Row],[42+]]</f>
        <v>0</v>
      </c>
      <c r="CF102" s="5">
        <f>P_R[[#This Row],[42+]]-P_R[[#This Row],[43+]]</f>
        <v>0</v>
      </c>
      <c r="CG102" s="5">
        <f>P_R[[#This Row],[43+]]-P_R[[#This Row],[44+]]</f>
        <v>0</v>
      </c>
      <c r="CH102" s="5">
        <f>P_R[[#This Row],[44+]]-P_R[[#This Row],[45+]]</f>
        <v>0</v>
      </c>
      <c r="CI102" s="5">
        <f>P_R[[#This Row],[45+]]-P_R[[#This Row],[46+]]</f>
        <v>0</v>
      </c>
      <c r="CJ102" s="5">
        <f>P_R[[#This Row],[46+]]-P_R[[#This Row],[47+]]</f>
        <v>0</v>
      </c>
      <c r="CK102" s="5">
        <f>P_R[[#This Row],[47+]]-P_R[[#This Row],[48+]]</f>
        <v>0</v>
      </c>
      <c r="CL102" s="5">
        <f>P_R[[#This Row],[48+]]-P_R[[#This Row],[49+]]</f>
        <v>0</v>
      </c>
    </row>
    <row r="103" spans="1:90" x14ac:dyDescent="0.25">
      <c r="A103" s="10">
        <v>22400626</v>
      </c>
      <c r="B103" t="s">
        <v>78</v>
      </c>
      <c r="C103" t="s">
        <v>88</v>
      </c>
      <c r="D103" s="11">
        <v>0.875</v>
      </c>
      <c r="E103" s="9" t="str">
        <f>HYPERLINK("https://www.nba.com/stats/player/1631099/boxscores-traditional", "Keegan Murray")</f>
        <v>Keegan Murray</v>
      </c>
      <c r="F103">
        <v>18.2</v>
      </c>
      <c r="G103" s="4">
        <v>6.431</v>
      </c>
      <c r="H103" s="3">
        <v>0.94408000000000003</v>
      </c>
      <c r="I103" s="3">
        <v>0.92364000000000002</v>
      </c>
      <c r="J103" s="3">
        <v>0.89973000000000003</v>
      </c>
      <c r="K103" s="3">
        <v>0.86863999999999997</v>
      </c>
      <c r="L103" s="3">
        <v>0.83147000000000004</v>
      </c>
      <c r="M103" s="3">
        <v>0.79103000000000001</v>
      </c>
      <c r="N103" s="3">
        <v>0.74214999999999998</v>
      </c>
      <c r="O103" s="3">
        <v>0.69145999999999996</v>
      </c>
      <c r="P103" s="3">
        <v>0.63307000000000002</v>
      </c>
      <c r="Q103" s="3">
        <v>0.57535000000000003</v>
      </c>
      <c r="R103" s="3">
        <v>0.51197000000000004</v>
      </c>
      <c r="S103" s="3">
        <v>0.45223999999999998</v>
      </c>
      <c r="T103" s="3">
        <v>0.38973999999999998</v>
      </c>
      <c r="U103" s="3">
        <v>0.32996999999999999</v>
      </c>
      <c r="V103" s="3">
        <v>0.27760000000000001</v>
      </c>
      <c r="W103" s="3">
        <v>0.22663</v>
      </c>
      <c r="X103" s="3">
        <v>0.18406</v>
      </c>
      <c r="Y103" s="3">
        <v>0.14457</v>
      </c>
      <c r="Z103" s="3">
        <v>0.11314</v>
      </c>
      <c r="AA103" s="3">
        <v>8.5339999999999999E-2</v>
      </c>
      <c r="AB103" s="3">
        <v>6.4259999999999998E-2</v>
      </c>
      <c r="AC103" s="3">
        <v>4.648E-2</v>
      </c>
      <c r="AD103" s="3">
        <v>3.3619999999999997E-2</v>
      </c>
      <c r="AE103" s="3">
        <v>2.3300000000000001E-2</v>
      </c>
      <c r="AF103" s="3">
        <v>1.5779999999999999E-2</v>
      </c>
      <c r="AG103" s="3">
        <v>1.072E-2</v>
      </c>
      <c r="AH103" s="3">
        <v>6.9499999999999996E-3</v>
      </c>
      <c r="AI103" s="3">
        <v>4.5300000000000002E-3</v>
      </c>
      <c r="AJ103" s="3">
        <v>2.8E-3</v>
      </c>
      <c r="AK103" s="3">
        <v>1.75E-3</v>
      </c>
      <c r="AL103" s="3">
        <v>1.0399999999999999E-3</v>
      </c>
      <c r="AM103" s="3">
        <v>6.2E-4</v>
      </c>
      <c r="AN103" s="3">
        <v>3.5E-4</v>
      </c>
      <c r="AO103" s="3">
        <v>1.9000000000000001E-4</v>
      </c>
      <c r="AP103" s="3">
        <v>1.1E-4</v>
      </c>
      <c r="AQ103" s="3">
        <v>6.0000000000000002E-5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5">
        <f>P_R[[#This Row],[8+]]-P_R[[#This Row],[9+]]</f>
        <v>2.0440000000000014E-2</v>
      </c>
      <c r="AY103" s="5">
        <f>P_R[[#This Row],[9+]]-P_R[[#This Row],[10+]]</f>
        <v>2.3909999999999987E-2</v>
      </c>
      <c r="AZ103" s="5">
        <f>P_R[[#This Row],[10+]]-P_R[[#This Row],[11+]]</f>
        <v>3.1090000000000062E-2</v>
      </c>
      <c r="BA103" s="5">
        <f>P_R[[#This Row],[11+]]-P_R[[#This Row],[12+]]</f>
        <v>3.7169999999999925E-2</v>
      </c>
      <c r="BB103" s="5">
        <f>P_R[[#This Row],[12+]]-P_R[[#This Row],[13+]]</f>
        <v>4.0440000000000031E-2</v>
      </c>
      <c r="BC103" s="5">
        <f>P_R[[#This Row],[13+]]-P_R[[#This Row],[14+]]</f>
        <v>4.8880000000000035E-2</v>
      </c>
      <c r="BD103" s="5">
        <f>P_R[[#This Row],[14+]]-P_R[[#This Row],[15+]]</f>
        <v>5.0690000000000013E-2</v>
      </c>
      <c r="BE103" s="5">
        <f>P_R[[#This Row],[15+]]-P_R[[#This Row],[16+]]</f>
        <v>5.8389999999999942E-2</v>
      </c>
      <c r="BF103" s="5">
        <f>P_R[[#This Row],[16+]]-P_R[[#This Row],[17+]]</f>
        <v>5.7719999999999994E-2</v>
      </c>
      <c r="BG103" s="5">
        <f>P_R[[#This Row],[17+]]-P_R[[#This Row],[18+]]</f>
        <v>6.3379999999999992E-2</v>
      </c>
      <c r="BH103" s="5">
        <f>P_R[[#This Row],[18+]]-P_R[[#This Row],[19+]]</f>
        <v>5.9730000000000061E-2</v>
      </c>
      <c r="BI103" s="5">
        <f>P_R[[#This Row],[19+]]-P_R[[#This Row],[20+]]</f>
        <v>6.25E-2</v>
      </c>
      <c r="BJ103" s="5">
        <f>P_R[[#This Row],[20+]]-P_R[[#This Row],[21+]]</f>
        <v>5.976999999999999E-2</v>
      </c>
      <c r="BK103" s="5">
        <f>P_R[[#This Row],[21+]]-P_R[[#This Row],[22+]]</f>
        <v>5.2369999999999972E-2</v>
      </c>
      <c r="BL103" s="5">
        <f>P_R[[#This Row],[22+]]-P_R[[#This Row],[23+]]</f>
        <v>5.0970000000000015E-2</v>
      </c>
      <c r="BM103" s="5">
        <f>P_R[[#This Row],[23+]]-P_R[[#This Row],[24+]]</f>
        <v>4.2569999999999997E-2</v>
      </c>
      <c r="BN103" s="5">
        <f>P_R[[#This Row],[24+]]-P_R[[#This Row],[25+]]</f>
        <v>3.9489999999999997E-2</v>
      </c>
      <c r="BO103" s="5">
        <f>P_R[[#This Row],[25+]]-P_R[[#This Row],[26+]]</f>
        <v>3.143E-2</v>
      </c>
      <c r="BP103" s="5">
        <f>P_R[[#This Row],[26+]]-P_R[[#This Row],[27+]]</f>
        <v>2.7800000000000005E-2</v>
      </c>
      <c r="BQ103" s="5">
        <f>P_R[[#This Row],[27+]]-P_R[[#This Row],[28+]]</f>
        <v>2.1080000000000002E-2</v>
      </c>
      <c r="BR103" s="5">
        <f>P_R[[#This Row],[28+]]-P_R[[#This Row],[29+]]</f>
        <v>1.7779999999999997E-2</v>
      </c>
      <c r="BS103" s="5">
        <f>P_R[[#This Row],[29+]]-P_R[[#This Row],[30+]]</f>
        <v>1.2860000000000003E-2</v>
      </c>
      <c r="BT103" s="5">
        <f>P_R[[#This Row],[30+]]-P_R[[#This Row],[31+]]</f>
        <v>1.0319999999999996E-2</v>
      </c>
      <c r="BU103" s="5">
        <f>P_R[[#This Row],[31+]]-P_R[[#This Row],[32+]]</f>
        <v>7.5200000000000024E-3</v>
      </c>
      <c r="BV103" s="5">
        <f>P_R[[#This Row],[32+]]-P_R[[#This Row],[33+]]</f>
        <v>5.0599999999999985E-3</v>
      </c>
      <c r="BW103" s="5">
        <f>P_R[[#This Row],[33+]]-P_R[[#This Row],[34+]]</f>
        <v>3.7700000000000008E-3</v>
      </c>
      <c r="BX103" s="5">
        <f>P_R[[#This Row],[34+]]-P_R[[#This Row],[35+]]</f>
        <v>2.4199999999999994E-3</v>
      </c>
      <c r="BY103" s="5">
        <f>P_R[[#This Row],[35+]]-P_R[[#This Row],[36+]]</f>
        <v>1.7300000000000002E-3</v>
      </c>
      <c r="BZ103" s="5">
        <f>P_R[[#This Row],[36+]]-P_R[[#This Row],[37+]]</f>
        <v>1.0499999999999999E-3</v>
      </c>
      <c r="CA103" s="5">
        <f>P_R[[#This Row],[37+]]-P_R[[#This Row],[38+]]</f>
        <v>7.1000000000000013E-4</v>
      </c>
      <c r="CB103" s="5">
        <f>P_R[[#This Row],[38+]]-P_R[[#This Row],[39+]]</f>
        <v>4.1999999999999991E-4</v>
      </c>
      <c r="CC103" s="5">
        <f>P_R[[#This Row],[39+]]-P_R[[#This Row],[40+]]</f>
        <v>2.7E-4</v>
      </c>
      <c r="CD103" s="5">
        <f>P_R[[#This Row],[40+]]-P_R[[#This Row],[41+]]</f>
        <v>1.5999999999999999E-4</v>
      </c>
      <c r="CE103" s="5">
        <f>P_R[[#This Row],[41+]]-P_R[[#This Row],[42+]]</f>
        <v>8.0000000000000007E-5</v>
      </c>
      <c r="CF103" s="5">
        <f>P_R[[#This Row],[42+]]-P_R[[#This Row],[43+]]</f>
        <v>5.0000000000000002E-5</v>
      </c>
      <c r="CG103" s="5">
        <f>P_R[[#This Row],[43+]]-P_R[[#This Row],[44+]]</f>
        <v>6.0000000000000002E-5</v>
      </c>
      <c r="CH103" s="5">
        <f>P_R[[#This Row],[44+]]-P_R[[#This Row],[45+]]</f>
        <v>0</v>
      </c>
      <c r="CI103" s="5">
        <f>P_R[[#This Row],[45+]]-P_R[[#This Row],[46+]]</f>
        <v>0</v>
      </c>
      <c r="CJ103" s="5">
        <f>P_R[[#This Row],[46+]]-P_R[[#This Row],[47+]]</f>
        <v>0</v>
      </c>
      <c r="CK103" s="5">
        <f>P_R[[#This Row],[47+]]-P_R[[#This Row],[48+]]</f>
        <v>0</v>
      </c>
      <c r="CL103" s="5">
        <f>P_R[[#This Row],[48+]]-P_R[[#This Row],[49+]]</f>
        <v>0</v>
      </c>
    </row>
    <row r="104" spans="1:90" x14ac:dyDescent="0.25">
      <c r="A104" s="10">
        <v>22400626</v>
      </c>
      <c r="B104" t="s">
        <v>88</v>
      </c>
      <c r="C104" t="s">
        <v>78</v>
      </c>
      <c r="D104" s="11">
        <v>0.875</v>
      </c>
      <c r="E104" s="9" t="str">
        <f>HYPERLINK("https://www.nba.com/stats/player/203932/boxscores-traditional", "Aaron Gordon")</f>
        <v>Aaron Gordon</v>
      </c>
      <c r="F104">
        <v>16.600000000000001</v>
      </c>
      <c r="G104" s="4">
        <v>4.4089999999999998</v>
      </c>
      <c r="H104" s="3">
        <v>0.97441</v>
      </c>
      <c r="I104" s="3">
        <v>0.95728000000000002</v>
      </c>
      <c r="J104" s="3">
        <v>0.93318999999999996</v>
      </c>
      <c r="K104" s="3">
        <v>0.89795999999999998</v>
      </c>
      <c r="L104" s="3">
        <v>0.85082999999999998</v>
      </c>
      <c r="M104" s="3">
        <v>0.79388999999999998</v>
      </c>
      <c r="N104" s="3">
        <v>0.72240000000000004</v>
      </c>
      <c r="O104" s="3">
        <v>0.64058000000000004</v>
      </c>
      <c r="P104" s="3">
        <v>0.55567</v>
      </c>
      <c r="Q104" s="3">
        <v>0.46414</v>
      </c>
      <c r="R104" s="3">
        <v>0.37447999999999998</v>
      </c>
      <c r="S104" s="3">
        <v>0.29459999999999997</v>
      </c>
      <c r="T104" s="3">
        <v>0.22065000000000001</v>
      </c>
      <c r="U104" s="3">
        <v>0.15866</v>
      </c>
      <c r="V104" s="3">
        <v>0.11123</v>
      </c>
      <c r="W104" s="3">
        <v>7.3529999999999998E-2</v>
      </c>
      <c r="X104" s="3">
        <v>4.648E-2</v>
      </c>
      <c r="Y104" s="3">
        <v>2.8070000000000001E-2</v>
      </c>
      <c r="Z104" s="3">
        <v>1.6590000000000001E-2</v>
      </c>
      <c r="AA104" s="3">
        <v>9.1400000000000006E-3</v>
      </c>
      <c r="AB104" s="3">
        <v>4.7999999999999996E-3</v>
      </c>
      <c r="AC104" s="3">
        <v>2.48E-3</v>
      </c>
      <c r="AD104" s="3">
        <v>1.1800000000000001E-3</v>
      </c>
      <c r="AE104" s="3">
        <v>5.4000000000000001E-4</v>
      </c>
      <c r="AF104" s="3">
        <v>2.4000000000000001E-4</v>
      </c>
      <c r="AG104" s="3">
        <v>1E-4</v>
      </c>
      <c r="AH104" s="3">
        <v>4.0000000000000003E-5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5">
        <f>P_R[[#This Row],[8+]]-P_R[[#This Row],[9+]]</f>
        <v>1.7129999999999979E-2</v>
      </c>
      <c r="AY104" s="5">
        <f>P_R[[#This Row],[9+]]-P_R[[#This Row],[10+]]</f>
        <v>2.4090000000000056E-2</v>
      </c>
      <c r="AZ104" s="5">
        <f>P_R[[#This Row],[10+]]-P_R[[#This Row],[11+]]</f>
        <v>3.5229999999999984E-2</v>
      </c>
      <c r="BA104" s="5">
        <f>P_R[[#This Row],[11+]]-P_R[[#This Row],[12+]]</f>
        <v>4.7130000000000005E-2</v>
      </c>
      <c r="BB104" s="5">
        <f>P_R[[#This Row],[12+]]-P_R[[#This Row],[13+]]</f>
        <v>5.6939999999999991E-2</v>
      </c>
      <c r="BC104" s="5">
        <f>P_R[[#This Row],[13+]]-P_R[[#This Row],[14+]]</f>
        <v>7.1489999999999942E-2</v>
      </c>
      <c r="BD104" s="5">
        <f>P_R[[#This Row],[14+]]-P_R[[#This Row],[15+]]</f>
        <v>8.1820000000000004E-2</v>
      </c>
      <c r="BE104" s="5">
        <f>P_R[[#This Row],[15+]]-P_R[[#This Row],[16+]]</f>
        <v>8.4910000000000041E-2</v>
      </c>
      <c r="BF104" s="5">
        <f>P_R[[#This Row],[16+]]-P_R[[#This Row],[17+]]</f>
        <v>9.153E-2</v>
      </c>
      <c r="BG104" s="5">
        <f>P_R[[#This Row],[17+]]-P_R[[#This Row],[18+]]</f>
        <v>8.9660000000000017E-2</v>
      </c>
      <c r="BH104" s="5">
        <f>P_R[[#This Row],[18+]]-P_R[[#This Row],[19+]]</f>
        <v>7.9880000000000007E-2</v>
      </c>
      <c r="BI104" s="5">
        <f>P_R[[#This Row],[19+]]-P_R[[#This Row],[20+]]</f>
        <v>7.394999999999996E-2</v>
      </c>
      <c r="BJ104" s="5">
        <f>P_R[[#This Row],[20+]]-P_R[[#This Row],[21+]]</f>
        <v>6.1990000000000017E-2</v>
      </c>
      <c r="BK104" s="5">
        <f>P_R[[#This Row],[21+]]-P_R[[#This Row],[22+]]</f>
        <v>4.743E-2</v>
      </c>
      <c r="BL104" s="5">
        <f>P_R[[#This Row],[22+]]-P_R[[#This Row],[23+]]</f>
        <v>3.7699999999999997E-2</v>
      </c>
      <c r="BM104" s="5">
        <f>P_R[[#This Row],[23+]]-P_R[[#This Row],[24+]]</f>
        <v>2.7049999999999998E-2</v>
      </c>
      <c r="BN104" s="5">
        <f>P_R[[#This Row],[24+]]-P_R[[#This Row],[25+]]</f>
        <v>1.8409999999999999E-2</v>
      </c>
      <c r="BO104" s="5">
        <f>P_R[[#This Row],[25+]]-P_R[[#This Row],[26+]]</f>
        <v>1.1480000000000001E-2</v>
      </c>
      <c r="BP104" s="5">
        <f>P_R[[#This Row],[26+]]-P_R[[#This Row],[27+]]</f>
        <v>7.45E-3</v>
      </c>
      <c r="BQ104" s="5">
        <f>P_R[[#This Row],[27+]]-P_R[[#This Row],[28+]]</f>
        <v>4.340000000000001E-3</v>
      </c>
      <c r="BR104" s="5">
        <f>P_R[[#This Row],[28+]]-P_R[[#This Row],[29+]]</f>
        <v>2.3199999999999996E-3</v>
      </c>
      <c r="BS104" s="5">
        <f>P_R[[#This Row],[29+]]-P_R[[#This Row],[30+]]</f>
        <v>1.2999999999999999E-3</v>
      </c>
      <c r="BT104" s="5">
        <f>P_R[[#This Row],[30+]]-P_R[[#This Row],[31+]]</f>
        <v>6.4000000000000005E-4</v>
      </c>
      <c r="BU104" s="5">
        <f>P_R[[#This Row],[31+]]-P_R[[#This Row],[32+]]</f>
        <v>3.0000000000000003E-4</v>
      </c>
      <c r="BV104" s="5">
        <f>P_R[[#This Row],[32+]]-P_R[[#This Row],[33+]]</f>
        <v>1.3999999999999999E-4</v>
      </c>
      <c r="BW104" s="5">
        <f>P_R[[#This Row],[33+]]-P_R[[#This Row],[34+]]</f>
        <v>6.0000000000000002E-5</v>
      </c>
      <c r="BX104" s="5">
        <f>P_R[[#This Row],[34+]]-P_R[[#This Row],[35+]]</f>
        <v>4.0000000000000003E-5</v>
      </c>
      <c r="BY104" s="5">
        <f>P_R[[#This Row],[35+]]-P_R[[#This Row],[36+]]</f>
        <v>0</v>
      </c>
      <c r="BZ104" s="5">
        <f>P_R[[#This Row],[36+]]-P_R[[#This Row],[37+]]</f>
        <v>0</v>
      </c>
      <c r="CA104" s="5">
        <f>P_R[[#This Row],[37+]]-P_R[[#This Row],[38+]]</f>
        <v>0</v>
      </c>
      <c r="CB104" s="5">
        <f>P_R[[#This Row],[38+]]-P_R[[#This Row],[39+]]</f>
        <v>0</v>
      </c>
      <c r="CC104" s="5">
        <f>P_R[[#This Row],[39+]]-P_R[[#This Row],[40+]]</f>
        <v>0</v>
      </c>
      <c r="CD104" s="5">
        <f>P_R[[#This Row],[40+]]-P_R[[#This Row],[41+]]</f>
        <v>0</v>
      </c>
      <c r="CE104" s="5">
        <f>P_R[[#This Row],[41+]]-P_R[[#This Row],[42+]]</f>
        <v>0</v>
      </c>
      <c r="CF104" s="5">
        <f>P_R[[#This Row],[42+]]-P_R[[#This Row],[43+]]</f>
        <v>0</v>
      </c>
      <c r="CG104" s="5">
        <f>P_R[[#This Row],[43+]]-P_R[[#This Row],[44+]]</f>
        <v>0</v>
      </c>
      <c r="CH104" s="5">
        <f>P_R[[#This Row],[44+]]-P_R[[#This Row],[45+]]</f>
        <v>0</v>
      </c>
      <c r="CI104" s="5">
        <f>P_R[[#This Row],[45+]]-P_R[[#This Row],[46+]]</f>
        <v>0</v>
      </c>
      <c r="CJ104" s="5">
        <f>P_R[[#This Row],[46+]]-P_R[[#This Row],[47+]]</f>
        <v>0</v>
      </c>
      <c r="CK104" s="5">
        <f>P_R[[#This Row],[47+]]-P_R[[#This Row],[48+]]</f>
        <v>0</v>
      </c>
      <c r="CL104" s="5">
        <f>P_R[[#This Row],[48+]]-P_R[[#This Row],[49+]]</f>
        <v>0</v>
      </c>
    </row>
    <row r="105" spans="1:90" x14ac:dyDescent="0.25">
      <c r="A105" s="10">
        <v>22400626</v>
      </c>
      <c r="B105" t="s">
        <v>88</v>
      </c>
      <c r="C105" t="s">
        <v>78</v>
      </c>
      <c r="D105" s="11">
        <v>0.875</v>
      </c>
      <c r="E105" s="9" t="str">
        <f>HYPERLINK("https://www.nba.com/stats/player/201566/boxscores-traditional", "Russell Westbrook")</f>
        <v>Russell Westbrook</v>
      </c>
      <c r="F105">
        <v>16.399999999999999</v>
      </c>
      <c r="G105" s="4">
        <v>3.323</v>
      </c>
      <c r="H105" s="3">
        <v>0.99429999999999996</v>
      </c>
      <c r="I105" s="3">
        <v>0.98712999999999995</v>
      </c>
      <c r="J105" s="3">
        <v>0.97319999999999995</v>
      </c>
      <c r="K105" s="3">
        <v>0.94845000000000002</v>
      </c>
      <c r="L105" s="3">
        <v>0.90658000000000005</v>
      </c>
      <c r="M105" s="3">
        <v>0.84614</v>
      </c>
      <c r="N105" s="3">
        <v>0.76424000000000003</v>
      </c>
      <c r="O105" s="3">
        <v>0.66276000000000002</v>
      </c>
      <c r="P105" s="3">
        <v>0.54776000000000002</v>
      </c>
      <c r="Q105" s="3">
        <v>0.42858000000000002</v>
      </c>
      <c r="R105" s="3">
        <v>0.31561</v>
      </c>
      <c r="S105" s="3">
        <v>0.2177</v>
      </c>
      <c r="T105" s="3">
        <v>0.14007</v>
      </c>
      <c r="U105" s="3">
        <v>8.3790000000000003E-2</v>
      </c>
      <c r="V105" s="3">
        <v>4.5510000000000002E-2</v>
      </c>
      <c r="W105" s="3">
        <v>2.3300000000000001E-2</v>
      </c>
      <c r="X105" s="3">
        <v>1.1010000000000001E-2</v>
      </c>
      <c r="Y105" s="3">
        <v>4.7999999999999996E-3</v>
      </c>
      <c r="Z105" s="3">
        <v>1.9300000000000001E-3</v>
      </c>
      <c r="AA105" s="3">
        <v>7.1000000000000002E-4</v>
      </c>
      <c r="AB105" s="3">
        <v>2.4000000000000001E-4</v>
      </c>
      <c r="AC105" s="3">
        <v>8.0000000000000007E-5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5">
        <f>P_R[[#This Row],[8+]]-P_R[[#This Row],[9+]]</f>
        <v>7.1700000000000097E-3</v>
      </c>
      <c r="AY105" s="5">
        <f>P_R[[#This Row],[9+]]-P_R[[#This Row],[10+]]</f>
        <v>1.3929999999999998E-2</v>
      </c>
      <c r="AZ105" s="5">
        <f>P_R[[#This Row],[10+]]-P_R[[#This Row],[11+]]</f>
        <v>2.4749999999999939E-2</v>
      </c>
      <c r="BA105" s="5">
        <f>P_R[[#This Row],[11+]]-P_R[[#This Row],[12+]]</f>
        <v>4.1869999999999963E-2</v>
      </c>
      <c r="BB105" s="5">
        <f>P_R[[#This Row],[12+]]-P_R[[#This Row],[13+]]</f>
        <v>6.0440000000000049E-2</v>
      </c>
      <c r="BC105" s="5">
        <f>P_R[[#This Row],[13+]]-P_R[[#This Row],[14+]]</f>
        <v>8.1899999999999973E-2</v>
      </c>
      <c r="BD105" s="5">
        <f>P_R[[#This Row],[14+]]-P_R[[#This Row],[15+]]</f>
        <v>0.10148000000000001</v>
      </c>
      <c r="BE105" s="5">
        <f>P_R[[#This Row],[15+]]-P_R[[#This Row],[16+]]</f>
        <v>0.11499999999999999</v>
      </c>
      <c r="BF105" s="5">
        <f>P_R[[#This Row],[16+]]-P_R[[#This Row],[17+]]</f>
        <v>0.11918000000000001</v>
      </c>
      <c r="BG105" s="5">
        <f>P_R[[#This Row],[17+]]-P_R[[#This Row],[18+]]</f>
        <v>0.11297000000000001</v>
      </c>
      <c r="BH105" s="5">
        <f>P_R[[#This Row],[18+]]-P_R[[#This Row],[19+]]</f>
        <v>9.7909999999999997E-2</v>
      </c>
      <c r="BI105" s="5">
        <f>P_R[[#This Row],[19+]]-P_R[[#This Row],[20+]]</f>
        <v>7.7630000000000005E-2</v>
      </c>
      <c r="BJ105" s="5">
        <f>P_R[[#This Row],[20+]]-P_R[[#This Row],[21+]]</f>
        <v>5.6279999999999997E-2</v>
      </c>
      <c r="BK105" s="5">
        <f>P_R[[#This Row],[21+]]-P_R[[#This Row],[22+]]</f>
        <v>3.8280000000000002E-2</v>
      </c>
      <c r="BL105" s="5">
        <f>P_R[[#This Row],[22+]]-P_R[[#This Row],[23+]]</f>
        <v>2.2210000000000001E-2</v>
      </c>
      <c r="BM105" s="5">
        <f>P_R[[#This Row],[23+]]-P_R[[#This Row],[24+]]</f>
        <v>1.2290000000000001E-2</v>
      </c>
      <c r="BN105" s="5">
        <f>P_R[[#This Row],[24+]]-P_R[[#This Row],[25+]]</f>
        <v>6.2100000000000011E-3</v>
      </c>
      <c r="BO105" s="5">
        <f>P_R[[#This Row],[25+]]-P_R[[#This Row],[26+]]</f>
        <v>2.8699999999999993E-3</v>
      </c>
      <c r="BP105" s="5">
        <f>P_R[[#This Row],[26+]]-P_R[[#This Row],[27+]]</f>
        <v>1.2200000000000002E-3</v>
      </c>
      <c r="BQ105" s="5">
        <f>P_R[[#This Row],[27+]]-P_R[[#This Row],[28+]]</f>
        <v>4.7000000000000004E-4</v>
      </c>
      <c r="BR105" s="5">
        <f>P_R[[#This Row],[28+]]-P_R[[#This Row],[29+]]</f>
        <v>1.5999999999999999E-4</v>
      </c>
      <c r="BS105" s="5">
        <f>P_R[[#This Row],[29+]]-P_R[[#This Row],[30+]]</f>
        <v>8.0000000000000007E-5</v>
      </c>
      <c r="BT105" s="5">
        <f>P_R[[#This Row],[30+]]-P_R[[#This Row],[31+]]</f>
        <v>0</v>
      </c>
      <c r="BU105" s="5">
        <f>P_R[[#This Row],[31+]]-P_R[[#This Row],[32+]]</f>
        <v>0</v>
      </c>
      <c r="BV105" s="5">
        <f>P_R[[#This Row],[32+]]-P_R[[#This Row],[33+]]</f>
        <v>0</v>
      </c>
      <c r="BW105" s="5">
        <f>P_R[[#This Row],[33+]]-P_R[[#This Row],[34+]]</f>
        <v>0</v>
      </c>
      <c r="BX105" s="5">
        <f>P_R[[#This Row],[34+]]-P_R[[#This Row],[35+]]</f>
        <v>0</v>
      </c>
      <c r="BY105" s="5">
        <f>P_R[[#This Row],[35+]]-P_R[[#This Row],[36+]]</f>
        <v>0</v>
      </c>
      <c r="BZ105" s="5">
        <f>P_R[[#This Row],[36+]]-P_R[[#This Row],[37+]]</f>
        <v>0</v>
      </c>
      <c r="CA105" s="5">
        <f>P_R[[#This Row],[37+]]-P_R[[#This Row],[38+]]</f>
        <v>0</v>
      </c>
      <c r="CB105" s="5">
        <f>P_R[[#This Row],[38+]]-P_R[[#This Row],[39+]]</f>
        <v>0</v>
      </c>
      <c r="CC105" s="5">
        <f>P_R[[#This Row],[39+]]-P_R[[#This Row],[40+]]</f>
        <v>0</v>
      </c>
      <c r="CD105" s="5">
        <f>P_R[[#This Row],[40+]]-P_R[[#This Row],[41+]]</f>
        <v>0</v>
      </c>
      <c r="CE105" s="5">
        <f>P_R[[#This Row],[41+]]-P_R[[#This Row],[42+]]</f>
        <v>0</v>
      </c>
      <c r="CF105" s="5">
        <f>P_R[[#This Row],[42+]]-P_R[[#This Row],[43+]]</f>
        <v>0</v>
      </c>
      <c r="CG105" s="5">
        <f>P_R[[#This Row],[43+]]-P_R[[#This Row],[44+]]</f>
        <v>0</v>
      </c>
      <c r="CH105" s="5">
        <f>P_R[[#This Row],[44+]]-P_R[[#This Row],[45+]]</f>
        <v>0</v>
      </c>
      <c r="CI105" s="5">
        <f>P_R[[#This Row],[45+]]-P_R[[#This Row],[46+]]</f>
        <v>0</v>
      </c>
      <c r="CJ105" s="5">
        <f>P_R[[#This Row],[46+]]-P_R[[#This Row],[47+]]</f>
        <v>0</v>
      </c>
      <c r="CK105" s="5">
        <f>P_R[[#This Row],[47+]]-P_R[[#This Row],[48+]]</f>
        <v>0</v>
      </c>
      <c r="CL105" s="5">
        <f>P_R[[#This Row],[48+]]-P_R[[#This Row],[49+]]</f>
        <v>0</v>
      </c>
    </row>
    <row r="106" spans="1:90" x14ac:dyDescent="0.25">
      <c r="A106" s="10">
        <v>22400626</v>
      </c>
      <c r="B106" t="s">
        <v>78</v>
      </c>
      <c r="C106" t="s">
        <v>88</v>
      </c>
      <c r="D106" s="11">
        <v>0.875</v>
      </c>
      <c r="E106" s="9" t="str">
        <f>HYPERLINK("https://www.nba.com/stats/player/1631165/boxscores-traditional", "Keon Ellis")</f>
        <v>Keon Ellis</v>
      </c>
      <c r="F106">
        <v>13.6</v>
      </c>
      <c r="G106" s="4">
        <v>6.53</v>
      </c>
      <c r="H106" s="3">
        <v>0.80510999999999999</v>
      </c>
      <c r="I106" s="3">
        <v>0.75804000000000005</v>
      </c>
      <c r="J106" s="3">
        <v>0.70884000000000003</v>
      </c>
      <c r="K106" s="3">
        <v>0.65542</v>
      </c>
      <c r="L106" s="3">
        <v>0.59870999999999996</v>
      </c>
      <c r="M106" s="3">
        <v>0.53586</v>
      </c>
      <c r="N106" s="3">
        <v>0.47608</v>
      </c>
      <c r="O106" s="3">
        <v>0.41682999999999998</v>
      </c>
      <c r="P106" s="3">
        <v>0.35569000000000001</v>
      </c>
      <c r="Q106" s="3">
        <v>0.30153000000000002</v>
      </c>
      <c r="R106" s="3">
        <v>0.25142999999999999</v>
      </c>
      <c r="S106" s="3">
        <v>0.20327000000000001</v>
      </c>
      <c r="T106" s="3">
        <v>0.16353999999999999</v>
      </c>
      <c r="U106" s="3">
        <v>0.12923999999999999</v>
      </c>
      <c r="V106" s="3">
        <v>9.8530000000000006E-2</v>
      </c>
      <c r="W106" s="3">
        <v>7.4929999999999997E-2</v>
      </c>
      <c r="X106" s="3">
        <v>5.5919999999999997E-2</v>
      </c>
      <c r="Y106" s="3">
        <v>4.0059999999999998E-2</v>
      </c>
      <c r="Z106" s="3">
        <v>2.8719999999999999E-2</v>
      </c>
      <c r="AA106" s="3">
        <v>2.018E-2</v>
      </c>
      <c r="AB106" s="3">
        <v>1.355E-2</v>
      </c>
      <c r="AC106" s="3">
        <v>9.1400000000000006E-3</v>
      </c>
      <c r="AD106" s="3">
        <v>6.0400000000000002E-3</v>
      </c>
      <c r="AE106" s="3">
        <v>3.9100000000000003E-3</v>
      </c>
      <c r="AF106" s="3">
        <v>2.3999999999999998E-3</v>
      </c>
      <c r="AG106" s="3">
        <v>1.49E-3</v>
      </c>
      <c r="AH106" s="3">
        <v>8.9999999999999998E-4</v>
      </c>
      <c r="AI106" s="3">
        <v>5.1999999999999995E-4</v>
      </c>
      <c r="AJ106" s="3">
        <v>2.9999999999999997E-4</v>
      </c>
      <c r="AK106" s="3">
        <v>1.7000000000000001E-4</v>
      </c>
      <c r="AL106" s="3">
        <v>9.0000000000000006E-5</v>
      </c>
      <c r="AM106" s="3">
        <v>5.0000000000000002E-5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5">
        <f>P_R[[#This Row],[8+]]-P_R[[#This Row],[9+]]</f>
        <v>4.7069999999999945E-2</v>
      </c>
      <c r="AY106" s="5">
        <f>P_R[[#This Row],[9+]]-P_R[[#This Row],[10+]]</f>
        <v>4.9200000000000021E-2</v>
      </c>
      <c r="AZ106" s="5">
        <f>P_R[[#This Row],[10+]]-P_R[[#This Row],[11+]]</f>
        <v>5.3420000000000023E-2</v>
      </c>
      <c r="BA106" s="5">
        <f>P_R[[#This Row],[11+]]-P_R[[#This Row],[12+]]</f>
        <v>5.6710000000000038E-2</v>
      </c>
      <c r="BB106" s="5">
        <f>P_R[[#This Row],[12+]]-P_R[[#This Row],[13+]]</f>
        <v>6.2849999999999961E-2</v>
      </c>
      <c r="BC106" s="5">
        <f>P_R[[#This Row],[13+]]-P_R[[#This Row],[14+]]</f>
        <v>5.978E-2</v>
      </c>
      <c r="BD106" s="5">
        <f>P_R[[#This Row],[14+]]-P_R[[#This Row],[15+]]</f>
        <v>5.9250000000000025E-2</v>
      </c>
      <c r="BE106" s="5">
        <f>P_R[[#This Row],[15+]]-P_R[[#This Row],[16+]]</f>
        <v>6.1139999999999972E-2</v>
      </c>
      <c r="BF106" s="5">
        <f>P_R[[#This Row],[16+]]-P_R[[#This Row],[17+]]</f>
        <v>5.4159999999999986E-2</v>
      </c>
      <c r="BG106" s="5">
        <f>P_R[[#This Row],[17+]]-P_R[[#This Row],[18+]]</f>
        <v>5.0100000000000033E-2</v>
      </c>
      <c r="BH106" s="5">
        <f>P_R[[#This Row],[18+]]-P_R[[#This Row],[19+]]</f>
        <v>4.8159999999999981E-2</v>
      </c>
      <c r="BI106" s="5">
        <f>P_R[[#This Row],[19+]]-P_R[[#This Row],[20+]]</f>
        <v>3.9730000000000015E-2</v>
      </c>
      <c r="BJ106" s="5">
        <f>P_R[[#This Row],[20+]]-P_R[[#This Row],[21+]]</f>
        <v>3.4299999999999997E-2</v>
      </c>
      <c r="BK106" s="5">
        <f>P_R[[#This Row],[21+]]-P_R[[#This Row],[22+]]</f>
        <v>3.0709999999999987E-2</v>
      </c>
      <c r="BL106" s="5">
        <f>P_R[[#This Row],[22+]]-P_R[[#This Row],[23+]]</f>
        <v>2.360000000000001E-2</v>
      </c>
      <c r="BM106" s="5">
        <f>P_R[[#This Row],[23+]]-P_R[[#This Row],[24+]]</f>
        <v>1.9009999999999999E-2</v>
      </c>
      <c r="BN106" s="5">
        <f>P_R[[#This Row],[24+]]-P_R[[#This Row],[25+]]</f>
        <v>1.5859999999999999E-2</v>
      </c>
      <c r="BO106" s="5">
        <f>P_R[[#This Row],[25+]]-P_R[[#This Row],[26+]]</f>
        <v>1.1339999999999999E-2</v>
      </c>
      <c r="BP106" s="5">
        <f>P_R[[#This Row],[26+]]-P_R[[#This Row],[27+]]</f>
        <v>8.539999999999999E-3</v>
      </c>
      <c r="BQ106" s="5">
        <f>P_R[[#This Row],[27+]]-P_R[[#This Row],[28+]]</f>
        <v>6.6300000000000005E-3</v>
      </c>
      <c r="BR106" s="5">
        <f>P_R[[#This Row],[28+]]-P_R[[#This Row],[29+]]</f>
        <v>4.409999999999999E-3</v>
      </c>
      <c r="BS106" s="5">
        <f>P_R[[#This Row],[29+]]-P_R[[#This Row],[30+]]</f>
        <v>3.1000000000000003E-3</v>
      </c>
      <c r="BT106" s="5">
        <f>P_R[[#This Row],[30+]]-P_R[[#This Row],[31+]]</f>
        <v>2.1299999999999999E-3</v>
      </c>
      <c r="BU106" s="5">
        <f>P_R[[#This Row],[31+]]-P_R[[#This Row],[32+]]</f>
        <v>1.5100000000000005E-3</v>
      </c>
      <c r="BV106" s="5">
        <f>P_R[[#This Row],[32+]]-P_R[[#This Row],[33+]]</f>
        <v>9.0999999999999978E-4</v>
      </c>
      <c r="BW106" s="5">
        <f>P_R[[#This Row],[33+]]-P_R[[#This Row],[34+]]</f>
        <v>5.9000000000000003E-4</v>
      </c>
      <c r="BX106" s="5">
        <f>P_R[[#This Row],[34+]]-P_R[[#This Row],[35+]]</f>
        <v>3.8000000000000002E-4</v>
      </c>
      <c r="BY106" s="5">
        <f>P_R[[#This Row],[35+]]-P_R[[#This Row],[36+]]</f>
        <v>2.1999999999999998E-4</v>
      </c>
      <c r="BZ106" s="5">
        <f>P_R[[#This Row],[36+]]-P_R[[#This Row],[37+]]</f>
        <v>1.2999999999999996E-4</v>
      </c>
      <c r="CA106" s="5">
        <f>P_R[[#This Row],[37+]]-P_R[[#This Row],[38+]]</f>
        <v>8.0000000000000007E-5</v>
      </c>
      <c r="CB106" s="5">
        <f>P_R[[#This Row],[38+]]-P_R[[#This Row],[39+]]</f>
        <v>4.0000000000000003E-5</v>
      </c>
      <c r="CC106" s="5">
        <f>P_R[[#This Row],[39+]]-P_R[[#This Row],[40+]]</f>
        <v>5.0000000000000002E-5</v>
      </c>
      <c r="CD106" s="5">
        <f>P_R[[#This Row],[40+]]-P_R[[#This Row],[41+]]</f>
        <v>0</v>
      </c>
      <c r="CE106" s="5">
        <f>P_R[[#This Row],[41+]]-P_R[[#This Row],[42+]]</f>
        <v>0</v>
      </c>
      <c r="CF106" s="5">
        <f>P_R[[#This Row],[42+]]-P_R[[#This Row],[43+]]</f>
        <v>0</v>
      </c>
      <c r="CG106" s="5">
        <f>P_R[[#This Row],[43+]]-P_R[[#This Row],[44+]]</f>
        <v>0</v>
      </c>
      <c r="CH106" s="5">
        <f>P_R[[#This Row],[44+]]-P_R[[#This Row],[45+]]</f>
        <v>0</v>
      </c>
      <c r="CI106" s="5">
        <f>P_R[[#This Row],[45+]]-P_R[[#This Row],[46+]]</f>
        <v>0</v>
      </c>
      <c r="CJ106" s="5">
        <f>P_R[[#This Row],[46+]]-P_R[[#This Row],[47+]]</f>
        <v>0</v>
      </c>
      <c r="CK106" s="5">
        <f>P_R[[#This Row],[47+]]-P_R[[#This Row],[48+]]</f>
        <v>0</v>
      </c>
      <c r="CL106" s="5">
        <f>P_R[[#This Row],[48+]]-P_R[[#This Row],[49+]]</f>
        <v>0</v>
      </c>
    </row>
    <row r="107" spans="1:90" x14ac:dyDescent="0.25">
      <c r="A107" s="10">
        <v>22400626</v>
      </c>
      <c r="B107" t="s">
        <v>88</v>
      </c>
      <c r="C107" t="s">
        <v>78</v>
      </c>
      <c r="D107" s="11">
        <v>0.875</v>
      </c>
      <c r="E107" s="9" t="str">
        <f>HYPERLINK("https://www.nba.com/stats/player/1631124/boxscores-traditional", "Julian Strawther")</f>
        <v>Julian Strawther</v>
      </c>
      <c r="F107">
        <v>13.4</v>
      </c>
      <c r="G107" s="4">
        <v>6.468</v>
      </c>
      <c r="H107" s="3">
        <v>0.79673000000000005</v>
      </c>
      <c r="I107" s="3">
        <v>0.75175000000000003</v>
      </c>
      <c r="J107" s="3">
        <v>0.70194000000000001</v>
      </c>
      <c r="K107" s="3">
        <v>0.64431000000000005</v>
      </c>
      <c r="L107" s="3">
        <v>0.58706000000000003</v>
      </c>
      <c r="M107" s="3">
        <v>0.52392000000000005</v>
      </c>
      <c r="N107" s="3">
        <v>0.46414</v>
      </c>
      <c r="O107" s="3">
        <v>0.40128999999999998</v>
      </c>
      <c r="P107" s="3">
        <v>0.34458</v>
      </c>
      <c r="Q107" s="3">
        <v>0.28774</v>
      </c>
      <c r="R107" s="3">
        <v>0.23885000000000001</v>
      </c>
      <c r="S107" s="3">
        <v>0.19214999999999999</v>
      </c>
      <c r="T107" s="3">
        <v>0.15386</v>
      </c>
      <c r="U107" s="3">
        <v>0.11899999999999999</v>
      </c>
      <c r="V107" s="3">
        <v>9.1759999999999994E-2</v>
      </c>
      <c r="W107" s="3">
        <v>6.9440000000000002E-2</v>
      </c>
      <c r="X107" s="3">
        <v>5.0500000000000003E-2</v>
      </c>
      <c r="Y107" s="3">
        <v>3.6729999999999999E-2</v>
      </c>
      <c r="Z107" s="3">
        <v>2.5590000000000002E-2</v>
      </c>
      <c r="AA107" s="3">
        <v>1.7860000000000001E-2</v>
      </c>
      <c r="AB107" s="3">
        <v>1.191E-2</v>
      </c>
      <c r="AC107" s="3">
        <v>7.9799999999999992E-3</v>
      </c>
      <c r="AD107" s="3">
        <v>5.0800000000000003E-3</v>
      </c>
      <c r="AE107" s="3">
        <v>3.2599999999999999E-3</v>
      </c>
      <c r="AF107" s="3">
        <v>1.99E-3</v>
      </c>
      <c r="AG107" s="3">
        <v>1.2199999999999999E-3</v>
      </c>
      <c r="AH107" s="3">
        <v>7.3999999999999999E-4</v>
      </c>
      <c r="AI107" s="3">
        <v>4.2000000000000002E-4</v>
      </c>
      <c r="AJ107" s="3">
        <v>2.4000000000000001E-4</v>
      </c>
      <c r="AK107" s="3">
        <v>1.2999999999999999E-4</v>
      </c>
      <c r="AL107" s="3">
        <v>6.9999999999999994E-5</v>
      </c>
      <c r="AM107" s="3">
        <v>4.0000000000000003E-5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5">
        <f>P_R[[#This Row],[8+]]-P_R[[#This Row],[9+]]</f>
        <v>4.498000000000002E-2</v>
      </c>
      <c r="AY107" s="5">
        <f>P_R[[#This Row],[9+]]-P_R[[#This Row],[10+]]</f>
        <v>4.9810000000000021E-2</v>
      </c>
      <c r="AZ107" s="5">
        <f>P_R[[#This Row],[10+]]-P_R[[#This Row],[11+]]</f>
        <v>5.7629999999999959E-2</v>
      </c>
      <c r="BA107" s="5">
        <f>P_R[[#This Row],[11+]]-P_R[[#This Row],[12+]]</f>
        <v>5.7250000000000023E-2</v>
      </c>
      <c r="BB107" s="5">
        <f>P_R[[#This Row],[12+]]-P_R[[#This Row],[13+]]</f>
        <v>6.3139999999999974E-2</v>
      </c>
      <c r="BC107" s="5">
        <f>P_R[[#This Row],[13+]]-P_R[[#This Row],[14+]]</f>
        <v>5.9780000000000055E-2</v>
      </c>
      <c r="BD107" s="5">
        <f>P_R[[#This Row],[14+]]-P_R[[#This Row],[15+]]</f>
        <v>6.2850000000000017E-2</v>
      </c>
      <c r="BE107" s="5">
        <f>P_R[[#This Row],[15+]]-P_R[[#This Row],[16+]]</f>
        <v>5.6709999999999983E-2</v>
      </c>
      <c r="BF107" s="5">
        <f>P_R[[#This Row],[16+]]-P_R[[#This Row],[17+]]</f>
        <v>5.6840000000000002E-2</v>
      </c>
      <c r="BG107" s="5">
        <f>P_R[[#This Row],[17+]]-P_R[[#This Row],[18+]]</f>
        <v>4.8889999999999989E-2</v>
      </c>
      <c r="BH107" s="5">
        <f>P_R[[#This Row],[18+]]-P_R[[#This Row],[19+]]</f>
        <v>4.6700000000000019E-2</v>
      </c>
      <c r="BI107" s="5">
        <f>P_R[[#This Row],[19+]]-P_R[[#This Row],[20+]]</f>
        <v>3.8289999999999991E-2</v>
      </c>
      <c r="BJ107" s="5">
        <f>P_R[[#This Row],[20+]]-P_R[[#This Row],[21+]]</f>
        <v>3.4860000000000002E-2</v>
      </c>
      <c r="BK107" s="5">
        <f>P_R[[#This Row],[21+]]-P_R[[#This Row],[22+]]</f>
        <v>2.724E-2</v>
      </c>
      <c r="BL107" s="5">
        <f>P_R[[#This Row],[22+]]-P_R[[#This Row],[23+]]</f>
        <v>2.2319999999999993E-2</v>
      </c>
      <c r="BM107" s="5">
        <f>P_R[[#This Row],[23+]]-P_R[[#This Row],[24+]]</f>
        <v>1.8939999999999999E-2</v>
      </c>
      <c r="BN107" s="5">
        <f>P_R[[#This Row],[24+]]-P_R[[#This Row],[25+]]</f>
        <v>1.3770000000000004E-2</v>
      </c>
      <c r="BO107" s="5">
        <f>P_R[[#This Row],[25+]]-P_R[[#This Row],[26+]]</f>
        <v>1.1139999999999997E-2</v>
      </c>
      <c r="BP107" s="5">
        <f>P_R[[#This Row],[26+]]-P_R[[#This Row],[27+]]</f>
        <v>7.7300000000000008E-3</v>
      </c>
      <c r="BQ107" s="5">
        <f>P_R[[#This Row],[27+]]-P_R[[#This Row],[28+]]</f>
        <v>5.9500000000000004E-3</v>
      </c>
      <c r="BR107" s="5">
        <f>P_R[[#This Row],[28+]]-P_R[[#This Row],[29+]]</f>
        <v>3.9300000000000012E-3</v>
      </c>
      <c r="BS107" s="5">
        <f>P_R[[#This Row],[29+]]-P_R[[#This Row],[30+]]</f>
        <v>2.8999999999999989E-3</v>
      </c>
      <c r="BT107" s="5">
        <f>P_R[[#This Row],[30+]]-P_R[[#This Row],[31+]]</f>
        <v>1.8200000000000004E-3</v>
      </c>
      <c r="BU107" s="5">
        <f>P_R[[#This Row],[31+]]-P_R[[#This Row],[32+]]</f>
        <v>1.2699999999999999E-3</v>
      </c>
      <c r="BV107" s="5">
        <f>P_R[[#This Row],[32+]]-P_R[[#This Row],[33+]]</f>
        <v>7.7000000000000007E-4</v>
      </c>
      <c r="BW107" s="5">
        <f>P_R[[#This Row],[33+]]-P_R[[#This Row],[34+]]</f>
        <v>4.7999999999999996E-4</v>
      </c>
      <c r="BX107" s="5">
        <f>P_R[[#This Row],[34+]]-P_R[[#This Row],[35+]]</f>
        <v>3.1999999999999997E-4</v>
      </c>
      <c r="BY107" s="5">
        <f>P_R[[#This Row],[35+]]-P_R[[#This Row],[36+]]</f>
        <v>1.8000000000000001E-4</v>
      </c>
      <c r="BZ107" s="5">
        <f>P_R[[#This Row],[36+]]-P_R[[#This Row],[37+]]</f>
        <v>1.1000000000000002E-4</v>
      </c>
      <c r="CA107" s="5">
        <f>P_R[[#This Row],[37+]]-P_R[[#This Row],[38+]]</f>
        <v>5.9999999999999995E-5</v>
      </c>
      <c r="CB107" s="5">
        <f>P_R[[#This Row],[38+]]-P_R[[#This Row],[39+]]</f>
        <v>2.9999999999999991E-5</v>
      </c>
      <c r="CC107" s="5">
        <f>P_R[[#This Row],[39+]]-P_R[[#This Row],[40+]]</f>
        <v>4.0000000000000003E-5</v>
      </c>
      <c r="CD107" s="5">
        <f>P_R[[#This Row],[40+]]-P_R[[#This Row],[41+]]</f>
        <v>0</v>
      </c>
      <c r="CE107" s="5">
        <f>P_R[[#This Row],[41+]]-P_R[[#This Row],[42+]]</f>
        <v>0</v>
      </c>
      <c r="CF107" s="5">
        <f>P_R[[#This Row],[42+]]-P_R[[#This Row],[43+]]</f>
        <v>0</v>
      </c>
      <c r="CG107" s="5">
        <f>P_R[[#This Row],[43+]]-P_R[[#This Row],[44+]]</f>
        <v>0</v>
      </c>
      <c r="CH107" s="5">
        <f>P_R[[#This Row],[44+]]-P_R[[#This Row],[45+]]</f>
        <v>0</v>
      </c>
      <c r="CI107" s="5">
        <f>P_R[[#This Row],[45+]]-P_R[[#This Row],[46+]]</f>
        <v>0</v>
      </c>
      <c r="CJ107" s="5">
        <f>P_R[[#This Row],[46+]]-P_R[[#This Row],[47+]]</f>
        <v>0</v>
      </c>
      <c r="CK107" s="5">
        <f>P_R[[#This Row],[47+]]-P_R[[#This Row],[48+]]</f>
        <v>0</v>
      </c>
      <c r="CL107" s="5">
        <f>P_R[[#This Row],[48+]]-P_R[[#This Row],[49+]]</f>
        <v>0</v>
      </c>
    </row>
    <row r="108" spans="1:90" hidden="1" x14ac:dyDescent="0.25">
      <c r="A108" s="10">
        <v>22400621</v>
      </c>
      <c r="B108" t="s">
        <v>83</v>
      </c>
      <c r="C108" t="s">
        <v>82</v>
      </c>
      <c r="D108" s="11">
        <v>0.58333333333333337</v>
      </c>
      <c r="E108" s="9" t="str">
        <f>HYPERLINK("https://www.nba.com/stats/player/1631110/boxscores-traditional", "Jeremy Sochan")</f>
        <v>Jeremy Sochan</v>
      </c>
      <c r="F108">
        <v>14.4</v>
      </c>
      <c r="G108" s="10">
        <v>6.2480000000000002</v>
      </c>
      <c r="H108" s="3">
        <v>0.84614</v>
      </c>
      <c r="I108" s="3">
        <v>0.80510999999999999</v>
      </c>
      <c r="J108" s="3">
        <v>0.75804000000000005</v>
      </c>
      <c r="K108" s="3">
        <v>0.70540000000000003</v>
      </c>
      <c r="L108" s="3">
        <v>0.64802999999999999</v>
      </c>
      <c r="M108" s="3">
        <v>0.58706000000000003</v>
      </c>
      <c r="N108" s="3">
        <v>0.52392000000000005</v>
      </c>
      <c r="O108" s="3">
        <v>0.46017000000000002</v>
      </c>
      <c r="P108" s="3">
        <v>0.39743000000000001</v>
      </c>
      <c r="Q108" s="3">
        <v>0.33723999999999998</v>
      </c>
      <c r="R108" s="3">
        <v>0.28095999999999999</v>
      </c>
      <c r="S108" s="3">
        <v>0.22964999999999999</v>
      </c>
      <c r="T108" s="3">
        <v>0.18406</v>
      </c>
      <c r="U108" s="3">
        <v>0.14457</v>
      </c>
      <c r="V108" s="3">
        <v>0.11123</v>
      </c>
      <c r="W108" s="3">
        <v>8.3790000000000003E-2</v>
      </c>
      <c r="X108" s="3">
        <v>6.1780000000000002E-2</v>
      </c>
      <c r="Y108" s="3">
        <v>4.4569999999999999E-2</v>
      </c>
      <c r="Z108" s="3">
        <v>3.1440000000000003E-2</v>
      </c>
      <c r="AA108" s="3">
        <v>2.1690000000000001E-2</v>
      </c>
      <c r="AB108" s="3">
        <v>1.4630000000000001E-2</v>
      </c>
      <c r="AC108" s="3">
        <v>9.6399999999999993E-3</v>
      </c>
      <c r="AD108" s="3">
        <v>6.2100000000000002E-3</v>
      </c>
      <c r="AE108" s="3">
        <v>3.9100000000000003E-3</v>
      </c>
      <c r="AF108" s="3">
        <v>2.3999999999999998E-3</v>
      </c>
      <c r="AG108" s="3">
        <v>1.4400000000000001E-3</v>
      </c>
      <c r="AH108" s="3">
        <v>8.4000000000000003E-4</v>
      </c>
      <c r="AI108" s="3">
        <v>4.8000000000000001E-4</v>
      </c>
      <c r="AJ108" s="3">
        <v>2.7E-4</v>
      </c>
      <c r="AK108" s="3">
        <v>1.4999999999999999E-4</v>
      </c>
      <c r="AL108" s="3">
        <v>8.0000000000000007E-5</v>
      </c>
      <c r="AM108" s="3">
        <v>4.0000000000000003E-5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5">
        <f>P_R[[#This Row],[8+]]-P_R[[#This Row],[9+]]</f>
        <v>4.1030000000000011E-2</v>
      </c>
      <c r="AY108" s="5">
        <f>P_R[[#This Row],[9+]]-P_R[[#This Row],[10+]]</f>
        <v>4.7069999999999945E-2</v>
      </c>
      <c r="AZ108" s="5">
        <f>P_R[[#This Row],[10+]]-P_R[[#This Row],[11+]]</f>
        <v>5.264000000000002E-2</v>
      </c>
      <c r="BA108" s="5">
        <f>P_R[[#This Row],[11+]]-P_R[[#This Row],[12+]]</f>
        <v>5.7370000000000032E-2</v>
      </c>
      <c r="BB108" s="5">
        <f>P_R[[#This Row],[12+]]-P_R[[#This Row],[13+]]</f>
        <v>6.0969999999999969E-2</v>
      </c>
      <c r="BC108" s="5">
        <f>P_R[[#This Row],[13+]]-P_R[[#This Row],[14+]]</f>
        <v>6.3139999999999974E-2</v>
      </c>
      <c r="BD108" s="5">
        <f>P_R[[#This Row],[14+]]-P_R[[#This Row],[15+]]</f>
        <v>6.3750000000000029E-2</v>
      </c>
      <c r="BE108" s="5">
        <f>P_R[[#This Row],[15+]]-P_R[[#This Row],[16+]]</f>
        <v>6.2740000000000018E-2</v>
      </c>
      <c r="BF108" s="5">
        <f>P_R[[#This Row],[16+]]-P_R[[#This Row],[17+]]</f>
        <v>6.0190000000000021E-2</v>
      </c>
      <c r="BG108" s="5">
        <f>P_R[[#This Row],[17+]]-P_R[[#This Row],[18+]]</f>
        <v>5.6279999999999997E-2</v>
      </c>
      <c r="BH108" s="5">
        <f>P_R[[#This Row],[18+]]-P_R[[#This Row],[19+]]</f>
        <v>5.1309999999999995E-2</v>
      </c>
      <c r="BI108" s="5">
        <f>P_R[[#This Row],[19+]]-P_R[[#This Row],[20+]]</f>
        <v>4.5589999999999992E-2</v>
      </c>
      <c r="BJ108" s="5">
        <f>P_R[[#This Row],[20+]]-P_R[[#This Row],[21+]]</f>
        <v>3.9489999999999997E-2</v>
      </c>
      <c r="BK108" s="5">
        <f>P_R[[#This Row],[21+]]-P_R[[#This Row],[22+]]</f>
        <v>3.3340000000000009E-2</v>
      </c>
      <c r="BL108" s="5">
        <f>P_R[[#This Row],[22+]]-P_R[[#This Row],[23+]]</f>
        <v>2.7439999999999992E-2</v>
      </c>
      <c r="BM108" s="5">
        <f>P_R[[#This Row],[23+]]-P_R[[#This Row],[24+]]</f>
        <v>2.2010000000000002E-2</v>
      </c>
      <c r="BN108" s="5">
        <f>P_R[[#This Row],[24+]]-P_R[[#This Row],[25+]]</f>
        <v>1.7210000000000003E-2</v>
      </c>
      <c r="BO108" s="5">
        <f>P_R[[#This Row],[25+]]-P_R[[#This Row],[26+]]</f>
        <v>1.3129999999999996E-2</v>
      </c>
      <c r="BP108" s="5">
        <f>P_R[[#This Row],[26+]]-P_R[[#This Row],[27+]]</f>
        <v>9.7500000000000017E-3</v>
      </c>
      <c r="BQ108" s="5">
        <f>P_R[[#This Row],[27+]]-P_R[[#This Row],[28+]]</f>
        <v>7.0600000000000003E-3</v>
      </c>
      <c r="BR108" s="5">
        <f>P_R[[#This Row],[28+]]-P_R[[#This Row],[29+]]</f>
        <v>4.9900000000000014E-3</v>
      </c>
      <c r="BS108" s="5">
        <f>P_R[[#This Row],[29+]]-P_R[[#This Row],[30+]]</f>
        <v>3.429999999999999E-3</v>
      </c>
      <c r="BT108" s="5">
        <f>P_R[[#This Row],[30+]]-P_R[[#This Row],[31+]]</f>
        <v>2.3E-3</v>
      </c>
      <c r="BU108" s="5">
        <f>P_R[[#This Row],[31+]]-P_R[[#This Row],[32+]]</f>
        <v>1.5100000000000005E-3</v>
      </c>
      <c r="BV108" s="5">
        <f>P_R[[#This Row],[32+]]-P_R[[#This Row],[33+]]</f>
        <v>9.599999999999997E-4</v>
      </c>
      <c r="BW108" s="5">
        <f>P_R[[#This Row],[33+]]-P_R[[#This Row],[34+]]</f>
        <v>6.0000000000000006E-4</v>
      </c>
      <c r="BX108" s="5">
        <f>P_R[[#This Row],[34+]]-P_R[[#This Row],[35+]]</f>
        <v>3.6000000000000002E-4</v>
      </c>
      <c r="BY108" s="5">
        <f>P_R[[#This Row],[35+]]-P_R[[#This Row],[36+]]</f>
        <v>2.1000000000000001E-4</v>
      </c>
      <c r="BZ108" s="5">
        <f>P_R[[#This Row],[36+]]-P_R[[#This Row],[37+]]</f>
        <v>1.2000000000000002E-4</v>
      </c>
      <c r="CA108" s="5">
        <f>P_R[[#This Row],[37+]]-P_R[[#This Row],[38+]]</f>
        <v>6.999999999999998E-5</v>
      </c>
      <c r="CB108" s="5">
        <f>P_R[[#This Row],[38+]]-P_R[[#This Row],[39+]]</f>
        <v>4.0000000000000003E-5</v>
      </c>
      <c r="CC108" s="5">
        <f>P_R[[#This Row],[39+]]-P_R[[#This Row],[40+]]</f>
        <v>4.0000000000000003E-5</v>
      </c>
      <c r="CD108" s="5">
        <f>P_R[[#This Row],[40+]]-P_R[[#This Row],[41+]]</f>
        <v>0</v>
      </c>
      <c r="CE108" s="5">
        <f>P_R[[#This Row],[41+]]-P_R[[#This Row],[42+]]</f>
        <v>0</v>
      </c>
      <c r="CF108" s="5">
        <f>P_R[[#This Row],[42+]]-P_R[[#This Row],[43+]]</f>
        <v>0</v>
      </c>
      <c r="CG108" s="5">
        <f>P_R[[#This Row],[43+]]-P_R[[#This Row],[44+]]</f>
        <v>0</v>
      </c>
      <c r="CH108" s="5">
        <f>P_R[[#This Row],[44+]]-P_R[[#This Row],[45+]]</f>
        <v>0</v>
      </c>
      <c r="CI108" s="5">
        <f>P_R[[#This Row],[45+]]-P_R[[#This Row],[46+]]</f>
        <v>0</v>
      </c>
      <c r="CJ108" s="5">
        <f>P_R[[#This Row],[46+]]-P_R[[#This Row],[47+]]</f>
        <v>0</v>
      </c>
      <c r="CK108" s="5">
        <f>P_R[[#This Row],[47+]]-P_R[[#This Row],[48+]]</f>
        <v>0</v>
      </c>
      <c r="CL108" s="5">
        <f>P_R[[#This Row],[48+]]-P_R[[#This Row],[49+]]</f>
        <v>0</v>
      </c>
    </row>
    <row r="109" spans="1:90" x14ac:dyDescent="0.25">
      <c r="A109" s="10">
        <v>22400626</v>
      </c>
      <c r="B109" t="s">
        <v>88</v>
      </c>
      <c r="C109" t="s">
        <v>78</v>
      </c>
      <c r="D109" s="11">
        <v>0.875</v>
      </c>
      <c r="E109" s="9" t="str">
        <f>HYPERLINK("https://www.nba.com/stats/player/203967/boxscores-traditional", "Dario Šaric")</f>
        <v>Dario Šaric</v>
      </c>
      <c r="F109">
        <v>12</v>
      </c>
      <c r="G109" s="4">
        <v>6.1639999999999997</v>
      </c>
      <c r="H109" s="3">
        <v>0.74214999999999998</v>
      </c>
      <c r="I109" s="3">
        <v>0.68793000000000004</v>
      </c>
      <c r="J109" s="3">
        <v>0.62551999999999996</v>
      </c>
      <c r="K109" s="3">
        <v>0.56355999999999995</v>
      </c>
      <c r="L109" s="3">
        <v>0.5</v>
      </c>
      <c r="M109" s="3">
        <v>0.43643999999999999</v>
      </c>
      <c r="N109" s="3">
        <v>0.37447999999999998</v>
      </c>
      <c r="O109" s="3">
        <v>0.31207000000000001</v>
      </c>
      <c r="P109" s="3">
        <v>0.25785000000000002</v>
      </c>
      <c r="Q109" s="3">
        <v>0.20896999999999999</v>
      </c>
      <c r="R109" s="3">
        <v>0.16602</v>
      </c>
      <c r="S109" s="3">
        <v>0.12714</v>
      </c>
      <c r="T109" s="3">
        <v>9.6799999999999997E-2</v>
      </c>
      <c r="U109" s="3">
        <v>7.2150000000000006E-2</v>
      </c>
      <c r="V109" s="3">
        <v>5.262E-2</v>
      </c>
      <c r="W109" s="3">
        <v>3.7539999999999997E-2</v>
      </c>
      <c r="X109" s="3">
        <v>2.5590000000000002E-2</v>
      </c>
      <c r="Y109" s="3">
        <v>1.7430000000000001E-2</v>
      </c>
      <c r="Z109" s="3">
        <v>1.1599999999999999E-2</v>
      </c>
      <c r="AA109" s="3">
        <v>7.5500000000000003E-3</v>
      </c>
      <c r="AB109" s="3">
        <v>4.6600000000000001E-3</v>
      </c>
      <c r="AC109" s="3">
        <v>2.8900000000000002E-3</v>
      </c>
      <c r="AD109" s="3">
        <v>1.75E-3</v>
      </c>
      <c r="AE109" s="3">
        <v>1.0399999999999999E-3</v>
      </c>
      <c r="AF109" s="3">
        <v>5.9999999999999995E-4</v>
      </c>
      <c r="AG109" s="3">
        <v>3.2000000000000003E-4</v>
      </c>
      <c r="AH109" s="3">
        <v>1.8000000000000001E-4</v>
      </c>
      <c r="AI109" s="3">
        <v>1E-4</v>
      </c>
      <c r="AJ109" s="3">
        <v>5.0000000000000002E-5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5">
        <f>P_R[[#This Row],[8+]]-P_R[[#This Row],[9+]]</f>
        <v>5.4219999999999935E-2</v>
      </c>
      <c r="AY109" s="5">
        <f>P_R[[#This Row],[9+]]-P_R[[#This Row],[10+]]</f>
        <v>6.2410000000000077E-2</v>
      </c>
      <c r="AZ109" s="5">
        <f>P_R[[#This Row],[10+]]-P_R[[#This Row],[11+]]</f>
        <v>6.1960000000000015E-2</v>
      </c>
      <c r="BA109" s="5">
        <f>P_R[[#This Row],[11+]]-P_R[[#This Row],[12+]]</f>
        <v>6.355999999999995E-2</v>
      </c>
      <c r="BB109" s="5">
        <f>P_R[[#This Row],[12+]]-P_R[[#This Row],[13+]]</f>
        <v>6.3560000000000005E-2</v>
      </c>
      <c r="BC109" s="5">
        <f>P_R[[#This Row],[13+]]-P_R[[#This Row],[14+]]</f>
        <v>6.1960000000000015E-2</v>
      </c>
      <c r="BD109" s="5">
        <f>P_R[[#This Row],[14+]]-P_R[[#This Row],[15+]]</f>
        <v>6.2409999999999966E-2</v>
      </c>
      <c r="BE109" s="5">
        <f>P_R[[#This Row],[15+]]-P_R[[#This Row],[16+]]</f>
        <v>5.421999999999999E-2</v>
      </c>
      <c r="BF109" s="5">
        <f>P_R[[#This Row],[16+]]-P_R[[#This Row],[17+]]</f>
        <v>4.8880000000000035E-2</v>
      </c>
      <c r="BG109" s="5">
        <f>P_R[[#This Row],[17+]]-P_R[[#This Row],[18+]]</f>
        <v>4.2949999999999988E-2</v>
      </c>
      <c r="BH109" s="5">
        <f>P_R[[#This Row],[18+]]-P_R[[#This Row],[19+]]</f>
        <v>3.8879999999999998E-2</v>
      </c>
      <c r="BI109" s="5">
        <f>P_R[[#This Row],[19+]]-P_R[[#This Row],[20+]]</f>
        <v>3.0340000000000006E-2</v>
      </c>
      <c r="BJ109" s="5">
        <f>P_R[[#This Row],[20+]]-P_R[[#This Row],[21+]]</f>
        <v>2.4649999999999991E-2</v>
      </c>
      <c r="BK109" s="5">
        <f>P_R[[#This Row],[21+]]-P_R[[#This Row],[22+]]</f>
        <v>1.9530000000000006E-2</v>
      </c>
      <c r="BL109" s="5">
        <f>P_R[[#This Row],[22+]]-P_R[[#This Row],[23+]]</f>
        <v>1.5080000000000003E-2</v>
      </c>
      <c r="BM109" s="5">
        <f>P_R[[#This Row],[23+]]-P_R[[#This Row],[24+]]</f>
        <v>1.1949999999999995E-2</v>
      </c>
      <c r="BN109" s="5">
        <f>P_R[[#This Row],[24+]]-P_R[[#This Row],[25+]]</f>
        <v>8.1600000000000006E-3</v>
      </c>
      <c r="BO109" s="5">
        <f>P_R[[#This Row],[25+]]-P_R[[#This Row],[26+]]</f>
        <v>5.8300000000000018E-3</v>
      </c>
      <c r="BP109" s="5">
        <f>P_R[[#This Row],[26+]]-P_R[[#This Row],[27+]]</f>
        <v>4.0499999999999989E-3</v>
      </c>
      <c r="BQ109" s="5">
        <f>P_R[[#This Row],[27+]]-P_R[[#This Row],[28+]]</f>
        <v>2.8900000000000002E-3</v>
      </c>
      <c r="BR109" s="5">
        <f>P_R[[#This Row],[28+]]-P_R[[#This Row],[29+]]</f>
        <v>1.7699999999999999E-3</v>
      </c>
      <c r="BS109" s="5">
        <f>P_R[[#This Row],[29+]]-P_R[[#This Row],[30+]]</f>
        <v>1.1400000000000002E-3</v>
      </c>
      <c r="BT109" s="5">
        <f>P_R[[#This Row],[30+]]-P_R[[#This Row],[31+]]</f>
        <v>7.1000000000000013E-4</v>
      </c>
      <c r="BU109" s="5">
        <f>P_R[[#This Row],[31+]]-P_R[[#This Row],[32+]]</f>
        <v>4.3999999999999996E-4</v>
      </c>
      <c r="BV109" s="5">
        <f>P_R[[#This Row],[32+]]-P_R[[#This Row],[33+]]</f>
        <v>2.7999999999999992E-4</v>
      </c>
      <c r="BW109" s="5">
        <f>P_R[[#This Row],[33+]]-P_R[[#This Row],[34+]]</f>
        <v>1.4000000000000001E-4</v>
      </c>
      <c r="BX109" s="5">
        <f>P_R[[#This Row],[34+]]-P_R[[#This Row],[35+]]</f>
        <v>8.0000000000000007E-5</v>
      </c>
      <c r="BY109" s="5">
        <f>P_R[[#This Row],[35+]]-P_R[[#This Row],[36+]]</f>
        <v>5.0000000000000002E-5</v>
      </c>
      <c r="BZ109" s="5">
        <f>P_R[[#This Row],[36+]]-P_R[[#This Row],[37+]]</f>
        <v>5.0000000000000002E-5</v>
      </c>
      <c r="CA109" s="5">
        <f>P_R[[#This Row],[37+]]-P_R[[#This Row],[38+]]</f>
        <v>0</v>
      </c>
      <c r="CB109" s="5">
        <f>P_R[[#This Row],[38+]]-P_R[[#This Row],[39+]]</f>
        <v>0</v>
      </c>
      <c r="CC109" s="5">
        <f>P_R[[#This Row],[39+]]-P_R[[#This Row],[40+]]</f>
        <v>0</v>
      </c>
      <c r="CD109" s="5">
        <f>P_R[[#This Row],[40+]]-P_R[[#This Row],[41+]]</f>
        <v>0</v>
      </c>
      <c r="CE109" s="5">
        <f>P_R[[#This Row],[41+]]-P_R[[#This Row],[42+]]</f>
        <v>0</v>
      </c>
      <c r="CF109" s="5">
        <f>P_R[[#This Row],[42+]]-P_R[[#This Row],[43+]]</f>
        <v>0</v>
      </c>
      <c r="CG109" s="5">
        <f>P_R[[#This Row],[43+]]-P_R[[#This Row],[44+]]</f>
        <v>0</v>
      </c>
      <c r="CH109" s="5">
        <f>P_R[[#This Row],[44+]]-P_R[[#This Row],[45+]]</f>
        <v>0</v>
      </c>
      <c r="CI109" s="5">
        <f>P_R[[#This Row],[45+]]-P_R[[#This Row],[46+]]</f>
        <v>0</v>
      </c>
      <c r="CJ109" s="5">
        <f>P_R[[#This Row],[46+]]-P_R[[#This Row],[47+]]</f>
        <v>0</v>
      </c>
      <c r="CK109" s="5">
        <f>P_R[[#This Row],[47+]]-P_R[[#This Row],[48+]]</f>
        <v>0</v>
      </c>
      <c r="CL109" s="5">
        <f>P_R[[#This Row],[48+]]-P_R[[#This Row],[49+]]</f>
        <v>0</v>
      </c>
    </row>
    <row r="110" spans="1:90" x14ac:dyDescent="0.25">
      <c r="A110" s="10">
        <v>22400626</v>
      </c>
      <c r="B110" t="s">
        <v>88</v>
      </c>
      <c r="C110" t="s">
        <v>78</v>
      </c>
      <c r="D110" s="11">
        <v>0.875</v>
      </c>
      <c r="E110" s="9" t="str">
        <f>HYPERLINK("https://www.nba.com/stats/player/1631212/boxscores-traditional", "Peyton Watson")</f>
        <v>Peyton Watson</v>
      </c>
      <c r="F110">
        <v>10.199999999999999</v>
      </c>
      <c r="G110" s="4">
        <v>5.1539999999999999</v>
      </c>
      <c r="H110" s="3">
        <v>0.66639999999999999</v>
      </c>
      <c r="I110" s="3">
        <v>0.59094999999999998</v>
      </c>
      <c r="J110" s="3">
        <v>0.51595000000000002</v>
      </c>
      <c r="K110" s="3">
        <v>0.43643999999999999</v>
      </c>
      <c r="L110" s="3">
        <v>0.36316999999999999</v>
      </c>
      <c r="M110" s="3">
        <v>0.29459999999999997</v>
      </c>
      <c r="N110" s="3">
        <v>0.22964999999999999</v>
      </c>
      <c r="O110" s="3">
        <v>0.17619000000000001</v>
      </c>
      <c r="P110" s="3">
        <v>0.12923999999999999</v>
      </c>
      <c r="Q110" s="3">
        <v>9.3420000000000003E-2</v>
      </c>
      <c r="R110" s="3">
        <v>6.5519999999999995E-2</v>
      </c>
      <c r="S110" s="3">
        <v>4.3630000000000002E-2</v>
      </c>
      <c r="T110" s="3">
        <v>2.8719999999999999E-2</v>
      </c>
      <c r="U110" s="3">
        <v>1.7860000000000001E-2</v>
      </c>
      <c r="V110" s="3">
        <v>1.1010000000000001E-2</v>
      </c>
      <c r="W110" s="3">
        <v>6.5700000000000003E-3</v>
      </c>
      <c r="X110" s="3">
        <v>3.6800000000000001E-3</v>
      </c>
      <c r="Y110" s="3">
        <v>2.0500000000000002E-3</v>
      </c>
      <c r="Z110" s="3">
        <v>1.07E-3</v>
      </c>
      <c r="AA110" s="3">
        <v>5.5999999999999995E-4</v>
      </c>
      <c r="AB110" s="3">
        <v>2.7999999999999998E-4</v>
      </c>
      <c r="AC110" s="3">
        <v>1.2999999999999999E-4</v>
      </c>
      <c r="AD110" s="3">
        <v>6.0000000000000002E-5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5">
        <f>P_R[[#This Row],[8+]]-P_R[[#This Row],[9+]]</f>
        <v>7.5450000000000017E-2</v>
      </c>
      <c r="AY110" s="5">
        <f>P_R[[#This Row],[9+]]-P_R[[#This Row],[10+]]</f>
        <v>7.4999999999999956E-2</v>
      </c>
      <c r="AZ110" s="5">
        <f>P_R[[#This Row],[10+]]-P_R[[#This Row],[11+]]</f>
        <v>7.9510000000000025E-2</v>
      </c>
      <c r="BA110" s="5">
        <f>P_R[[#This Row],[11+]]-P_R[[#This Row],[12+]]</f>
        <v>7.3270000000000002E-2</v>
      </c>
      <c r="BB110" s="5">
        <f>P_R[[#This Row],[12+]]-P_R[[#This Row],[13+]]</f>
        <v>6.857000000000002E-2</v>
      </c>
      <c r="BC110" s="5">
        <f>P_R[[#This Row],[13+]]-P_R[[#This Row],[14+]]</f>
        <v>6.494999999999998E-2</v>
      </c>
      <c r="BD110" s="5">
        <f>P_R[[#This Row],[14+]]-P_R[[#This Row],[15+]]</f>
        <v>5.345999999999998E-2</v>
      </c>
      <c r="BE110" s="5">
        <f>P_R[[#This Row],[15+]]-P_R[[#This Row],[16+]]</f>
        <v>4.6950000000000019E-2</v>
      </c>
      <c r="BF110" s="5">
        <f>P_R[[#This Row],[16+]]-P_R[[#This Row],[17+]]</f>
        <v>3.5819999999999991E-2</v>
      </c>
      <c r="BG110" s="5">
        <f>P_R[[#This Row],[17+]]-P_R[[#This Row],[18+]]</f>
        <v>2.7900000000000008E-2</v>
      </c>
      <c r="BH110" s="5">
        <f>P_R[[#This Row],[18+]]-P_R[[#This Row],[19+]]</f>
        <v>2.1889999999999993E-2</v>
      </c>
      <c r="BI110" s="5">
        <f>P_R[[#This Row],[19+]]-P_R[[#This Row],[20+]]</f>
        <v>1.4910000000000003E-2</v>
      </c>
      <c r="BJ110" s="5">
        <f>P_R[[#This Row],[20+]]-P_R[[#This Row],[21+]]</f>
        <v>1.0859999999999998E-2</v>
      </c>
      <c r="BK110" s="5">
        <f>P_R[[#This Row],[21+]]-P_R[[#This Row],[22+]]</f>
        <v>6.8500000000000002E-3</v>
      </c>
      <c r="BL110" s="5">
        <f>P_R[[#This Row],[22+]]-P_R[[#This Row],[23+]]</f>
        <v>4.4400000000000004E-3</v>
      </c>
      <c r="BM110" s="5">
        <f>P_R[[#This Row],[23+]]-P_R[[#This Row],[24+]]</f>
        <v>2.8900000000000002E-3</v>
      </c>
      <c r="BN110" s="5">
        <f>P_R[[#This Row],[24+]]-P_R[[#This Row],[25+]]</f>
        <v>1.6299999999999999E-3</v>
      </c>
      <c r="BO110" s="5">
        <f>P_R[[#This Row],[25+]]-P_R[[#This Row],[26+]]</f>
        <v>9.8000000000000019E-4</v>
      </c>
      <c r="BP110" s="5">
        <f>P_R[[#This Row],[26+]]-P_R[[#This Row],[27+]]</f>
        <v>5.1000000000000004E-4</v>
      </c>
      <c r="BQ110" s="5">
        <f>P_R[[#This Row],[27+]]-P_R[[#This Row],[28+]]</f>
        <v>2.7999999999999998E-4</v>
      </c>
      <c r="BR110" s="5">
        <f>P_R[[#This Row],[28+]]-P_R[[#This Row],[29+]]</f>
        <v>1.4999999999999999E-4</v>
      </c>
      <c r="BS110" s="5">
        <f>P_R[[#This Row],[29+]]-P_R[[#This Row],[30+]]</f>
        <v>6.9999999999999994E-5</v>
      </c>
      <c r="BT110" s="5">
        <f>P_R[[#This Row],[30+]]-P_R[[#This Row],[31+]]</f>
        <v>6.0000000000000002E-5</v>
      </c>
      <c r="BU110" s="5">
        <f>P_R[[#This Row],[31+]]-P_R[[#This Row],[32+]]</f>
        <v>0</v>
      </c>
      <c r="BV110" s="5">
        <f>P_R[[#This Row],[32+]]-P_R[[#This Row],[33+]]</f>
        <v>0</v>
      </c>
      <c r="BW110" s="5">
        <f>P_R[[#This Row],[33+]]-P_R[[#This Row],[34+]]</f>
        <v>0</v>
      </c>
      <c r="BX110" s="5">
        <f>P_R[[#This Row],[34+]]-P_R[[#This Row],[35+]]</f>
        <v>0</v>
      </c>
      <c r="BY110" s="5">
        <f>P_R[[#This Row],[35+]]-P_R[[#This Row],[36+]]</f>
        <v>0</v>
      </c>
      <c r="BZ110" s="5">
        <f>P_R[[#This Row],[36+]]-P_R[[#This Row],[37+]]</f>
        <v>0</v>
      </c>
      <c r="CA110" s="5">
        <f>P_R[[#This Row],[37+]]-P_R[[#This Row],[38+]]</f>
        <v>0</v>
      </c>
      <c r="CB110" s="5">
        <f>P_R[[#This Row],[38+]]-P_R[[#This Row],[39+]]</f>
        <v>0</v>
      </c>
      <c r="CC110" s="5">
        <f>P_R[[#This Row],[39+]]-P_R[[#This Row],[40+]]</f>
        <v>0</v>
      </c>
      <c r="CD110" s="5">
        <f>P_R[[#This Row],[40+]]-P_R[[#This Row],[41+]]</f>
        <v>0</v>
      </c>
      <c r="CE110" s="5">
        <f>P_R[[#This Row],[41+]]-P_R[[#This Row],[42+]]</f>
        <v>0</v>
      </c>
      <c r="CF110" s="5">
        <f>P_R[[#This Row],[42+]]-P_R[[#This Row],[43+]]</f>
        <v>0</v>
      </c>
      <c r="CG110" s="5">
        <f>P_R[[#This Row],[43+]]-P_R[[#This Row],[44+]]</f>
        <v>0</v>
      </c>
      <c r="CH110" s="5">
        <f>P_R[[#This Row],[44+]]-P_R[[#This Row],[45+]]</f>
        <v>0</v>
      </c>
      <c r="CI110" s="5">
        <f>P_R[[#This Row],[45+]]-P_R[[#This Row],[46+]]</f>
        <v>0</v>
      </c>
      <c r="CJ110" s="5">
        <f>P_R[[#This Row],[46+]]-P_R[[#This Row],[47+]]</f>
        <v>0</v>
      </c>
      <c r="CK110" s="5">
        <f>P_R[[#This Row],[47+]]-P_R[[#This Row],[48+]]</f>
        <v>0</v>
      </c>
      <c r="CL110" s="5">
        <f>P_R[[#This Row],[48+]]-P_R[[#This Row],[49+]]</f>
        <v>0</v>
      </c>
    </row>
    <row r="111" spans="1:90" x14ac:dyDescent="0.25">
      <c r="A111" s="10">
        <v>22400626</v>
      </c>
      <c r="B111" t="s">
        <v>78</v>
      </c>
      <c r="C111" t="s">
        <v>88</v>
      </c>
      <c r="D111" s="11">
        <v>0.875</v>
      </c>
      <c r="E111" s="9" t="str">
        <f>HYPERLINK("https://www.nba.com/stats/player/1628989/boxscores-traditional", "Kevin Huerter")</f>
        <v>Kevin Huerter</v>
      </c>
      <c r="F111">
        <v>8.8000000000000007</v>
      </c>
      <c r="G111" s="4">
        <v>4.7919999999999998</v>
      </c>
      <c r="H111" s="3">
        <v>0.56749000000000005</v>
      </c>
      <c r="I111" s="3">
        <v>0.48404999999999998</v>
      </c>
      <c r="J111" s="3">
        <v>0.40128999999999998</v>
      </c>
      <c r="K111" s="3">
        <v>0.32275999999999999</v>
      </c>
      <c r="L111" s="3">
        <v>0.25142999999999999</v>
      </c>
      <c r="M111" s="3">
        <v>0.18942999999999999</v>
      </c>
      <c r="N111" s="3">
        <v>0.13786000000000001</v>
      </c>
      <c r="O111" s="3">
        <v>9.8530000000000006E-2</v>
      </c>
      <c r="P111" s="3">
        <v>6.6809999999999994E-2</v>
      </c>
      <c r="Q111" s="3">
        <v>4.3630000000000002E-2</v>
      </c>
      <c r="R111" s="3">
        <v>2.743E-2</v>
      </c>
      <c r="S111" s="3">
        <v>1.6590000000000001E-2</v>
      </c>
      <c r="T111" s="3">
        <v>9.6399999999999993E-3</v>
      </c>
      <c r="U111" s="3">
        <v>5.3899999999999998E-3</v>
      </c>
      <c r="V111" s="3">
        <v>2.98E-3</v>
      </c>
      <c r="W111" s="3">
        <v>1.5399999999999999E-3</v>
      </c>
      <c r="X111" s="3">
        <v>7.6000000000000004E-4</v>
      </c>
      <c r="Y111" s="3">
        <v>3.6000000000000002E-4</v>
      </c>
      <c r="Z111" s="3">
        <v>1.7000000000000001E-4</v>
      </c>
      <c r="AA111" s="3">
        <v>6.9999999999999994E-5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5">
        <f>P_R[[#This Row],[8+]]-P_R[[#This Row],[9+]]</f>
        <v>8.344000000000007E-2</v>
      </c>
      <c r="AY111" s="5">
        <f>P_R[[#This Row],[9+]]-P_R[[#This Row],[10+]]</f>
        <v>8.276E-2</v>
      </c>
      <c r="AZ111" s="5">
        <f>P_R[[#This Row],[10+]]-P_R[[#This Row],[11+]]</f>
        <v>7.8529999999999989E-2</v>
      </c>
      <c r="BA111" s="5">
        <f>P_R[[#This Row],[11+]]-P_R[[#This Row],[12+]]</f>
        <v>7.1330000000000005E-2</v>
      </c>
      <c r="BB111" s="5">
        <f>P_R[[#This Row],[12+]]-P_R[[#This Row],[13+]]</f>
        <v>6.2E-2</v>
      </c>
      <c r="BC111" s="5">
        <f>P_R[[#This Row],[13+]]-P_R[[#This Row],[14+]]</f>
        <v>5.1569999999999977E-2</v>
      </c>
      <c r="BD111" s="5">
        <f>P_R[[#This Row],[14+]]-P_R[[#This Row],[15+]]</f>
        <v>3.9330000000000004E-2</v>
      </c>
      <c r="BE111" s="5">
        <f>P_R[[#This Row],[15+]]-P_R[[#This Row],[16+]]</f>
        <v>3.1720000000000012E-2</v>
      </c>
      <c r="BF111" s="5">
        <f>P_R[[#This Row],[16+]]-P_R[[#This Row],[17+]]</f>
        <v>2.3179999999999992E-2</v>
      </c>
      <c r="BG111" s="5">
        <f>P_R[[#This Row],[17+]]-P_R[[#This Row],[18+]]</f>
        <v>1.6200000000000003E-2</v>
      </c>
      <c r="BH111" s="5">
        <f>P_R[[#This Row],[18+]]-P_R[[#This Row],[19+]]</f>
        <v>1.0839999999999999E-2</v>
      </c>
      <c r="BI111" s="5">
        <f>P_R[[#This Row],[19+]]-P_R[[#This Row],[20+]]</f>
        <v>6.9500000000000013E-3</v>
      </c>
      <c r="BJ111" s="5">
        <f>P_R[[#This Row],[20+]]-P_R[[#This Row],[21+]]</f>
        <v>4.2499999999999994E-3</v>
      </c>
      <c r="BK111" s="5">
        <f>P_R[[#This Row],[21+]]-P_R[[#This Row],[22+]]</f>
        <v>2.4099999999999998E-3</v>
      </c>
      <c r="BL111" s="5">
        <f>P_R[[#This Row],[22+]]-P_R[[#This Row],[23+]]</f>
        <v>1.4400000000000001E-3</v>
      </c>
      <c r="BM111" s="5">
        <f>P_R[[#This Row],[23+]]-P_R[[#This Row],[24+]]</f>
        <v>7.7999999999999988E-4</v>
      </c>
      <c r="BN111" s="5">
        <f>P_R[[#This Row],[24+]]-P_R[[#This Row],[25+]]</f>
        <v>4.0000000000000002E-4</v>
      </c>
      <c r="BO111" s="5">
        <f>P_R[[#This Row],[25+]]-P_R[[#This Row],[26+]]</f>
        <v>1.9000000000000001E-4</v>
      </c>
      <c r="BP111" s="5">
        <f>P_R[[#This Row],[26+]]-P_R[[#This Row],[27+]]</f>
        <v>1.0000000000000002E-4</v>
      </c>
      <c r="BQ111" s="5">
        <f>P_R[[#This Row],[27+]]-P_R[[#This Row],[28+]]</f>
        <v>6.9999999999999994E-5</v>
      </c>
      <c r="BR111" s="5">
        <f>P_R[[#This Row],[28+]]-P_R[[#This Row],[29+]]</f>
        <v>0</v>
      </c>
      <c r="BS111" s="5">
        <f>P_R[[#This Row],[29+]]-P_R[[#This Row],[30+]]</f>
        <v>0</v>
      </c>
      <c r="BT111" s="5">
        <f>P_R[[#This Row],[30+]]-P_R[[#This Row],[31+]]</f>
        <v>0</v>
      </c>
      <c r="BU111" s="5">
        <f>P_R[[#This Row],[31+]]-P_R[[#This Row],[32+]]</f>
        <v>0</v>
      </c>
      <c r="BV111" s="5">
        <f>P_R[[#This Row],[32+]]-P_R[[#This Row],[33+]]</f>
        <v>0</v>
      </c>
      <c r="BW111" s="5">
        <f>P_R[[#This Row],[33+]]-P_R[[#This Row],[34+]]</f>
        <v>0</v>
      </c>
      <c r="BX111" s="5">
        <f>P_R[[#This Row],[34+]]-P_R[[#This Row],[35+]]</f>
        <v>0</v>
      </c>
      <c r="BY111" s="5">
        <f>P_R[[#This Row],[35+]]-P_R[[#This Row],[36+]]</f>
        <v>0</v>
      </c>
      <c r="BZ111" s="5">
        <f>P_R[[#This Row],[36+]]-P_R[[#This Row],[37+]]</f>
        <v>0</v>
      </c>
      <c r="CA111" s="5">
        <f>P_R[[#This Row],[37+]]-P_R[[#This Row],[38+]]</f>
        <v>0</v>
      </c>
      <c r="CB111" s="5">
        <f>P_R[[#This Row],[38+]]-P_R[[#This Row],[39+]]</f>
        <v>0</v>
      </c>
      <c r="CC111" s="5">
        <f>P_R[[#This Row],[39+]]-P_R[[#This Row],[40+]]</f>
        <v>0</v>
      </c>
      <c r="CD111" s="5">
        <f>P_R[[#This Row],[40+]]-P_R[[#This Row],[41+]]</f>
        <v>0</v>
      </c>
      <c r="CE111" s="5">
        <f>P_R[[#This Row],[41+]]-P_R[[#This Row],[42+]]</f>
        <v>0</v>
      </c>
      <c r="CF111" s="5">
        <f>P_R[[#This Row],[42+]]-P_R[[#This Row],[43+]]</f>
        <v>0</v>
      </c>
      <c r="CG111" s="5">
        <f>P_R[[#This Row],[43+]]-P_R[[#This Row],[44+]]</f>
        <v>0</v>
      </c>
      <c r="CH111" s="5">
        <f>P_R[[#This Row],[44+]]-P_R[[#This Row],[45+]]</f>
        <v>0</v>
      </c>
      <c r="CI111" s="5">
        <f>P_R[[#This Row],[45+]]-P_R[[#This Row],[46+]]</f>
        <v>0</v>
      </c>
      <c r="CJ111" s="5">
        <f>P_R[[#This Row],[46+]]-P_R[[#This Row],[47+]]</f>
        <v>0</v>
      </c>
      <c r="CK111" s="5">
        <f>P_R[[#This Row],[47+]]-P_R[[#This Row],[48+]]</f>
        <v>0</v>
      </c>
      <c r="CL111" s="5">
        <f>P_R[[#This Row],[48+]]-P_R[[#This Row],[49+]]</f>
        <v>0</v>
      </c>
    </row>
    <row r="112" spans="1:90" x14ac:dyDescent="0.25">
      <c r="A112" s="10">
        <v>22400626</v>
      </c>
      <c r="B112" t="s">
        <v>78</v>
      </c>
      <c r="C112" t="s">
        <v>88</v>
      </c>
      <c r="D112" s="11">
        <v>0.875</v>
      </c>
      <c r="E112" s="9" t="str">
        <f>HYPERLINK("https://www.nba.com/stats/player/1626168/boxscores-traditional", "Trey Lyles")</f>
        <v>Trey Lyles</v>
      </c>
      <c r="F112">
        <v>9.6</v>
      </c>
      <c r="G112" s="4">
        <v>2.577</v>
      </c>
      <c r="H112" s="3">
        <v>0.73236999999999997</v>
      </c>
      <c r="I112" s="3">
        <v>0.59094999999999998</v>
      </c>
      <c r="J112" s="3">
        <v>0.43643999999999999</v>
      </c>
      <c r="K112" s="3">
        <v>0.29459999999999997</v>
      </c>
      <c r="L112" s="3">
        <v>0.17619000000000001</v>
      </c>
      <c r="M112" s="3">
        <v>9.3420000000000003E-2</v>
      </c>
      <c r="N112" s="3">
        <v>4.3630000000000002E-2</v>
      </c>
      <c r="O112" s="3">
        <v>1.7860000000000001E-2</v>
      </c>
      <c r="P112" s="3">
        <v>6.5700000000000003E-3</v>
      </c>
      <c r="Q112" s="3">
        <v>2.0500000000000002E-3</v>
      </c>
      <c r="R112" s="3">
        <v>5.5999999999999995E-4</v>
      </c>
      <c r="S112" s="3">
        <v>1.2999999999999999E-4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5">
        <f>P_R[[#This Row],[8+]]-P_R[[#This Row],[9+]]</f>
        <v>0.14141999999999999</v>
      </c>
      <c r="AY112" s="5">
        <f>P_R[[#This Row],[9+]]-P_R[[#This Row],[10+]]</f>
        <v>0.15450999999999998</v>
      </c>
      <c r="AZ112" s="5">
        <f>P_R[[#This Row],[10+]]-P_R[[#This Row],[11+]]</f>
        <v>0.14184000000000002</v>
      </c>
      <c r="BA112" s="5">
        <f>P_R[[#This Row],[11+]]-P_R[[#This Row],[12+]]</f>
        <v>0.11840999999999996</v>
      </c>
      <c r="BB112" s="5">
        <f>P_R[[#This Row],[12+]]-P_R[[#This Row],[13+]]</f>
        <v>8.277000000000001E-2</v>
      </c>
      <c r="BC112" s="5">
        <f>P_R[[#This Row],[13+]]-P_R[[#This Row],[14+]]</f>
        <v>4.9790000000000001E-2</v>
      </c>
      <c r="BD112" s="5">
        <f>P_R[[#This Row],[14+]]-P_R[[#This Row],[15+]]</f>
        <v>2.5770000000000001E-2</v>
      </c>
      <c r="BE112" s="5">
        <f>P_R[[#This Row],[15+]]-P_R[[#This Row],[16+]]</f>
        <v>1.1290000000000001E-2</v>
      </c>
      <c r="BF112" s="5">
        <f>P_R[[#This Row],[16+]]-P_R[[#This Row],[17+]]</f>
        <v>4.5199999999999997E-3</v>
      </c>
      <c r="BG112" s="5">
        <f>P_R[[#This Row],[17+]]-P_R[[#This Row],[18+]]</f>
        <v>1.4900000000000002E-3</v>
      </c>
      <c r="BH112" s="5">
        <f>P_R[[#This Row],[18+]]-P_R[[#This Row],[19+]]</f>
        <v>4.2999999999999994E-4</v>
      </c>
      <c r="BI112" s="5">
        <f>P_R[[#This Row],[19+]]-P_R[[#This Row],[20+]]</f>
        <v>1.2999999999999999E-4</v>
      </c>
      <c r="BJ112" s="5">
        <f>P_R[[#This Row],[20+]]-P_R[[#This Row],[21+]]</f>
        <v>0</v>
      </c>
      <c r="BK112" s="5">
        <f>P_R[[#This Row],[21+]]-P_R[[#This Row],[22+]]</f>
        <v>0</v>
      </c>
      <c r="BL112" s="5">
        <f>P_R[[#This Row],[22+]]-P_R[[#This Row],[23+]]</f>
        <v>0</v>
      </c>
      <c r="BM112" s="5">
        <f>P_R[[#This Row],[23+]]-P_R[[#This Row],[24+]]</f>
        <v>0</v>
      </c>
      <c r="BN112" s="5">
        <f>P_R[[#This Row],[24+]]-P_R[[#This Row],[25+]]</f>
        <v>0</v>
      </c>
      <c r="BO112" s="5">
        <f>P_R[[#This Row],[25+]]-P_R[[#This Row],[26+]]</f>
        <v>0</v>
      </c>
      <c r="BP112" s="5">
        <f>P_R[[#This Row],[26+]]-P_R[[#This Row],[27+]]</f>
        <v>0</v>
      </c>
      <c r="BQ112" s="5">
        <f>P_R[[#This Row],[27+]]-P_R[[#This Row],[28+]]</f>
        <v>0</v>
      </c>
      <c r="BR112" s="5">
        <f>P_R[[#This Row],[28+]]-P_R[[#This Row],[29+]]</f>
        <v>0</v>
      </c>
      <c r="BS112" s="5">
        <f>P_R[[#This Row],[29+]]-P_R[[#This Row],[30+]]</f>
        <v>0</v>
      </c>
      <c r="BT112" s="5">
        <f>P_R[[#This Row],[30+]]-P_R[[#This Row],[31+]]</f>
        <v>0</v>
      </c>
      <c r="BU112" s="5">
        <f>P_R[[#This Row],[31+]]-P_R[[#This Row],[32+]]</f>
        <v>0</v>
      </c>
      <c r="BV112" s="5">
        <f>P_R[[#This Row],[32+]]-P_R[[#This Row],[33+]]</f>
        <v>0</v>
      </c>
      <c r="BW112" s="5">
        <f>P_R[[#This Row],[33+]]-P_R[[#This Row],[34+]]</f>
        <v>0</v>
      </c>
      <c r="BX112" s="5">
        <f>P_R[[#This Row],[34+]]-P_R[[#This Row],[35+]]</f>
        <v>0</v>
      </c>
      <c r="BY112" s="5">
        <f>P_R[[#This Row],[35+]]-P_R[[#This Row],[36+]]</f>
        <v>0</v>
      </c>
      <c r="BZ112" s="5">
        <f>P_R[[#This Row],[36+]]-P_R[[#This Row],[37+]]</f>
        <v>0</v>
      </c>
      <c r="CA112" s="5">
        <f>P_R[[#This Row],[37+]]-P_R[[#This Row],[38+]]</f>
        <v>0</v>
      </c>
      <c r="CB112" s="5">
        <f>P_R[[#This Row],[38+]]-P_R[[#This Row],[39+]]</f>
        <v>0</v>
      </c>
      <c r="CC112" s="5">
        <f>P_R[[#This Row],[39+]]-P_R[[#This Row],[40+]]</f>
        <v>0</v>
      </c>
      <c r="CD112" s="5">
        <f>P_R[[#This Row],[40+]]-P_R[[#This Row],[41+]]</f>
        <v>0</v>
      </c>
      <c r="CE112" s="5">
        <f>P_R[[#This Row],[41+]]-P_R[[#This Row],[42+]]</f>
        <v>0</v>
      </c>
      <c r="CF112" s="5">
        <f>P_R[[#This Row],[42+]]-P_R[[#This Row],[43+]]</f>
        <v>0</v>
      </c>
      <c r="CG112" s="5">
        <f>P_R[[#This Row],[43+]]-P_R[[#This Row],[44+]]</f>
        <v>0</v>
      </c>
      <c r="CH112" s="5">
        <f>P_R[[#This Row],[44+]]-P_R[[#This Row],[45+]]</f>
        <v>0</v>
      </c>
      <c r="CI112" s="5">
        <f>P_R[[#This Row],[45+]]-P_R[[#This Row],[46+]]</f>
        <v>0</v>
      </c>
      <c r="CJ112" s="5">
        <f>P_R[[#This Row],[46+]]-P_R[[#This Row],[47+]]</f>
        <v>0</v>
      </c>
      <c r="CK112" s="5">
        <f>P_R[[#This Row],[47+]]-P_R[[#This Row],[48+]]</f>
        <v>0</v>
      </c>
      <c r="CL112" s="5">
        <f>P_R[[#This Row],[48+]]-P_R[[#This Row],[49+]]</f>
        <v>0</v>
      </c>
    </row>
    <row r="113" spans="1:90" x14ac:dyDescent="0.25">
      <c r="A113" s="10">
        <v>22400626</v>
      </c>
      <c r="B113" t="s">
        <v>88</v>
      </c>
      <c r="C113" t="s">
        <v>78</v>
      </c>
      <c r="D113" s="11">
        <v>0.875</v>
      </c>
      <c r="E113" s="9" t="str">
        <f>HYPERLINK("https://www.nba.com/stats/player/201599/boxscores-traditional", "DeAndre Jordan")</f>
        <v>DeAndre Jordan</v>
      </c>
      <c r="F113">
        <v>10.199999999999999</v>
      </c>
      <c r="G113" s="4">
        <v>2.2269999999999999</v>
      </c>
      <c r="H113" s="3">
        <v>0.83891000000000004</v>
      </c>
      <c r="I113" s="3">
        <v>0.70540000000000003</v>
      </c>
      <c r="J113" s="3">
        <v>0.53586</v>
      </c>
      <c r="K113" s="3">
        <v>0.35942000000000002</v>
      </c>
      <c r="L113" s="3">
        <v>0.20896999999999999</v>
      </c>
      <c r="M113" s="3">
        <v>0.10383000000000001</v>
      </c>
      <c r="N113" s="3">
        <v>4.3630000000000002E-2</v>
      </c>
      <c r="O113" s="3">
        <v>1.5389999999999999E-2</v>
      </c>
      <c r="P113" s="3">
        <v>4.6600000000000001E-3</v>
      </c>
      <c r="Q113" s="3">
        <v>1.14E-3</v>
      </c>
      <c r="R113" s="3">
        <v>2.3000000000000001E-4</v>
      </c>
      <c r="S113" s="3">
        <v>4.0000000000000003E-5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5">
        <f>P_R[[#This Row],[8+]]-P_R[[#This Row],[9+]]</f>
        <v>0.13351000000000002</v>
      </c>
      <c r="AY113" s="5">
        <f>P_R[[#This Row],[9+]]-P_R[[#This Row],[10+]]</f>
        <v>0.16954000000000002</v>
      </c>
      <c r="AZ113" s="5">
        <f>P_R[[#This Row],[10+]]-P_R[[#This Row],[11+]]</f>
        <v>0.17643999999999999</v>
      </c>
      <c r="BA113" s="5">
        <f>P_R[[#This Row],[11+]]-P_R[[#This Row],[12+]]</f>
        <v>0.15045000000000003</v>
      </c>
      <c r="BB113" s="5">
        <f>P_R[[#This Row],[12+]]-P_R[[#This Row],[13+]]</f>
        <v>0.10513999999999998</v>
      </c>
      <c r="BC113" s="5">
        <f>P_R[[#This Row],[13+]]-P_R[[#This Row],[14+]]</f>
        <v>6.0200000000000004E-2</v>
      </c>
      <c r="BD113" s="5">
        <f>P_R[[#This Row],[14+]]-P_R[[#This Row],[15+]]</f>
        <v>2.8240000000000001E-2</v>
      </c>
      <c r="BE113" s="5">
        <f>P_R[[#This Row],[15+]]-P_R[[#This Row],[16+]]</f>
        <v>1.073E-2</v>
      </c>
      <c r="BF113" s="5">
        <f>P_R[[#This Row],[16+]]-P_R[[#This Row],[17+]]</f>
        <v>3.5200000000000001E-3</v>
      </c>
      <c r="BG113" s="5">
        <f>P_R[[#This Row],[17+]]-P_R[[#This Row],[18+]]</f>
        <v>9.1E-4</v>
      </c>
      <c r="BH113" s="5">
        <f>P_R[[#This Row],[18+]]-P_R[[#This Row],[19+]]</f>
        <v>1.9000000000000001E-4</v>
      </c>
      <c r="BI113" s="5">
        <f>P_R[[#This Row],[19+]]-P_R[[#This Row],[20+]]</f>
        <v>4.0000000000000003E-5</v>
      </c>
      <c r="BJ113" s="5">
        <f>P_R[[#This Row],[20+]]-P_R[[#This Row],[21+]]</f>
        <v>0</v>
      </c>
      <c r="BK113" s="5">
        <f>P_R[[#This Row],[21+]]-P_R[[#This Row],[22+]]</f>
        <v>0</v>
      </c>
      <c r="BL113" s="5">
        <f>P_R[[#This Row],[22+]]-P_R[[#This Row],[23+]]</f>
        <v>0</v>
      </c>
      <c r="BM113" s="5">
        <f>P_R[[#This Row],[23+]]-P_R[[#This Row],[24+]]</f>
        <v>0</v>
      </c>
      <c r="BN113" s="5">
        <f>P_R[[#This Row],[24+]]-P_R[[#This Row],[25+]]</f>
        <v>0</v>
      </c>
      <c r="BO113" s="5">
        <f>P_R[[#This Row],[25+]]-P_R[[#This Row],[26+]]</f>
        <v>0</v>
      </c>
      <c r="BP113" s="5">
        <f>P_R[[#This Row],[26+]]-P_R[[#This Row],[27+]]</f>
        <v>0</v>
      </c>
      <c r="BQ113" s="5">
        <f>P_R[[#This Row],[27+]]-P_R[[#This Row],[28+]]</f>
        <v>0</v>
      </c>
      <c r="BR113" s="5">
        <f>P_R[[#This Row],[28+]]-P_R[[#This Row],[29+]]</f>
        <v>0</v>
      </c>
      <c r="BS113" s="5">
        <f>P_R[[#This Row],[29+]]-P_R[[#This Row],[30+]]</f>
        <v>0</v>
      </c>
      <c r="BT113" s="5">
        <f>P_R[[#This Row],[30+]]-P_R[[#This Row],[31+]]</f>
        <v>0</v>
      </c>
      <c r="BU113" s="5">
        <f>P_R[[#This Row],[31+]]-P_R[[#This Row],[32+]]</f>
        <v>0</v>
      </c>
      <c r="BV113" s="5">
        <f>P_R[[#This Row],[32+]]-P_R[[#This Row],[33+]]</f>
        <v>0</v>
      </c>
      <c r="BW113" s="5">
        <f>P_R[[#This Row],[33+]]-P_R[[#This Row],[34+]]</f>
        <v>0</v>
      </c>
      <c r="BX113" s="5">
        <f>P_R[[#This Row],[34+]]-P_R[[#This Row],[35+]]</f>
        <v>0</v>
      </c>
      <c r="BY113" s="5">
        <f>P_R[[#This Row],[35+]]-P_R[[#This Row],[36+]]</f>
        <v>0</v>
      </c>
      <c r="BZ113" s="5">
        <f>P_R[[#This Row],[36+]]-P_R[[#This Row],[37+]]</f>
        <v>0</v>
      </c>
      <c r="CA113" s="5">
        <f>P_R[[#This Row],[37+]]-P_R[[#This Row],[38+]]</f>
        <v>0</v>
      </c>
      <c r="CB113" s="5">
        <f>P_R[[#This Row],[38+]]-P_R[[#This Row],[39+]]</f>
        <v>0</v>
      </c>
      <c r="CC113" s="5">
        <f>P_R[[#This Row],[39+]]-P_R[[#This Row],[40+]]</f>
        <v>0</v>
      </c>
      <c r="CD113" s="5">
        <f>P_R[[#This Row],[40+]]-P_R[[#This Row],[41+]]</f>
        <v>0</v>
      </c>
      <c r="CE113" s="5">
        <f>P_R[[#This Row],[41+]]-P_R[[#This Row],[42+]]</f>
        <v>0</v>
      </c>
      <c r="CF113" s="5">
        <f>P_R[[#This Row],[42+]]-P_R[[#This Row],[43+]]</f>
        <v>0</v>
      </c>
      <c r="CG113" s="5">
        <f>P_R[[#This Row],[43+]]-P_R[[#This Row],[44+]]</f>
        <v>0</v>
      </c>
      <c r="CH113" s="5">
        <f>P_R[[#This Row],[44+]]-P_R[[#This Row],[45+]]</f>
        <v>0</v>
      </c>
      <c r="CI113" s="5">
        <f>P_R[[#This Row],[45+]]-P_R[[#This Row],[46+]]</f>
        <v>0</v>
      </c>
      <c r="CJ113" s="5">
        <f>P_R[[#This Row],[46+]]-P_R[[#This Row],[47+]]</f>
        <v>0</v>
      </c>
      <c r="CK113" s="5">
        <f>P_R[[#This Row],[47+]]-P_R[[#This Row],[48+]]</f>
        <v>0</v>
      </c>
      <c r="CL113" s="5">
        <f>P_R[[#This Row],[48+]]-P_R[[#This Row],[49+]]</f>
        <v>0</v>
      </c>
    </row>
    <row r="114" spans="1:90" x14ac:dyDescent="0.25">
      <c r="A114" s="10">
        <v>22400629</v>
      </c>
      <c r="B114" t="s">
        <v>80</v>
      </c>
      <c r="C114" t="s">
        <v>90</v>
      </c>
      <c r="D114" s="11">
        <v>0.91666666666666663</v>
      </c>
      <c r="E114" s="9" t="str">
        <f>HYPERLINK("https://www.nba.com/stats/player/1628369/boxscores-traditional", "Jayson Tatum")</f>
        <v>Jayson Tatum</v>
      </c>
      <c r="F114">
        <v>31</v>
      </c>
      <c r="G114" s="4">
        <v>3.1619999999999999</v>
      </c>
      <c r="H114" s="3">
        <v>1</v>
      </c>
      <c r="I114" s="3">
        <v>1</v>
      </c>
      <c r="J114" s="3">
        <v>1</v>
      </c>
      <c r="K114" s="3">
        <v>1</v>
      </c>
      <c r="L114" s="3">
        <v>1</v>
      </c>
      <c r="M114" s="3">
        <v>1</v>
      </c>
      <c r="N114" s="3">
        <v>1</v>
      </c>
      <c r="O114" s="3">
        <v>1</v>
      </c>
      <c r="P114" s="3">
        <v>1</v>
      </c>
      <c r="Q114" s="3">
        <v>1</v>
      </c>
      <c r="R114" s="3">
        <v>1</v>
      </c>
      <c r="S114" s="3">
        <v>0.99992999999999999</v>
      </c>
      <c r="T114" s="3">
        <v>0.99975000000000003</v>
      </c>
      <c r="U114" s="3">
        <v>0.99921000000000004</v>
      </c>
      <c r="V114" s="3">
        <v>0.99780999999999997</v>
      </c>
      <c r="W114" s="3">
        <v>0.99429999999999996</v>
      </c>
      <c r="X114" s="3">
        <v>0.98645000000000005</v>
      </c>
      <c r="Y114" s="3">
        <v>0.97128000000000003</v>
      </c>
      <c r="Z114" s="3">
        <v>0.94294999999999995</v>
      </c>
      <c r="AA114" s="3">
        <v>0.89795999999999998</v>
      </c>
      <c r="AB114" s="3">
        <v>0.82894000000000001</v>
      </c>
      <c r="AC114" s="3">
        <v>0.73565000000000003</v>
      </c>
      <c r="AD114" s="3">
        <v>0.62551999999999996</v>
      </c>
      <c r="AE114" s="3">
        <v>0.5</v>
      </c>
      <c r="AF114" s="3">
        <v>0.37447999999999998</v>
      </c>
      <c r="AG114" s="3">
        <v>0.26434999999999997</v>
      </c>
      <c r="AH114" s="3">
        <v>0.17105999999999999</v>
      </c>
      <c r="AI114" s="3">
        <v>0.10204000000000001</v>
      </c>
      <c r="AJ114" s="3">
        <v>5.7049999999999997E-2</v>
      </c>
      <c r="AK114" s="3">
        <v>2.8719999999999999E-2</v>
      </c>
      <c r="AL114" s="3">
        <v>1.355E-2</v>
      </c>
      <c r="AM114" s="3">
        <v>5.7000000000000002E-3</v>
      </c>
      <c r="AN114" s="3">
        <v>2.1900000000000001E-3</v>
      </c>
      <c r="AO114" s="3">
        <v>7.9000000000000001E-4</v>
      </c>
      <c r="AP114" s="3">
        <v>2.5000000000000001E-4</v>
      </c>
      <c r="AQ114" s="3">
        <v>6.9999999999999994E-5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5">
        <f>P_R[[#This Row],[8+]]-P_R[[#This Row],[9+]]</f>
        <v>0</v>
      </c>
      <c r="AY114" s="5">
        <f>P_R[[#This Row],[9+]]-P_R[[#This Row],[10+]]</f>
        <v>0</v>
      </c>
      <c r="AZ114" s="5">
        <f>P_R[[#This Row],[10+]]-P_R[[#This Row],[11+]]</f>
        <v>0</v>
      </c>
      <c r="BA114" s="5">
        <f>P_R[[#This Row],[11+]]-P_R[[#This Row],[12+]]</f>
        <v>0</v>
      </c>
      <c r="BB114" s="5">
        <f>P_R[[#This Row],[12+]]-P_R[[#This Row],[13+]]</f>
        <v>0</v>
      </c>
      <c r="BC114" s="5">
        <f>P_R[[#This Row],[13+]]-P_R[[#This Row],[14+]]</f>
        <v>0</v>
      </c>
      <c r="BD114" s="5">
        <f>P_R[[#This Row],[14+]]-P_R[[#This Row],[15+]]</f>
        <v>0</v>
      </c>
      <c r="BE114" s="5">
        <f>P_R[[#This Row],[15+]]-P_R[[#This Row],[16+]]</f>
        <v>0</v>
      </c>
      <c r="BF114" s="5">
        <f>P_R[[#This Row],[16+]]-P_R[[#This Row],[17+]]</f>
        <v>0</v>
      </c>
      <c r="BG114" s="5">
        <f>P_R[[#This Row],[17+]]-P_R[[#This Row],[18+]]</f>
        <v>0</v>
      </c>
      <c r="BH114" s="5">
        <f>P_R[[#This Row],[18+]]-P_R[[#This Row],[19+]]</f>
        <v>7.0000000000014495E-5</v>
      </c>
      <c r="BI114" s="5">
        <f>P_R[[#This Row],[19+]]-P_R[[#This Row],[20+]]</f>
        <v>1.7999999999995797E-4</v>
      </c>
      <c r="BJ114" s="5">
        <f>P_R[[#This Row],[20+]]-P_R[[#This Row],[21+]]</f>
        <v>5.3999999999998494E-4</v>
      </c>
      <c r="BK114" s="5">
        <f>P_R[[#This Row],[21+]]-P_R[[#This Row],[22+]]</f>
        <v>1.4000000000000679E-3</v>
      </c>
      <c r="BL114" s="5">
        <f>P_R[[#This Row],[22+]]-P_R[[#This Row],[23+]]</f>
        <v>3.5100000000000131E-3</v>
      </c>
      <c r="BM114" s="5">
        <f>P_R[[#This Row],[23+]]-P_R[[#This Row],[24+]]</f>
        <v>7.8499999999999126E-3</v>
      </c>
      <c r="BN114" s="5">
        <f>P_R[[#This Row],[24+]]-P_R[[#This Row],[25+]]</f>
        <v>1.5170000000000017E-2</v>
      </c>
      <c r="BO114" s="5">
        <f>P_R[[#This Row],[25+]]-P_R[[#This Row],[26+]]</f>
        <v>2.8330000000000077E-2</v>
      </c>
      <c r="BP114" s="5">
        <f>P_R[[#This Row],[26+]]-P_R[[#This Row],[27+]]</f>
        <v>4.4989999999999974E-2</v>
      </c>
      <c r="BQ114" s="5">
        <f>P_R[[#This Row],[27+]]-P_R[[#This Row],[28+]]</f>
        <v>6.901999999999997E-2</v>
      </c>
      <c r="BR114" s="5">
        <f>P_R[[#This Row],[28+]]-P_R[[#This Row],[29+]]</f>
        <v>9.3289999999999984E-2</v>
      </c>
      <c r="BS114" s="5">
        <f>P_R[[#This Row],[29+]]-P_R[[#This Row],[30+]]</f>
        <v>0.11013000000000006</v>
      </c>
      <c r="BT114" s="5">
        <f>P_R[[#This Row],[30+]]-P_R[[#This Row],[31+]]</f>
        <v>0.12551999999999996</v>
      </c>
      <c r="BU114" s="5">
        <f>P_R[[#This Row],[31+]]-P_R[[#This Row],[32+]]</f>
        <v>0.12552000000000002</v>
      </c>
      <c r="BV114" s="5">
        <f>P_R[[#This Row],[32+]]-P_R[[#This Row],[33+]]</f>
        <v>0.11013000000000001</v>
      </c>
      <c r="BW114" s="5">
        <f>P_R[[#This Row],[33+]]-P_R[[#This Row],[34+]]</f>
        <v>9.3289999999999984E-2</v>
      </c>
      <c r="BX114" s="5">
        <f>P_R[[#This Row],[34+]]-P_R[[#This Row],[35+]]</f>
        <v>6.9019999999999984E-2</v>
      </c>
      <c r="BY114" s="5">
        <f>P_R[[#This Row],[35+]]-P_R[[#This Row],[36+]]</f>
        <v>4.4990000000000009E-2</v>
      </c>
      <c r="BZ114" s="5">
        <f>P_R[[#This Row],[36+]]-P_R[[#This Row],[37+]]</f>
        <v>2.8329999999999998E-2</v>
      </c>
      <c r="CA114" s="5">
        <f>P_R[[#This Row],[37+]]-P_R[[#This Row],[38+]]</f>
        <v>1.5169999999999999E-2</v>
      </c>
      <c r="CB114" s="5">
        <f>P_R[[#This Row],[38+]]-P_R[[#This Row],[39+]]</f>
        <v>7.8499999999999993E-3</v>
      </c>
      <c r="CC114" s="5">
        <f>P_R[[#This Row],[39+]]-P_R[[#This Row],[40+]]</f>
        <v>3.5100000000000001E-3</v>
      </c>
      <c r="CD114" s="5">
        <f>P_R[[#This Row],[40+]]-P_R[[#This Row],[41+]]</f>
        <v>1.4000000000000002E-3</v>
      </c>
      <c r="CE114" s="5">
        <f>P_R[[#This Row],[41+]]-P_R[[#This Row],[42+]]</f>
        <v>5.4000000000000001E-4</v>
      </c>
      <c r="CF114" s="5">
        <f>P_R[[#This Row],[42+]]-P_R[[#This Row],[43+]]</f>
        <v>1.8000000000000001E-4</v>
      </c>
      <c r="CG114" s="5">
        <f>P_R[[#This Row],[43+]]-P_R[[#This Row],[44+]]</f>
        <v>6.9999999999999994E-5</v>
      </c>
      <c r="CH114" s="5">
        <f>P_R[[#This Row],[44+]]-P_R[[#This Row],[45+]]</f>
        <v>0</v>
      </c>
      <c r="CI114" s="5">
        <f>P_R[[#This Row],[45+]]-P_R[[#This Row],[46+]]</f>
        <v>0</v>
      </c>
      <c r="CJ114" s="5">
        <f>P_R[[#This Row],[46+]]-P_R[[#This Row],[47+]]</f>
        <v>0</v>
      </c>
      <c r="CK114" s="5">
        <f>P_R[[#This Row],[47+]]-P_R[[#This Row],[48+]]</f>
        <v>0</v>
      </c>
      <c r="CL114" s="5">
        <f>P_R[[#This Row],[48+]]-P_R[[#This Row],[49+]]</f>
        <v>0</v>
      </c>
    </row>
    <row r="115" spans="1:90" x14ac:dyDescent="0.25">
      <c r="A115" s="10">
        <v>22400629</v>
      </c>
      <c r="B115" t="s">
        <v>80</v>
      </c>
      <c r="C115" t="s">
        <v>90</v>
      </c>
      <c r="D115" s="11">
        <v>0.91666666666666663</v>
      </c>
      <c r="E115" s="9" t="str">
        <f>HYPERLINK("https://www.nba.com/stats/player/204001/boxscores-traditional", "Kristaps Porzingis")</f>
        <v>Kristaps Porzingis</v>
      </c>
      <c r="F115">
        <v>28</v>
      </c>
      <c r="G115" s="4">
        <v>2.6080000000000001</v>
      </c>
      <c r="H115" s="3">
        <v>1</v>
      </c>
      <c r="I115" s="3">
        <v>1</v>
      </c>
      <c r="J115" s="3">
        <v>1</v>
      </c>
      <c r="K115" s="3">
        <v>1</v>
      </c>
      <c r="L115" s="3">
        <v>1</v>
      </c>
      <c r="M115" s="3">
        <v>1</v>
      </c>
      <c r="N115" s="3">
        <v>1</v>
      </c>
      <c r="O115" s="3">
        <v>1</v>
      </c>
      <c r="P115" s="3">
        <v>1</v>
      </c>
      <c r="Q115" s="3">
        <v>1</v>
      </c>
      <c r="R115" s="3">
        <v>0.99994000000000005</v>
      </c>
      <c r="S115" s="3">
        <v>0.99972000000000005</v>
      </c>
      <c r="T115" s="3">
        <v>0.99892999999999998</v>
      </c>
      <c r="U115" s="3">
        <v>0.99631999999999998</v>
      </c>
      <c r="V115" s="3">
        <v>0.98928000000000005</v>
      </c>
      <c r="W115" s="3">
        <v>0.97257000000000005</v>
      </c>
      <c r="X115" s="3">
        <v>0.93698999999999999</v>
      </c>
      <c r="Y115" s="3">
        <v>0.87492999999999999</v>
      </c>
      <c r="Z115" s="3">
        <v>0.77934999999999999</v>
      </c>
      <c r="AA115" s="3">
        <v>0.64802999999999999</v>
      </c>
      <c r="AB115" s="3">
        <v>0.5</v>
      </c>
      <c r="AC115" s="3">
        <v>0.35197000000000001</v>
      </c>
      <c r="AD115" s="3">
        <v>0.22065000000000001</v>
      </c>
      <c r="AE115" s="3">
        <v>0.12506999999999999</v>
      </c>
      <c r="AF115" s="3">
        <v>6.3009999999999997E-2</v>
      </c>
      <c r="AG115" s="3">
        <v>2.743E-2</v>
      </c>
      <c r="AH115" s="3">
        <v>1.072E-2</v>
      </c>
      <c r="AI115" s="3">
        <v>3.6800000000000001E-3</v>
      </c>
      <c r="AJ115" s="3">
        <v>1.07E-3</v>
      </c>
      <c r="AK115" s="3">
        <v>2.7999999999999998E-4</v>
      </c>
      <c r="AL115" s="3">
        <v>6.0000000000000002E-5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5">
        <f>P_R[[#This Row],[8+]]-P_R[[#This Row],[9+]]</f>
        <v>0</v>
      </c>
      <c r="AY115" s="5">
        <f>P_R[[#This Row],[9+]]-P_R[[#This Row],[10+]]</f>
        <v>0</v>
      </c>
      <c r="AZ115" s="5">
        <f>P_R[[#This Row],[10+]]-P_R[[#This Row],[11+]]</f>
        <v>0</v>
      </c>
      <c r="BA115" s="5">
        <f>P_R[[#This Row],[11+]]-P_R[[#This Row],[12+]]</f>
        <v>0</v>
      </c>
      <c r="BB115" s="5">
        <f>P_R[[#This Row],[12+]]-P_R[[#This Row],[13+]]</f>
        <v>0</v>
      </c>
      <c r="BC115" s="5">
        <f>P_R[[#This Row],[13+]]-P_R[[#This Row],[14+]]</f>
        <v>0</v>
      </c>
      <c r="BD115" s="5">
        <f>P_R[[#This Row],[14+]]-P_R[[#This Row],[15+]]</f>
        <v>0</v>
      </c>
      <c r="BE115" s="5">
        <f>P_R[[#This Row],[15+]]-P_R[[#This Row],[16+]]</f>
        <v>0</v>
      </c>
      <c r="BF115" s="5">
        <f>P_R[[#This Row],[16+]]-P_R[[#This Row],[17+]]</f>
        <v>0</v>
      </c>
      <c r="BG115" s="5">
        <f>P_R[[#This Row],[17+]]-P_R[[#This Row],[18+]]</f>
        <v>5.9999999999948983E-5</v>
      </c>
      <c r="BH115" s="5">
        <f>P_R[[#This Row],[18+]]-P_R[[#This Row],[19+]]</f>
        <v>2.1999999999999797E-4</v>
      </c>
      <c r="BI115" s="5">
        <f>P_R[[#This Row],[19+]]-P_R[[#This Row],[20+]]</f>
        <v>7.9000000000006843E-4</v>
      </c>
      <c r="BJ115" s="5">
        <f>P_R[[#This Row],[20+]]-P_R[[#This Row],[21+]]</f>
        <v>2.6100000000000012E-3</v>
      </c>
      <c r="BK115" s="5">
        <f>P_R[[#This Row],[21+]]-P_R[[#This Row],[22+]]</f>
        <v>7.0399999999999352E-3</v>
      </c>
      <c r="BL115" s="5">
        <f>P_R[[#This Row],[22+]]-P_R[[#This Row],[23+]]</f>
        <v>1.6710000000000003E-2</v>
      </c>
      <c r="BM115" s="5">
        <f>P_R[[#This Row],[23+]]-P_R[[#This Row],[24+]]</f>
        <v>3.5580000000000056E-2</v>
      </c>
      <c r="BN115" s="5">
        <f>P_R[[#This Row],[24+]]-P_R[[#This Row],[25+]]</f>
        <v>6.2060000000000004E-2</v>
      </c>
      <c r="BO115" s="5">
        <f>P_R[[#This Row],[25+]]-P_R[[#This Row],[26+]]</f>
        <v>9.5579999999999998E-2</v>
      </c>
      <c r="BP115" s="5">
        <f>P_R[[#This Row],[26+]]-P_R[[#This Row],[27+]]</f>
        <v>0.13131999999999999</v>
      </c>
      <c r="BQ115" s="5">
        <f>P_R[[#This Row],[27+]]-P_R[[#This Row],[28+]]</f>
        <v>0.14802999999999999</v>
      </c>
      <c r="BR115" s="5">
        <f>P_R[[#This Row],[28+]]-P_R[[#This Row],[29+]]</f>
        <v>0.14802999999999999</v>
      </c>
      <c r="BS115" s="5">
        <f>P_R[[#This Row],[29+]]-P_R[[#This Row],[30+]]</f>
        <v>0.13131999999999999</v>
      </c>
      <c r="BT115" s="5">
        <f>P_R[[#This Row],[30+]]-P_R[[#This Row],[31+]]</f>
        <v>9.5580000000000026E-2</v>
      </c>
      <c r="BU115" s="5">
        <f>P_R[[#This Row],[31+]]-P_R[[#This Row],[32+]]</f>
        <v>6.205999999999999E-2</v>
      </c>
      <c r="BV115" s="5">
        <f>P_R[[#This Row],[32+]]-P_R[[#This Row],[33+]]</f>
        <v>3.5580000000000001E-2</v>
      </c>
      <c r="BW115" s="5">
        <f>P_R[[#This Row],[33+]]-P_R[[#This Row],[34+]]</f>
        <v>1.6709999999999999E-2</v>
      </c>
      <c r="BX115" s="5">
        <f>P_R[[#This Row],[34+]]-P_R[[#This Row],[35+]]</f>
        <v>7.0400000000000003E-3</v>
      </c>
      <c r="BY115" s="5">
        <f>P_R[[#This Row],[35+]]-P_R[[#This Row],[36+]]</f>
        <v>2.6100000000000003E-3</v>
      </c>
      <c r="BZ115" s="5">
        <f>P_R[[#This Row],[36+]]-P_R[[#This Row],[37+]]</f>
        <v>7.9000000000000001E-4</v>
      </c>
      <c r="CA115" s="5">
        <f>P_R[[#This Row],[37+]]-P_R[[#This Row],[38+]]</f>
        <v>2.1999999999999998E-4</v>
      </c>
      <c r="CB115" s="5">
        <f>P_R[[#This Row],[38+]]-P_R[[#This Row],[39+]]</f>
        <v>6.0000000000000002E-5</v>
      </c>
      <c r="CC115" s="5">
        <f>P_R[[#This Row],[39+]]-P_R[[#This Row],[40+]]</f>
        <v>0</v>
      </c>
      <c r="CD115" s="5">
        <f>P_R[[#This Row],[40+]]-P_R[[#This Row],[41+]]</f>
        <v>0</v>
      </c>
      <c r="CE115" s="5">
        <f>P_R[[#This Row],[41+]]-P_R[[#This Row],[42+]]</f>
        <v>0</v>
      </c>
      <c r="CF115" s="5">
        <f>P_R[[#This Row],[42+]]-P_R[[#This Row],[43+]]</f>
        <v>0</v>
      </c>
      <c r="CG115" s="5">
        <f>P_R[[#This Row],[43+]]-P_R[[#This Row],[44+]]</f>
        <v>0</v>
      </c>
      <c r="CH115" s="5">
        <f>P_R[[#This Row],[44+]]-P_R[[#This Row],[45+]]</f>
        <v>0</v>
      </c>
      <c r="CI115" s="5">
        <f>P_R[[#This Row],[45+]]-P_R[[#This Row],[46+]]</f>
        <v>0</v>
      </c>
      <c r="CJ115" s="5">
        <f>P_R[[#This Row],[46+]]-P_R[[#This Row],[47+]]</f>
        <v>0</v>
      </c>
      <c r="CK115" s="5">
        <f>P_R[[#This Row],[47+]]-P_R[[#This Row],[48+]]</f>
        <v>0</v>
      </c>
      <c r="CL115" s="5">
        <f>P_R[[#This Row],[48+]]-P_R[[#This Row],[49+]]</f>
        <v>0</v>
      </c>
    </row>
    <row r="116" spans="1:90" x14ac:dyDescent="0.25">
      <c r="A116" s="10">
        <v>22400629</v>
      </c>
      <c r="B116" t="s">
        <v>90</v>
      </c>
      <c r="C116" t="s">
        <v>80</v>
      </c>
      <c r="D116" s="11">
        <v>0.91666666666666663</v>
      </c>
      <c r="E116" s="9" t="str">
        <f>HYPERLINK("https://www.nba.com/stats/player/2544/boxscores-traditional", "LeBron James")</f>
        <v>LeBron James</v>
      </c>
      <c r="F116">
        <v>29.4</v>
      </c>
      <c r="G116" s="4">
        <v>4.3170000000000002</v>
      </c>
      <c r="H116" s="3">
        <v>1</v>
      </c>
      <c r="I116" s="3">
        <v>1</v>
      </c>
      <c r="J116" s="3">
        <v>1</v>
      </c>
      <c r="K116" s="3">
        <v>1</v>
      </c>
      <c r="L116" s="3">
        <v>1</v>
      </c>
      <c r="M116" s="3">
        <v>0.99992999999999999</v>
      </c>
      <c r="N116" s="3">
        <v>0.99982000000000004</v>
      </c>
      <c r="O116" s="3">
        <v>0.99958000000000002</v>
      </c>
      <c r="P116" s="3">
        <v>0.99902999999999997</v>
      </c>
      <c r="Q116" s="3">
        <v>0.99795</v>
      </c>
      <c r="R116" s="3">
        <v>0.99585000000000001</v>
      </c>
      <c r="S116" s="3">
        <v>0.99202000000000001</v>
      </c>
      <c r="T116" s="3">
        <v>0.98536999999999997</v>
      </c>
      <c r="U116" s="3">
        <v>0.97441</v>
      </c>
      <c r="V116" s="3">
        <v>0.95637000000000005</v>
      </c>
      <c r="W116" s="3">
        <v>0.93056000000000005</v>
      </c>
      <c r="X116" s="3">
        <v>0.89434999999999998</v>
      </c>
      <c r="Y116" s="3">
        <v>0.84614</v>
      </c>
      <c r="Z116" s="3">
        <v>0.78524000000000005</v>
      </c>
      <c r="AA116" s="3">
        <v>0.71226</v>
      </c>
      <c r="AB116" s="3">
        <v>0.62551999999999996</v>
      </c>
      <c r="AC116" s="3">
        <v>0.53586</v>
      </c>
      <c r="AD116" s="3">
        <v>0.44433</v>
      </c>
      <c r="AE116" s="3">
        <v>0.35569000000000001</v>
      </c>
      <c r="AF116" s="3">
        <v>0.27424999999999999</v>
      </c>
      <c r="AG116" s="3">
        <v>0.20327000000000001</v>
      </c>
      <c r="AH116" s="3">
        <v>0.14230999999999999</v>
      </c>
      <c r="AI116" s="3">
        <v>9.6799999999999997E-2</v>
      </c>
      <c r="AJ116" s="3">
        <v>6.3009999999999997E-2</v>
      </c>
      <c r="AK116" s="3">
        <v>3.9199999999999999E-2</v>
      </c>
      <c r="AL116" s="3">
        <v>2.3300000000000001E-2</v>
      </c>
      <c r="AM116" s="3">
        <v>1.321E-2</v>
      </c>
      <c r="AN116" s="3">
        <v>6.9499999999999996E-3</v>
      </c>
      <c r="AO116" s="3">
        <v>3.5699999999999998E-3</v>
      </c>
      <c r="AP116" s="3">
        <v>1.75E-3</v>
      </c>
      <c r="AQ116" s="3">
        <v>8.1999999999999998E-4</v>
      </c>
      <c r="AR116" s="3">
        <v>3.6000000000000002E-4</v>
      </c>
      <c r="AS116" s="3">
        <v>1.4999999999999999E-4</v>
      </c>
      <c r="AT116" s="3">
        <v>6.0000000000000002E-5</v>
      </c>
      <c r="AU116" s="3">
        <v>0</v>
      </c>
      <c r="AV116" s="3">
        <v>0</v>
      </c>
      <c r="AW116" s="3">
        <v>0</v>
      </c>
      <c r="AX116" s="5">
        <f>P_R[[#This Row],[8+]]-P_R[[#This Row],[9+]]</f>
        <v>0</v>
      </c>
      <c r="AY116" s="5">
        <f>P_R[[#This Row],[9+]]-P_R[[#This Row],[10+]]</f>
        <v>0</v>
      </c>
      <c r="AZ116" s="5">
        <f>P_R[[#This Row],[10+]]-P_R[[#This Row],[11+]]</f>
        <v>0</v>
      </c>
      <c r="BA116" s="5">
        <f>P_R[[#This Row],[11+]]-P_R[[#This Row],[12+]]</f>
        <v>0</v>
      </c>
      <c r="BB116" s="5">
        <f>P_R[[#This Row],[12+]]-P_R[[#This Row],[13+]]</f>
        <v>7.0000000000014495E-5</v>
      </c>
      <c r="BC116" s="5">
        <f>P_R[[#This Row],[13+]]-P_R[[#This Row],[14+]]</f>
        <v>1.0999999999994348E-4</v>
      </c>
      <c r="BD116" s="5">
        <f>P_R[[#This Row],[14+]]-P_R[[#This Row],[15+]]</f>
        <v>2.4000000000001798E-4</v>
      </c>
      <c r="BE116" s="5">
        <f>P_R[[#This Row],[15+]]-P_R[[#This Row],[16+]]</f>
        <v>5.5000000000005045E-4</v>
      </c>
      <c r="BF116" s="5">
        <f>P_R[[#This Row],[16+]]-P_R[[#This Row],[17+]]</f>
        <v>1.0799999999999699E-3</v>
      </c>
      <c r="BG116" s="5">
        <f>P_R[[#This Row],[17+]]-P_R[[#This Row],[18+]]</f>
        <v>2.0999999999999908E-3</v>
      </c>
      <c r="BH116" s="5">
        <f>P_R[[#This Row],[18+]]-P_R[[#This Row],[19+]]</f>
        <v>3.8300000000000001E-3</v>
      </c>
      <c r="BI116" s="5">
        <f>P_R[[#This Row],[19+]]-P_R[[#This Row],[20+]]</f>
        <v>6.6500000000000448E-3</v>
      </c>
      <c r="BJ116" s="5">
        <f>P_R[[#This Row],[20+]]-P_R[[#This Row],[21+]]</f>
        <v>1.095999999999997E-2</v>
      </c>
      <c r="BK116" s="5">
        <f>P_R[[#This Row],[21+]]-P_R[[#This Row],[22+]]</f>
        <v>1.8039999999999945E-2</v>
      </c>
      <c r="BL116" s="5">
        <f>P_R[[#This Row],[22+]]-P_R[[#This Row],[23+]]</f>
        <v>2.581E-2</v>
      </c>
      <c r="BM116" s="5">
        <f>P_R[[#This Row],[23+]]-P_R[[#This Row],[24+]]</f>
        <v>3.6210000000000075E-2</v>
      </c>
      <c r="BN116" s="5">
        <f>P_R[[#This Row],[24+]]-P_R[[#This Row],[25+]]</f>
        <v>4.8209999999999975E-2</v>
      </c>
      <c r="BO116" s="5">
        <f>P_R[[#This Row],[25+]]-P_R[[#This Row],[26+]]</f>
        <v>6.0899999999999954E-2</v>
      </c>
      <c r="BP116" s="5">
        <f>P_R[[#This Row],[26+]]-P_R[[#This Row],[27+]]</f>
        <v>7.2980000000000045E-2</v>
      </c>
      <c r="BQ116" s="5">
        <f>P_R[[#This Row],[27+]]-P_R[[#This Row],[28+]]</f>
        <v>8.6740000000000039E-2</v>
      </c>
      <c r="BR116" s="5">
        <f>P_R[[#This Row],[28+]]-P_R[[#This Row],[29+]]</f>
        <v>8.9659999999999962E-2</v>
      </c>
      <c r="BS116" s="5">
        <f>P_R[[#This Row],[29+]]-P_R[[#This Row],[30+]]</f>
        <v>9.153E-2</v>
      </c>
      <c r="BT116" s="5">
        <f>P_R[[#This Row],[30+]]-P_R[[#This Row],[31+]]</f>
        <v>8.8639999999999997E-2</v>
      </c>
      <c r="BU116" s="5">
        <f>P_R[[#This Row],[31+]]-P_R[[#This Row],[32+]]</f>
        <v>8.1440000000000012E-2</v>
      </c>
      <c r="BV116" s="5">
        <f>P_R[[#This Row],[32+]]-P_R[[#This Row],[33+]]</f>
        <v>7.0979999999999988E-2</v>
      </c>
      <c r="BW116" s="5">
        <f>P_R[[#This Row],[33+]]-P_R[[#This Row],[34+]]</f>
        <v>6.0960000000000014E-2</v>
      </c>
      <c r="BX116" s="5">
        <f>P_R[[#This Row],[34+]]-P_R[[#This Row],[35+]]</f>
        <v>4.5509999999999995E-2</v>
      </c>
      <c r="BY116" s="5">
        <f>P_R[[#This Row],[35+]]-P_R[[#This Row],[36+]]</f>
        <v>3.3790000000000001E-2</v>
      </c>
      <c r="BZ116" s="5">
        <f>P_R[[#This Row],[36+]]-P_R[[#This Row],[37+]]</f>
        <v>2.3809999999999998E-2</v>
      </c>
      <c r="CA116" s="5">
        <f>P_R[[#This Row],[37+]]-P_R[[#This Row],[38+]]</f>
        <v>1.5899999999999997E-2</v>
      </c>
      <c r="CB116" s="5">
        <f>P_R[[#This Row],[38+]]-P_R[[#This Row],[39+]]</f>
        <v>1.0090000000000002E-2</v>
      </c>
      <c r="CC116" s="5">
        <f>P_R[[#This Row],[39+]]-P_R[[#This Row],[40+]]</f>
        <v>6.2599999999999999E-3</v>
      </c>
      <c r="CD116" s="5">
        <f>P_R[[#This Row],[40+]]-P_R[[#This Row],[41+]]</f>
        <v>3.3799999999999998E-3</v>
      </c>
      <c r="CE116" s="5">
        <f>P_R[[#This Row],[41+]]-P_R[[#This Row],[42+]]</f>
        <v>1.8199999999999998E-3</v>
      </c>
      <c r="CF116" s="5">
        <f>P_R[[#This Row],[42+]]-P_R[[#This Row],[43+]]</f>
        <v>9.3000000000000005E-4</v>
      </c>
      <c r="CG116" s="5">
        <f>P_R[[#This Row],[43+]]-P_R[[#This Row],[44+]]</f>
        <v>4.5999999999999996E-4</v>
      </c>
      <c r="CH116" s="5">
        <f>P_R[[#This Row],[44+]]-P_R[[#This Row],[45+]]</f>
        <v>2.1000000000000004E-4</v>
      </c>
      <c r="CI116" s="5">
        <f>P_R[[#This Row],[45+]]-P_R[[#This Row],[46+]]</f>
        <v>8.9999999999999992E-5</v>
      </c>
      <c r="CJ116" s="5">
        <f>P_R[[#This Row],[46+]]-P_R[[#This Row],[47+]]</f>
        <v>6.0000000000000002E-5</v>
      </c>
      <c r="CK116" s="5">
        <f>P_R[[#This Row],[47+]]-P_R[[#This Row],[48+]]</f>
        <v>0</v>
      </c>
      <c r="CL116" s="5">
        <f>P_R[[#This Row],[48+]]-P_R[[#This Row],[49+]]</f>
        <v>0</v>
      </c>
    </row>
    <row r="117" spans="1:90" x14ac:dyDescent="0.25">
      <c r="A117" s="10">
        <v>22400629</v>
      </c>
      <c r="B117" t="s">
        <v>90</v>
      </c>
      <c r="C117" t="s">
        <v>80</v>
      </c>
      <c r="D117" s="11">
        <v>0.91666666666666663</v>
      </c>
      <c r="E117" s="9" t="str">
        <f>HYPERLINK("https://www.nba.com/stats/player/203076/boxscores-traditional", "Anthony Davis")</f>
        <v>Anthony Davis</v>
      </c>
      <c r="F117">
        <v>36</v>
      </c>
      <c r="G117" s="4">
        <v>7.0430000000000001</v>
      </c>
      <c r="H117" s="3">
        <v>0.99997000000000003</v>
      </c>
      <c r="I117" s="3">
        <v>0.99994000000000005</v>
      </c>
      <c r="J117" s="3">
        <v>0.99988999999999995</v>
      </c>
      <c r="K117" s="3">
        <v>0.99980999999999998</v>
      </c>
      <c r="L117" s="3">
        <v>0.99968000000000001</v>
      </c>
      <c r="M117" s="3">
        <v>0.99946000000000002</v>
      </c>
      <c r="N117" s="3">
        <v>0.99909999999999999</v>
      </c>
      <c r="O117" s="3">
        <v>0.99856</v>
      </c>
      <c r="P117" s="3">
        <v>0.99773999999999996</v>
      </c>
      <c r="Q117" s="3">
        <v>0.99653000000000003</v>
      </c>
      <c r="R117" s="3">
        <v>0.99477000000000004</v>
      </c>
      <c r="S117" s="3">
        <v>0.99202000000000001</v>
      </c>
      <c r="T117" s="3">
        <v>0.98839999999999995</v>
      </c>
      <c r="U117" s="3">
        <v>0.98341000000000001</v>
      </c>
      <c r="V117" s="3">
        <v>0.97670000000000001</v>
      </c>
      <c r="W117" s="3">
        <v>0.96784000000000003</v>
      </c>
      <c r="X117" s="3">
        <v>0.95543</v>
      </c>
      <c r="Y117" s="3">
        <v>0.94062000000000001</v>
      </c>
      <c r="Z117" s="3">
        <v>0.92220000000000002</v>
      </c>
      <c r="AA117" s="3">
        <v>0.89973000000000003</v>
      </c>
      <c r="AB117" s="3">
        <v>0.87285999999999997</v>
      </c>
      <c r="AC117" s="3">
        <v>0.83891000000000004</v>
      </c>
      <c r="AD117" s="3">
        <v>0.80234000000000005</v>
      </c>
      <c r="AE117" s="3">
        <v>0.76114999999999999</v>
      </c>
      <c r="AF117" s="3">
        <v>0.71565999999999996</v>
      </c>
      <c r="AG117" s="3">
        <v>0.66639999999999999</v>
      </c>
      <c r="AH117" s="3">
        <v>0.61026000000000002</v>
      </c>
      <c r="AI117" s="3">
        <v>0.55567</v>
      </c>
      <c r="AJ117" s="3">
        <v>0.5</v>
      </c>
      <c r="AK117" s="3">
        <v>0.44433</v>
      </c>
      <c r="AL117" s="3">
        <v>0.38973999999999998</v>
      </c>
      <c r="AM117" s="3">
        <v>0.33360000000000001</v>
      </c>
      <c r="AN117" s="3">
        <v>0.28433999999999998</v>
      </c>
      <c r="AO117" s="3">
        <v>0.23885000000000001</v>
      </c>
      <c r="AP117" s="3">
        <v>0.19766</v>
      </c>
      <c r="AQ117" s="3">
        <v>0.16109000000000001</v>
      </c>
      <c r="AR117" s="3">
        <v>0.12714</v>
      </c>
      <c r="AS117" s="3">
        <v>0.10027</v>
      </c>
      <c r="AT117" s="3">
        <v>7.7799999999999994E-2</v>
      </c>
      <c r="AU117" s="3">
        <v>5.9380000000000002E-2</v>
      </c>
      <c r="AV117" s="3">
        <v>4.4569999999999999E-2</v>
      </c>
      <c r="AW117" s="3">
        <v>3.2160000000000001E-2</v>
      </c>
      <c r="AX117" s="5">
        <f>P_R[[#This Row],[8+]]-P_R[[#This Row],[9+]]</f>
        <v>2.9999999999974492E-5</v>
      </c>
      <c r="AY117" s="5">
        <f>P_R[[#This Row],[9+]]-P_R[[#This Row],[10+]]</f>
        <v>5.0000000000105516E-5</v>
      </c>
      <c r="AZ117" s="5">
        <f>P_R[[#This Row],[10+]]-P_R[[#This Row],[11+]]</f>
        <v>7.9999999999968985E-5</v>
      </c>
      <c r="BA117" s="5">
        <f>P_R[[#This Row],[11+]]-P_R[[#This Row],[12+]]</f>
        <v>1.2999999999996348E-4</v>
      </c>
      <c r="BB117" s="5">
        <f>P_R[[#This Row],[12+]]-P_R[[#This Row],[13+]]</f>
        <v>2.1999999999999797E-4</v>
      </c>
      <c r="BC117" s="5">
        <f>P_R[[#This Row],[13+]]-P_R[[#This Row],[14+]]</f>
        <v>3.6000000000002697E-4</v>
      </c>
      <c r="BD117" s="5">
        <f>P_R[[#This Row],[14+]]-P_R[[#This Row],[15+]]</f>
        <v>5.3999999999998494E-4</v>
      </c>
      <c r="BE117" s="5">
        <f>P_R[[#This Row],[15+]]-P_R[[#This Row],[16+]]</f>
        <v>8.2000000000004292E-4</v>
      </c>
      <c r="BF117" s="5">
        <f>P_R[[#This Row],[16+]]-P_R[[#This Row],[17+]]</f>
        <v>1.2099999999999334E-3</v>
      </c>
      <c r="BG117" s="5">
        <f>P_R[[#This Row],[17+]]-P_R[[#This Row],[18+]]</f>
        <v>1.7599999999999838E-3</v>
      </c>
      <c r="BH117" s="5">
        <f>P_R[[#This Row],[18+]]-P_R[[#This Row],[19+]]</f>
        <v>2.7500000000000302E-3</v>
      </c>
      <c r="BI117" s="5">
        <f>P_R[[#This Row],[19+]]-P_R[[#This Row],[20+]]</f>
        <v>3.6200000000000676E-3</v>
      </c>
      <c r="BJ117" s="5">
        <f>P_R[[#This Row],[20+]]-P_R[[#This Row],[21+]]</f>
        <v>4.9899999999999389E-3</v>
      </c>
      <c r="BK117" s="5">
        <f>P_R[[#This Row],[21+]]-P_R[[#This Row],[22+]]</f>
        <v>6.7099999999999937E-3</v>
      </c>
      <c r="BL117" s="5">
        <f>P_R[[#This Row],[22+]]-P_R[[#This Row],[23+]]</f>
        <v>8.859999999999979E-3</v>
      </c>
      <c r="BM117" s="5">
        <f>P_R[[#This Row],[23+]]-P_R[[#This Row],[24+]]</f>
        <v>1.2410000000000032E-2</v>
      </c>
      <c r="BN117" s="5">
        <f>P_R[[#This Row],[24+]]-P_R[[#This Row],[25+]]</f>
        <v>1.480999999999999E-2</v>
      </c>
      <c r="BO117" s="5">
        <f>P_R[[#This Row],[25+]]-P_R[[#This Row],[26+]]</f>
        <v>1.8419999999999992E-2</v>
      </c>
      <c r="BP117" s="5">
        <f>P_R[[#This Row],[26+]]-P_R[[#This Row],[27+]]</f>
        <v>2.246999999999999E-2</v>
      </c>
      <c r="BQ117" s="5">
        <f>P_R[[#This Row],[27+]]-P_R[[#This Row],[28+]]</f>
        <v>2.6870000000000061E-2</v>
      </c>
      <c r="BR117" s="5">
        <f>P_R[[#This Row],[28+]]-P_R[[#This Row],[29+]]</f>
        <v>3.3949999999999925E-2</v>
      </c>
      <c r="BS117" s="5">
        <f>P_R[[#This Row],[29+]]-P_R[[#This Row],[30+]]</f>
        <v>3.6569999999999991E-2</v>
      </c>
      <c r="BT117" s="5">
        <f>P_R[[#This Row],[30+]]-P_R[[#This Row],[31+]]</f>
        <v>4.119000000000006E-2</v>
      </c>
      <c r="BU117" s="5">
        <f>P_R[[#This Row],[31+]]-P_R[[#This Row],[32+]]</f>
        <v>4.549000000000003E-2</v>
      </c>
      <c r="BV117" s="5">
        <f>P_R[[#This Row],[32+]]-P_R[[#This Row],[33+]]</f>
        <v>4.925999999999997E-2</v>
      </c>
      <c r="BW117" s="5">
        <f>P_R[[#This Row],[33+]]-P_R[[#This Row],[34+]]</f>
        <v>5.6139999999999968E-2</v>
      </c>
      <c r="BX117" s="5">
        <f>P_R[[#This Row],[34+]]-P_R[[#This Row],[35+]]</f>
        <v>5.4590000000000027E-2</v>
      </c>
      <c r="BY117" s="5">
        <f>P_R[[#This Row],[35+]]-P_R[[#This Row],[36+]]</f>
        <v>5.5669999999999997E-2</v>
      </c>
      <c r="BZ117" s="5">
        <f>P_R[[#This Row],[36+]]-P_R[[#This Row],[37+]]</f>
        <v>5.5669999999999997E-2</v>
      </c>
      <c r="CA117" s="5">
        <f>P_R[[#This Row],[37+]]-P_R[[#This Row],[38+]]</f>
        <v>5.4590000000000027E-2</v>
      </c>
      <c r="CB117" s="5">
        <f>P_R[[#This Row],[38+]]-P_R[[#This Row],[39+]]</f>
        <v>5.6139999999999968E-2</v>
      </c>
      <c r="CC117" s="5">
        <f>P_R[[#This Row],[39+]]-P_R[[#This Row],[40+]]</f>
        <v>4.9260000000000026E-2</v>
      </c>
      <c r="CD117" s="5">
        <f>P_R[[#This Row],[40+]]-P_R[[#This Row],[41+]]</f>
        <v>4.5489999999999975E-2</v>
      </c>
      <c r="CE117" s="5">
        <f>P_R[[#This Row],[41+]]-P_R[[#This Row],[42+]]</f>
        <v>4.1190000000000004E-2</v>
      </c>
      <c r="CF117" s="5">
        <f>P_R[[#This Row],[42+]]-P_R[[#This Row],[43+]]</f>
        <v>3.6569999999999991E-2</v>
      </c>
      <c r="CG117" s="5">
        <f>P_R[[#This Row],[43+]]-P_R[[#This Row],[44+]]</f>
        <v>3.3950000000000008E-2</v>
      </c>
      <c r="CH117" s="5">
        <f>P_R[[#This Row],[44+]]-P_R[[#This Row],[45+]]</f>
        <v>2.6870000000000005E-2</v>
      </c>
      <c r="CI117" s="5">
        <f>P_R[[#This Row],[45+]]-P_R[[#This Row],[46+]]</f>
        <v>2.2470000000000004E-2</v>
      </c>
      <c r="CJ117" s="5">
        <f>P_R[[#This Row],[46+]]-P_R[[#This Row],[47+]]</f>
        <v>1.8419999999999992E-2</v>
      </c>
      <c r="CK117" s="5">
        <f>P_R[[#This Row],[47+]]-P_R[[#This Row],[48+]]</f>
        <v>1.4810000000000004E-2</v>
      </c>
      <c r="CL117" s="5">
        <f>P_R[[#This Row],[48+]]-P_R[[#This Row],[49+]]</f>
        <v>1.2409999999999997E-2</v>
      </c>
    </row>
    <row r="118" spans="1:90" x14ac:dyDescent="0.25">
      <c r="A118" s="10">
        <v>22400628</v>
      </c>
      <c r="B118" t="s">
        <v>89</v>
      </c>
      <c r="C118" t="s">
        <v>79</v>
      </c>
      <c r="D118" s="11">
        <v>0.91666666666666663</v>
      </c>
      <c r="E118" s="9" t="str">
        <f>HYPERLINK("https://www.nba.com/stats/player/203897/boxscores-traditional", "Zach LaVine")</f>
        <v>Zach LaVine</v>
      </c>
      <c r="F118">
        <v>29.4</v>
      </c>
      <c r="G118" s="4">
        <v>5.8860000000000001</v>
      </c>
      <c r="H118" s="3">
        <v>0.99985999999999997</v>
      </c>
      <c r="I118" s="3">
        <v>0.99973999999999996</v>
      </c>
      <c r="J118" s="3">
        <v>0.99951999999999996</v>
      </c>
      <c r="K118" s="3">
        <v>0.99912999999999996</v>
      </c>
      <c r="L118" s="3">
        <v>0.99846000000000001</v>
      </c>
      <c r="M118" s="3">
        <v>0.99736000000000002</v>
      </c>
      <c r="N118" s="3">
        <v>0.99560000000000004</v>
      </c>
      <c r="O118" s="3">
        <v>0.99285999999999996</v>
      </c>
      <c r="P118" s="3">
        <v>0.98870000000000002</v>
      </c>
      <c r="Q118" s="3">
        <v>0.98257000000000005</v>
      </c>
      <c r="R118" s="3">
        <v>0.97380999999999995</v>
      </c>
      <c r="S118" s="3">
        <v>0.96164000000000005</v>
      </c>
      <c r="T118" s="3">
        <v>0.94520000000000004</v>
      </c>
      <c r="U118" s="3">
        <v>0.92364000000000002</v>
      </c>
      <c r="V118" s="3">
        <v>0.89617000000000002</v>
      </c>
      <c r="W118" s="3">
        <v>0.86214000000000002</v>
      </c>
      <c r="X118" s="3">
        <v>0.82121</v>
      </c>
      <c r="Y118" s="3">
        <v>0.77337</v>
      </c>
      <c r="Z118" s="3">
        <v>0.71904000000000001</v>
      </c>
      <c r="AA118" s="3">
        <v>0.65910000000000002</v>
      </c>
      <c r="AB118" s="3">
        <v>0.59482999999999997</v>
      </c>
      <c r="AC118" s="3">
        <v>0.52790000000000004</v>
      </c>
      <c r="AD118" s="3">
        <v>0.46017000000000002</v>
      </c>
      <c r="AE118" s="3">
        <v>0.39357999999999999</v>
      </c>
      <c r="AF118" s="3">
        <v>0.32996999999999999</v>
      </c>
      <c r="AG118" s="3">
        <v>0.27093</v>
      </c>
      <c r="AH118" s="3">
        <v>0.2177</v>
      </c>
      <c r="AI118" s="3">
        <v>0.17105999999999999</v>
      </c>
      <c r="AJ118" s="3">
        <v>0.13136</v>
      </c>
      <c r="AK118" s="3">
        <v>9.8530000000000006E-2</v>
      </c>
      <c r="AL118" s="3">
        <v>7.2150000000000006E-2</v>
      </c>
      <c r="AM118" s="3">
        <v>5.1549999999999999E-2</v>
      </c>
      <c r="AN118" s="3">
        <v>3.5929999999999997E-2</v>
      </c>
      <c r="AO118" s="3">
        <v>2.4420000000000001E-2</v>
      </c>
      <c r="AP118" s="3">
        <v>1.618E-2</v>
      </c>
      <c r="AQ118" s="3">
        <v>1.044E-2</v>
      </c>
      <c r="AR118" s="3">
        <v>6.5700000000000003E-3</v>
      </c>
      <c r="AS118" s="3">
        <v>4.0200000000000001E-3</v>
      </c>
      <c r="AT118" s="3">
        <v>2.3999999999999998E-3</v>
      </c>
      <c r="AU118" s="3">
        <v>1.39E-3</v>
      </c>
      <c r="AV118" s="3">
        <v>7.9000000000000001E-4</v>
      </c>
      <c r="AW118" s="3">
        <v>4.2999999999999999E-4</v>
      </c>
      <c r="AX118" s="5">
        <f>P_R[[#This Row],[8+]]-P_R[[#This Row],[9+]]</f>
        <v>1.2000000000000899E-4</v>
      </c>
      <c r="AY118" s="5">
        <f>P_R[[#This Row],[9+]]-P_R[[#This Row],[10+]]</f>
        <v>2.1999999999999797E-4</v>
      </c>
      <c r="AZ118" s="5">
        <f>P_R[[#This Row],[10+]]-P_R[[#This Row],[11+]]</f>
        <v>3.9000000000000146E-4</v>
      </c>
      <c r="BA118" s="5">
        <f>P_R[[#This Row],[11+]]-P_R[[#This Row],[12+]]</f>
        <v>6.6999999999994841E-4</v>
      </c>
      <c r="BB118" s="5">
        <f>P_R[[#This Row],[12+]]-P_R[[#This Row],[13+]]</f>
        <v>1.0999999999999899E-3</v>
      </c>
      <c r="BC118" s="5">
        <f>P_R[[#This Row],[13+]]-P_R[[#This Row],[14+]]</f>
        <v>1.7599999999999838E-3</v>
      </c>
      <c r="BD118" s="5">
        <f>P_R[[#This Row],[14+]]-P_R[[#This Row],[15+]]</f>
        <v>2.7400000000000757E-3</v>
      </c>
      <c r="BE118" s="5">
        <f>P_R[[#This Row],[15+]]-P_R[[#This Row],[16+]]</f>
        <v>4.1599999999999415E-3</v>
      </c>
      <c r="BF118" s="5">
        <f>P_R[[#This Row],[16+]]-P_R[[#This Row],[17+]]</f>
        <v>6.1299999999999688E-3</v>
      </c>
      <c r="BG118" s="5">
        <f>P_R[[#This Row],[17+]]-P_R[[#This Row],[18+]]</f>
        <v>8.760000000000101E-3</v>
      </c>
      <c r="BH118" s="5">
        <f>P_R[[#This Row],[18+]]-P_R[[#This Row],[19+]]</f>
        <v>1.2169999999999903E-2</v>
      </c>
      <c r="BI118" s="5">
        <f>P_R[[#This Row],[19+]]-P_R[[#This Row],[20+]]</f>
        <v>1.644000000000001E-2</v>
      </c>
      <c r="BJ118" s="5">
        <f>P_R[[#This Row],[20+]]-P_R[[#This Row],[21+]]</f>
        <v>2.1560000000000024E-2</v>
      </c>
      <c r="BK118" s="5">
        <f>P_R[[#This Row],[21+]]-P_R[[#This Row],[22+]]</f>
        <v>2.7469999999999994E-2</v>
      </c>
      <c r="BL118" s="5">
        <f>P_R[[#This Row],[22+]]-P_R[[#This Row],[23+]]</f>
        <v>3.4030000000000005E-2</v>
      </c>
      <c r="BM118" s="5">
        <f>P_R[[#This Row],[23+]]-P_R[[#This Row],[24+]]</f>
        <v>4.0930000000000022E-2</v>
      </c>
      <c r="BN118" s="5">
        <f>P_R[[#This Row],[24+]]-P_R[[#This Row],[25+]]</f>
        <v>4.7839999999999994E-2</v>
      </c>
      <c r="BO118" s="5">
        <f>P_R[[#This Row],[25+]]-P_R[[#This Row],[26+]]</f>
        <v>5.4329999999999989E-2</v>
      </c>
      <c r="BP118" s="5">
        <f>P_R[[#This Row],[26+]]-P_R[[#This Row],[27+]]</f>
        <v>5.9939999999999993E-2</v>
      </c>
      <c r="BQ118" s="5">
        <f>P_R[[#This Row],[27+]]-P_R[[#This Row],[28+]]</f>
        <v>6.4270000000000049E-2</v>
      </c>
      <c r="BR118" s="5">
        <f>P_R[[#This Row],[28+]]-P_R[[#This Row],[29+]]</f>
        <v>6.6929999999999934E-2</v>
      </c>
      <c r="BS118" s="5">
        <f>P_R[[#This Row],[29+]]-P_R[[#This Row],[30+]]</f>
        <v>6.7730000000000012E-2</v>
      </c>
      <c r="BT118" s="5">
        <f>P_R[[#This Row],[30+]]-P_R[[#This Row],[31+]]</f>
        <v>6.6590000000000038E-2</v>
      </c>
      <c r="BU118" s="5">
        <f>P_R[[#This Row],[31+]]-P_R[[#This Row],[32+]]</f>
        <v>6.361E-2</v>
      </c>
      <c r="BV118" s="5">
        <f>P_R[[#This Row],[32+]]-P_R[[#This Row],[33+]]</f>
        <v>5.9039999999999981E-2</v>
      </c>
      <c r="BW118" s="5">
        <f>P_R[[#This Row],[33+]]-P_R[[#This Row],[34+]]</f>
        <v>5.323E-2</v>
      </c>
      <c r="BX118" s="5">
        <f>P_R[[#This Row],[34+]]-P_R[[#This Row],[35+]]</f>
        <v>4.6640000000000015E-2</v>
      </c>
      <c r="BY118" s="5">
        <f>P_R[[#This Row],[35+]]-P_R[[#This Row],[36+]]</f>
        <v>3.9699999999999985E-2</v>
      </c>
      <c r="BZ118" s="5">
        <f>P_R[[#This Row],[36+]]-P_R[[#This Row],[37+]]</f>
        <v>3.2829999999999998E-2</v>
      </c>
      <c r="CA118" s="5">
        <f>P_R[[#This Row],[37+]]-P_R[[#This Row],[38+]]</f>
        <v>2.6380000000000001E-2</v>
      </c>
      <c r="CB118" s="5">
        <f>P_R[[#This Row],[38+]]-P_R[[#This Row],[39+]]</f>
        <v>2.0600000000000007E-2</v>
      </c>
      <c r="CC118" s="5">
        <f>P_R[[#This Row],[39+]]-P_R[[#This Row],[40+]]</f>
        <v>1.5620000000000002E-2</v>
      </c>
      <c r="CD118" s="5">
        <f>P_R[[#This Row],[40+]]-P_R[[#This Row],[41+]]</f>
        <v>1.1509999999999996E-2</v>
      </c>
      <c r="CE118" s="5">
        <f>P_R[[#This Row],[41+]]-P_R[[#This Row],[42+]]</f>
        <v>8.2400000000000008E-3</v>
      </c>
      <c r="CF118" s="5">
        <f>P_R[[#This Row],[42+]]-P_R[[#This Row],[43+]]</f>
        <v>5.7400000000000003E-3</v>
      </c>
      <c r="CG118" s="5">
        <f>P_R[[#This Row],[43+]]-P_R[[#This Row],[44+]]</f>
        <v>3.8699999999999993E-3</v>
      </c>
      <c r="CH118" s="5">
        <f>P_R[[#This Row],[44+]]-P_R[[#This Row],[45+]]</f>
        <v>2.5500000000000002E-3</v>
      </c>
      <c r="CI118" s="5">
        <f>P_R[[#This Row],[45+]]-P_R[[#This Row],[46+]]</f>
        <v>1.6200000000000003E-3</v>
      </c>
      <c r="CJ118" s="5">
        <f>P_R[[#This Row],[46+]]-P_R[[#This Row],[47+]]</f>
        <v>1.0099999999999998E-3</v>
      </c>
      <c r="CK118" s="5">
        <f>P_R[[#This Row],[47+]]-P_R[[#This Row],[48+]]</f>
        <v>5.9999999999999995E-4</v>
      </c>
      <c r="CL118" s="5">
        <f>P_R[[#This Row],[48+]]-P_R[[#This Row],[49+]]</f>
        <v>3.6000000000000002E-4</v>
      </c>
    </row>
    <row r="119" spans="1:90" hidden="1" x14ac:dyDescent="0.25">
      <c r="A119" s="10">
        <v>22400621</v>
      </c>
      <c r="B119" t="s">
        <v>83</v>
      </c>
      <c r="C119" t="s">
        <v>82</v>
      </c>
      <c r="D119" s="11">
        <v>0.58333333333333337</v>
      </c>
      <c r="E119" s="9" t="str">
        <f>HYPERLINK("https://www.nba.com/stats/player/101108/boxscores-traditional", "Chris Paul")</f>
        <v>Chris Paul</v>
      </c>
      <c r="F119">
        <v>14.6</v>
      </c>
      <c r="G119" s="10">
        <v>4.8410000000000002</v>
      </c>
      <c r="H119" s="3">
        <v>0.91308999999999996</v>
      </c>
      <c r="I119" s="3">
        <v>0.87697999999999998</v>
      </c>
      <c r="J119" s="3">
        <v>0.82894000000000001</v>
      </c>
      <c r="K119" s="3">
        <v>0.77034999999999998</v>
      </c>
      <c r="L119" s="3">
        <v>0.70540000000000003</v>
      </c>
      <c r="M119" s="3">
        <v>0.62929999999999997</v>
      </c>
      <c r="N119" s="3">
        <v>0.54776000000000002</v>
      </c>
      <c r="O119" s="3">
        <v>0.46811999999999998</v>
      </c>
      <c r="P119" s="3">
        <v>0.38590999999999998</v>
      </c>
      <c r="Q119" s="3">
        <v>0.30853999999999998</v>
      </c>
      <c r="R119" s="3">
        <v>0.24196000000000001</v>
      </c>
      <c r="S119" s="3">
        <v>0.18140999999999999</v>
      </c>
      <c r="T119" s="3">
        <v>0.13136</v>
      </c>
      <c r="U119" s="3">
        <v>9.3420000000000003E-2</v>
      </c>
      <c r="V119" s="3">
        <v>6.3009999999999997E-2</v>
      </c>
      <c r="W119" s="3">
        <v>4.0930000000000001E-2</v>
      </c>
      <c r="X119" s="3">
        <v>2.6190000000000001E-2</v>
      </c>
      <c r="Y119" s="3">
        <v>1.5779999999999999E-2</v>
      </c>
      <c r="Z119" s="3">
        <v>9.3900000000000008E-3</v>
      </c>
      <c r="AA119" s="3">
        <v>5.2300000000000003E-3</v>
      </c>
      <c r="AB119" s="3">
        <v>2.8E-3</v>
      </c>
      <c r="AC119" s="3">
        <v>1.49E-3</v>
      </c>
      <c r="AD119" s="3">
        <v>7.3999999999999999E-4</v>
      </c>
      <c r="AE119" s="3">
        <v>3.5E-4</v>
      </c>
      <c r="AF119" s="3">
        <v>1.7000000000000001E-4</v>
      </c>
      <c r="AG119" s="3">
        <v>6.9999999999999994E-5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5">
        <f>P_R[[#This Row],[8+]]-P_R[[#This Row],[9+]]</f>
        <v>3.6109999999999975E-2</v>
      </c>
      <c r="AY119" s="5">
        <f>P_R[[#This Row],[9+]]-P_R[[#This Row],[10+]]</f>
        <v>4.8039999999999972E-2</v>
      </c>
      <c r="AZ119" s="5">
        <f>P_R[[#This Row],[10+]]-P_R[[#This Row],[11+]]</f>
        <v>5.8590000000000031E-2</v>
      </c>
      <c r="BA119" s="5">
        <f>P_R[[#This Row],[11+]]-P_R[[#This Row],[12+]]</f>
        <v>6.4949999999999952E-2</v>
      </c>
      <c r="BB119" s="5">
        <f>P_R[[#This Row],[12+]]-P_R[[#This Row],[13+]]</f>
        <v>7.6100000000000056E-2</v>
      </c>
      <c r="BC119" s="5">
        <f>P_R[[#This Row],[13+]]-P_R[[#This Row],[14+]]</f>
        <v>8.1539999999999946E-2</v>
      </c>
      <c r="BD119" s="5">
        <f>P_R[[#This Row],[14+]]-P_R[[#This Row],[15+]]</f>
        <v>7.9640000000000044E-2</v>
      </c>
      <c r="BE119" s="5">
        <f>P_R[[#This Row],[15+]]-P_R[[#This Row],[16+]]</f>
        <v>8.2210000000000005E-2</v>
      </c>
      <c r="BF119" s="5">
        <f>P_R[[#This Row],[16+]]-P_R[[#This Row],[17+]]</f>
        <v>7.7369999999999994E-2</v>
      </c>
      <c r="BG119" s="5">
        <f>P_R[[#This Row],[17+]]-P_R[[#This Row],[18+]]</f>
        <v>6.6579999999999973E-2</v>
      </c>
      <c r="BH119" s="5">
        <f>P_R[[#This Row],[18+]]-P_R[[#This Row],[19+]]</f>
        <v>6.055000000000002E-2</v>
      </c>
      <c r="BI119" s="5">
        <f>P_R[[#This Row],[19+]]-P_R[[#This Row],[20+]]</f>
        <v>5.0049999999999983E-2</v>
      </c>
      <c r="BJ119" s="5">
        <f>P_R[[#This Row],[20+]]-P_R[[#This Row],[21+]]</f>
        <v>3.7940000000000002E-2</v>
      </c>
      <c r="BK119" s="5">
        <f>P_R[[#This Row],[21+]]-P_R[[#This Row],[22+]]</f>
        <v>3.0410000000000006E-2</v>
      </c>
      <c r="BL119" s="5">
        <f>P_R[[#This Row],[22+]]-P_R[[#This Row],[23+]]</f>
        <v>2.2079999999999995E-2</v>
      </c>
      <c r="BM119" s="5">
        <f>P_R[[#This Row],[23+]]-P_R[[#This Row],[24+]]</f>
        <v>1.474E-2</v>
      </c>
      <c r="BN119" s="5">
        <f>P_R[[#This Row],[24+]]-P_R[[#This Row],[25+]]</f>
        <v>1.0410000000000003E-2</v>
      </c>
      <c r="BO119" s="5">
        <f>P_R[[#This Row],[25+]]-P_R[[#This Row],[26+]]</f>
        <v>6.3899999999999981E-3</v>
      </c>
      <c r="BP119" s="5">
        <f>P_R[[#This Row],[26+]]-P_R[[#This Row],[27+]]</f>
        <v>4.1600000000000005E-3</v>
      </c>
      <c r="BQ119" s="5">
        <f>P_R[[#This Row],[27+]]-P_R[[#This Row],[28+]]</f>
        <v>2.4300000000000003E-3</v>
      </c>
      <c r="BR119" s="5">
        <f>P_R[[#This Row],[28+]]-P_R[[#This Row],[29+]]</f>
        <v>1.31E-3</v>
      </c>
      <c r="BS119" s="5">
        <f>P_R[[#This Row],[29+]]-P_R[[#This Row],[30+]]</f>
        <v>7.5000000000000002E-4</v>
      </c>
      <c r="BT119" s="5">
        <f>P_R[[#This Row],[30+]]-P_R[[#This Row],[31+]]</f>
        <v>3.8999999999999999E-4</v>
      </c>
      <c r="BU119" s="5">
        <f>P_R[[#This Row],[31+]]-P_R[[#This Row],[32+]]</f>
        <v>1.7999999999999998E-4</v>
      </c>
      <c r="BV119" s="5">
        <f>P_R[[#This Row],[32+]]-P_R[[#This Row],[33+]]</f>
        <v>1.0000000000000002E-4</v>
      </c>
      <c r="BW119" s="5">
        <f>P_R[[#This Row],[33+]]-P_R[[#This Row],[34+]]</f>
        <v>6.9999999999999994E-5</v>
      </c>
      <c r="BX119" s="5">
        <f>P_R[[#This Row],[34+]]-P_R[[#This Row],[35+]]</f>
        <v>0</v>
      </c>
      <c r="BY119" s="5">
        <f>P_R[[#This Row],[35+]]-P_R[[#This Row],[36+]]</f>
        <v>0</v>
      </c>
      <c r="BZ119" s="5">
        <f>P_R[[#This Row],[36+]]-P_R[[#This Row],[37+]]</f>
        <v>0</v>
      </c>
      <c r="CA119" s="5">
        <f>P_R[[#This Row],[37+]]-P_R[[#This Row],[38+]]</f>
        <v>0</v>
      </c>
      <c r="CB119" s="5">
        <f>P_R[[#This Row],[38+]]-P_R[[#This Row],[39+]]</f>
        <v>0</v>
      </c>
      <c r="CC119" s="5">
        <f>P_R[[#This Row],[39+]]-P_R[[#This Row],[40+]]</f>
        <v>0</v>
      </c>
      <c r="CD119" s="5">
        <f>P_R[[#This Row],[40+]]-P_R[[#This Row],[41+]]</f>
        <v>0</v>
      </c>
      <c r="CE119" s="5">
        <f>P_R[[#This Row],[41+]]-P_R[[#This Row],[42+]]</f>
        <v>0</v>
      </c>
      <c r="CF119" s="5">
        <f>P_R[[#This Row],[42+]]-P_R[[#This Row],[43+]]</f>
        <v>0</v>
      </c>
      <c r="CG119" s="5">
        <f>P_R[[#This Row],[43+]]-P_R[[#This Row],[44+]]</f>
        <v>0</v>
      </c>
      <c r="CH119" s="5">
        <f>P_R[[#This Row],[44+]]-P_R[[#This Row],[45+]]</f>
        <v>0</v>
      </c>
      <c r="CI119" s="5">
        <f>P_R[[#This Row],[45+]]-P_R[[#This Row],[46+]]</f>
        <v>0</v>
      </c>
      <c r="CJ119" s="5">
        <f>P_R[[#This Row],[46+]]-P_R[[#This Row],[47+]]</f>
        <v>0</v>
      </c>
      <c r="CK119" s="5">
        <f>P_R[[#This Row],[47+]]-P_R[[#This Row],[48+]]</f>
        <v>0</v>
      </c>
      <c r="CL119" s="5">
        <f>P_R[[#This Row],[48+]]-P_R[[#This Row],[49+]]</f>
        <v>0</v>
      </c>
    </row>
    <row r="120" spans="1:90" x14ac:dyDescent="0.25">
      <c r="A120" s="10">
        <v>22400628</v>
      </c>
      <c r="B120" t="s">
        <v>89</v>
      </c>
      <c r="C120" t="s">
        <v>79</v>
      </c>
      <c r="D120" s="11">
        <v>0.91666666666666663</v>
      </c>
      <c r="E120" s="9" t="str">
        <f>HYPERLINK("https://www.nba.com/stats/player/202696/boxscores-traditional", "Nikola Vucevic")</f>
        <v>Nikola Vucevic</v>
      </c>
      <c r="F120">
        <v>34</v>
      </c>
      <c r="G120" s="4">
        <v>10.64</v>
      </c>
      <c r="H120" s="3">
        <v>0.99265999999999999</v>
      </c>
      <c r="I120" s="3">
        <v>0.99060999999999999</v>
      </c>
      <c r="J120" s="3">
        <v>0.98809000000000002</v>
      </c>
      <c r="K120" s="3">
        <v>0.98460999999999999</v>
      </c>
      <c r="L120" s="3">
        <v>0.98077000000000003</v>
      </c>
      <c r="M120" s="3">
        <v>0.97558</v>
      </c>
      <c r="N120" s="3">
        <v>0.96994999999999998</v>
      </c>
      <c r="O120" s="3">
        <v>0.96326999999999996</v>
      </c>
      <c r="P120" s="3">
        <v>0.95448999999999995</v>
      </c>
      <c r="Q120" s="3">
        <v>0.94520000000000004</v>
      </c>
      <c r="R120" s="3">
        <v>0.93318999999999996</v>
      </c>
      <c r="S120" s="3">
        <v>0.92073000000000005</v>
      </c>
      <c r="T120" s="3">
        <v>0.90658000000000005</v>
      </c>
      <c r="U120" s="3">
        <v>0.88876999999999995</v>
      </c>
      <c r="V120" s="3">
        <v>0.87075999999999998</v>
      </c>
      <c r="W120" s="3">
        <v>0.84848999999999997</v>
      </c>
      <c r="X120" s="3">
        <v>0.82638999999999996</v>
      </c>
      <c r="Y120" s="3">
        <v>0.80234000000000005</v>
      </c>
      <c r="Z120" s="3">
        <v>0.77337</v>
      </c>
      <c r="AA120" s="3">
        <v>0.74536999999999998</v>
      </c>
      <c r="AB120" s="3">
        <v>0.71226</v>
      </c>
      <c r="AC120" s="3">
        <v>0.68081999999999998</v>
      </c>
      <c r="AD120" s="3">
        <v>0.64802999999999999</v>
      </c>
      <c r="AE120" s="3">
        <v>0.61026000000000002</v>
      </c>
      <c r="AF120" s="3">
        <v>0.57535000000000003</v>
      </c>
      <c r="AG120" s="3">
        <v>0.53586</v>
      </c>
      <c r="AH120" s="3">
        <v>0.5</v>
      </c>
      <c r="AI120" s="3">
        <v>0.46414</v>
      </c>
      <c r="AJ120" s="3">
        <v>0.42465000000000003</v>
      </c>
      <c r="AK120" s="3">
        <v>0.38973999999999998</v>
      </c>
      <c r="AL120" s="3">
        <v>0.35197000000000001</v>
      </c>
      <c r="AM120" s="3">
        <v>0.31918000000000002</v>
      </c>
      <c r="AN120" s="3">
        <v>0.28774</v>
      </c>
      <c r="AO120" s="3">
        <v>0.25463000000000002</v>
      </c>
      <c r="AP120" s="3">
        <v>0.22663</v>
      </c>
      <c r="AQ120" s="3">
        <v>0.19766</v>
      </c>
      <c r="AR120" s="3">
        <v>0.17360999999999999</v>
      </c>
      <c r="AS120" s="3">
        <v>0.15151000000000001</v>
      </c>
      <c r="AT120" s="3">
        <v>0.12923999999999999</v>
      </c>
      <c r="AU120" s="3">
        <v>0.11123</v>
      </c>
      <c r="AV120" s="3">
        <v>9.3420000000000003E-2</v>
      </c>
      <c r="AW120" s="3">
        <v>7.9269999999999993E-2</v>
      </c>
      <c r="AX120" s="5">
        <f>P_R[[#This Row],[8+]]-P_R[[#This Row],[9+]]</f>
        <v>2.0499999999999963E-3</v>
      </c>
      <c r="AY120" s="5">
        <f>P_R[[#This Row],[9+]]-P_R[[#This Row],[10+]]</f>
        <v>2.5199999999999667E-3</v>
      </c>
      <c r="AZ120" s="5">
        <f>P_R[[#This Row],[10+]]-P_R[[#This Row],[11+]]</f>
        <v>3.4800000000000386E-3</v>
      </c>
      <c r="BA120" s="5">
        <f>P_R[[#This Row],[11+]]-P_R[[#This Row],[12+]]</f>
        <v>3.8399999999999546E-3</v>
      </c>
      <c r="BB120" s="5">
        <f>P_R[[#This Row],[12+]]-P_R[[#This Row],[13+]]</f>
        <v>5.1900000000000279E-3</v>
      </c>
      <c r="BC120" s="5">
        <f>P_R[[#This Row],[13+]]-P_R[[#This Row],[14+]]</f>
        <v>5.6300000000000239E-3</v>
      </c>
      <c r="BD120" s="5">
        <f>P_R[[#This Row],[14+]]-P_R[[#This Row],[15+]]</f>
        <v>6.6800000000000193E-3</v>
      </c>
      <c r="BE120" s="5">
        <f>P_R[[#This Row],[15+]]-P_R[[#This Row],[16+]]</f>
        <v>8.78000000000001E-3</v>
      </c>
      <c r="BF120" s="5">
        <f>P_R[[#This Row],[16+]]-P_R[[#This Row],[17+]]</f>
        <v>9.2899999999999094E-3</v>
      </c>
      <c r="BG120" s="5">
        <f>P_R[[#This Row],[17+]]-P_R[[#This Row],[18+]]</f>
        <v>1.2010000000000076E-2</v>
      </c>
      <c r="BH120" s="5">
        <f>P_R[[#This Row],[18+]]-P_R[[#This Row],[19+]]</f>
        <v>1.2459999999999916E-2</v>
      </c>
      <c r="BI120" s="5">
        <f>P_R[[#This Row],[19+]]-P_R[[#This Row],[20+]]</f>
        <v>1.4149999999999996E-2</v>
      </c>
      <c r="BJ120" s="5">
        <f>P_R[[#This Row],[20+]]-P_R[[#This Row],[21+]]</f>
        <v>1.7810000000000104E-2</v>
      </c>
      <c r="BK120" s="5">
        <f>P_R[[#This Row],[21+]]-P_R[[#This Row],[22+]]</f>
        <v>1.800999999999997E-2</v>
      </c>
      <c r="BL120" s="5">
        <f>P_R[[#This Row],[22+]]-P_R[[#This Row],[23+]]</f>
        <v>2.2270000000000012E-2</v>
      </c>
      <c r="BM120" s="5">
        <f>P_R[[#This Row],[23+]]-P_R[[#This Row],[24+]]</f>
        <v>2.2100000000000009E-2</v>
      </c>
      <c r="BN120" s="5">
        <f>P_R[[#This Row],[24+]]-P_R[[#This Row],[25+]]</f>
        <v>2.4049999999999905E-2</v>
      </c>
      <c r="BO120" s="5">
        <f>P_R[[#This Row],[25+]]-P_R[[#This Row],[26+]]</f>
        <v>2.8970000000000051E-2</v>
      </c>
      <c r="BP120" s="5">
        <f>P_R[[#This Row],[26+]]-P_R[[#This Row],[27+]]</f>
        <v>2.8000000000000025E-2</v>
      </c>
      <c r="BQ120" s="5">
        <f>P_R[[#This Row],[27+]]-P_R[[#This Row],[28+]]</f>
        <v>3.3109999999999973E-2</v>
      </c>
      <c r="BR120" s="5">
        <f>P_R[[#This Row],[28+]]-P_R[[#This Row],[29+]]</f>
        <v>3.1440000000000023E-2</v>
      </c>
      <c r="BS120" s="5">
        <f>P_R[[#This Row],[29+]]-P_R[[#This Row],[30+]]</f>
        <v>3.2789999999999986E-2</v>
      </c>
      <c r="BT120" s="5">
        <f>P_R[[#This Row],[30+]]-P_R[[#This Row],[31+]]</f>
        <v>3.776999999999997E-2</v>
      </c>
      <c r="BU120" s="5">
        <f>P_R[[#This Row],[31+]]-P_R[[#This Row],[32+]]</f>
        <v>3.4909999999999997E-2</v>
      </c>
      <c r="BV120" s="5">
        <f>P_R[[#This Row],[32+]]-P_R[[#This Row],[33+]]</f>
        <v>3.9490000000000025E-2</v>
      </c>
      <c r="BW120" s="5">
        <f>P_R[[#This Row],[33+]]-P_R[[#This Row],[34+]]</f>
        <v>3.5860000000000003E-2</v>
      </c>
      <c r="BX120" s="5">
        <f>P_R[[#This Row],[34+]]-P_R[[#This Row],[35+]]</f>
        <v>3.5860000000000003E-2</v>
      </c>
      <c r="BY120" s="5">
        <f>P_R[[#This Row],[35+]]-P_R[[#This Row],[36+]]</f>
        <v>3.948999999999997E-2</v>
      </c>
      <c r="BZ120" s="5">
        <f>P_R[[#This Row],[36+]]-P_R[[#This Row],[37+]]</f>
        <v>3.4910000000000052E-2</v>
      </c>
      <c r="CA120" s="5">
        <f>P_R[[#This Row],[37+]]-P_R[[#This Row],[38+]]</f>
        <v>3.776999999999997E-2</v>
      </c>
      <c r="CB120" s="5">
        <f>P_R[[#This Row],[38+]]-P_R[[#This Row],[39+]]</f>
        <v>3.2789999999999986E-2</v>
      </c>
      <c r="CC120" s="5">
        <f>P_R[[#This Row],[39+]]-P_R[[#This Row],[40+]]</f>
        <v>3.1440000000000023E-2</v>
      </c>
      <c r="CD120" s="5">
        <f>P_R[[#This Row],[40+]]-P_R[[#This Row],[41+]]</f>
        <v>3.3109999999999973E-2</v>
      </c>
      <c r="CE120" s="5">
        <f>P_R[[#This Row],[41+]]-P_R[[#This Row],[42+]]</f>
        <v>2.8000000000000025E-2</v>
      </c>
      <c r="CF120" s="5">
        <f>P_R[[#This Row],[42+]]-P_R[[#This Row],[43+]]</f>
        <v>2.8969999999999996E-2</v>
      </c>
      <c r="CG120" s="5">
        <f>P_R[[#This Row],[43+]]-P_R[[#This Row],[44+]]</f>
        <v>2.4050000000000016E-2</v>
      </c>
      <c r="CH120" s="5">
        <f>P_R[[#This Row],[44+]]-P_R[[#This Row],[45+]]</f>
        <v>2.2099999999999981E-2</v>
      </c>
      <c r="CI120" s="5">
        <f>P_R[[#This Row],[45+]]-P_R[[#This Row],[46+]]</f>
        <v>2.2270000000000012E-2</v>
      </c>
      <c r="CJ120" s="5">
        <f>P_R[[#This Row],[46+]]-P_R[[#This Row],[47+]]</f>
        <v>1.8009999999999998E-2</v>
      </c>
      <c r="CK120" s="5">
        <f>P_R[[#This Row],[47+]]-P_R[[#This Row],[48+]]</f>
        <v>1.7809999999999993E-2</v>
      </c>
      <c r="CL120" s="5">
        <f>P_R[[#This Row],[48+]]-P_R[[#This Row],[49+]]</f>
        <v>1.415000000000001E-2</v>
      </c>
    </row>
    <row r="121" spans="1:90" hidden="1" x14ac:dyDescent="0.25">
      <c r="A121" s="10">
        <v>22400621</v>
      </c>
      <c r="B121" t="s">
        <v>83</v>
      </c>
      <c r="C121" t="s">
        <v>82</v>
      </c>
      <c r="D121" s="11">
        <v>0.58333333333333337</v>
      </c>
      <c r="E121" s="9" t="str">
        <f>HYPERLINK("https://www.nba.com/stats/player/203084/boxscores-traditional", "Harrison Barnes")</f>
        <v>Harrison Barnes</v>
      </c>
      <c r="F121">
        <v>16.8</v>
      </c>
      <c r="G121" s="10">
        <v>2.2269999999999999</v>
      </c>
      <c r="H121" s="3">
        <v>0.99995999999999996</v>
      </c>
      <c r="I121" s="3">
        <v>0.99977000000000005</v>
      </c>
      <c r="J121" s="3">
        <v>0.99885999999999997</v>
      </c>
      <c r="K121" s="3">
        <v>0.99534</v>
      </c>
      <c r="L121" s="3">
        <v>0.98460999999999999</v>
      </c>
      <c r="M121" s="3">
        <v>0.95637000000000005</v>
      </c>
      <c r="N121" s="3">
        <v>0.89617000000000002</v>
      </c>
      <c r="O121" s="3">
        <v>0.79103000000000001</v>
      </c>
      <c r="P121" s="3">
        <v>0.64058000000000004</v>
      </c>
      <c r="Q121" s="3">
        <v>0.46414</v>
      </c>
      <c r="R121" s="3">
        <v>0.29459999999999997</v>
      </c>
      <c r="S121" s="3">
        <v>0.16109000000000001</v>
      </c>
      <c r="T121" s="3">
        <v>7.4929999999999997E-2</v>
      </c>
      <c r="U121" s="3">
        <v>2.938E-2</v>
      </c>
      <c r="V121" s="3">
        <v>9.9000000000000008E-3</v>
      </c>
      <c r="W121" s="3">
        <v>2.7200000000000002E-3</v>
      </c>
      <c r="X121" s="3">
        <v>6.2E-4</v>
      </c>
      <c r="Y121" s="3">
        <v>1.2E-4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5">
        <f>P_R[[#This Row],[8+]]-P_R[[#This Row],[9+]]</f>
        <v>1.8999999999991246E-4</v>
      </c>
      <c r="AY121" s="5">
        <f>P_R[[#This Row],[9+]]-P_R[[#This Row],[10+]]</f>
        <v>9.1000000000007741E-4</v>
      </c>
      <c r="AZ121" s="5">
        <f>P_R[[#This Row],[10+]]-P_R[[#This Row],[11+]]</f>
        <v>3.5199999999999676E-3</v>
      </c>
      <c r="BA121" s="5">
        <f>P_R[[#This Row],[11+]]-P_R[[#This Row],[12+]]</f>
        <v>1.0730000000000017E-2</v>
      </c>
      <c r="BB121" s="5">
        <f>P_R[[#This Row],[12+]]-P_R[[#This Row],[13+]]</f>
        <v>2.8239999999999932E-2</v>
      </c>
      <c r="BC121" s="5">
        <f>P_R[[#This Row],[13+]]-P_R[[#This Row],[14+]]</f>
        <v>6.0200000000000031E-2</v>
      </c>
      <c r="BD121" s="5">
        <f>P_R[[#This Row],[14+]]-P_R[[#This Row],[15+]]</f>
        <v>0.10514000000000001</v>
      </c>
      <c r="BE121" s="5">
        <f>P_R[[#This Row],[15+]]-P_R[[#This Row],[16+]]</f>
        <v>0.15044999999999997</v>
      </c>
      <c r="BF121" s="5">
        <f>P_R[[#This Row],[16+]]-P_R[[#This Row],[17+]]</f>
        <v>0.17644000000000004</v>
      </c>
      <c r="BG121" s="5">
        <f>P_R[[#This Row],[17+]]-P_R[[#This Row],[18+]]</f>
        <v>0.16954000000000002</v>
      </c>
      <c r="BH121" s="5">
        <f>P_R[[#This Row],[18+]]-P_R[[#This Row],[19+]]</f>
        <v>0.13350999999999996</v>
      </c>
      <c r="BI121" s="5">
        <f>P_R[[#This Row],[19+]]-P_R[[#This Row],[20+]]</f>
        <v>8.6160000000000014E-2</v>
      </c>
      <c r="BJ121" s="5">
        <f>P_R[[#This Row],[20+]]-P_R[[#This Row],[21+]]</f>
        <v>4.5549999999999993E-2</v>
      </c>
      <c r="BK121" s="5">
        <f>P_R[[#This Row],[21+]]-P_R[[#This Row],[22+]]</f>
        <v>1.9479999999999997E-2</v>
      </c>
      <c r="BL121" s="5">
        <f>P_R[[#This Row],[22+]]-P_R[[#This Row],[23+]]</f>
        <v>7.1800000000000006E-3</v>
      </c>
      <c r="BM121" s="5">
        <f>P_R[[#This Row],[23+]]-P_R[[#This Row],[24+]]</f>
        <v>2.1000000000000003E-3</v>
      </c>
      <c r="BN121" s="5">
        <f>P_R[[#This Row],[24+]]-P_R[[#This Row],[25+]]</f>
        <v>5.0000000000000001E-4</v>
      </c>
      <c r="BO121" s="5">
        <f>P_R[[#This Row],[25+]]-P_R[[#This Row],[26+]]</f>
        <v>1.2E-4</v>
      </c>
      <c r="BP121" s="5">
        <f>P_R[[#This Row],[26+]]-P_R[[#This Row],[27+]]</f>
        <v>0</v>
      </c>
      <c r="BQ121" s="5">
        <f>P_R[[#This Row],[27+]]-P_R[[#This Row],[28+]]</f>
        <v>0</v>
      </c>
      <c r="BR121" s="5">
        <f>P_R[[#This Row],[28+]]-P_R[[#This Row],[29+]]</f>
        <v>0</v>
      </c>
      <c r="BS121" s="5">
        <f>P_R[[#This Row],[29+]]-P_R[[#This Row],[30+]]</f>
        <v>0</v>
      </c>
      <c r="BT121" s="5">
        <f>P_R[[#This Row],[30+]]-P_R[[#This Row],[31+]]</f>
        <v>0</v>
      </c>
      <c r="BU121" s="5">
        <f>P_R[[#This Row],[31+]]-P_R[[#This Row],[32+]]</f>
        <v>0</v>
      </c>
      <c r="BV121" s="5">
        <f>P_R[[#This Row],[32+]]-P_R[[#This Row],[33+]]</f>
        <v>0</v>
      </c>
      <c r="BW121" s="5">
        <f>P_R[[#This Row],[33+]]-P_R[[#This Row],[34+]]</f>
        <v>0</v>
      </c>
      <c r="BX121" s="5">
        <f>P_R[[#This Row],[34+]]-P_R[[#This Row],[35+]]</f>
        <v>0</v>
      </c>
      <c r="BY121" s="5">
        <f>P_R[[#This Row],[35+]]-P_R[[#This Row],[36+]]</f>
        <v>0</v>
      </c>
      <c r="BZ121" s="5">
        <f>P_R[[#This Row],[36+]]-P_R[[#This Row],[37+]]</f>
        <v>0</v>
      </c>
      <c r="CA121" s="5">
        <f>P_R[[#This Row],[37+]]-P_R[[#This Row],[38+]]</f>
        <v>0</v>
      </c>
      <c r="CB121" s="5">
        <f>P_R[[#This Row],[38+]]-P_R[[#This Row],[39+]]</f>
        <v>0</v>
      </c>
      <c r="CC121" s="5">
        <f>P_R[[#This Row],[39+]]-P_R[[#This Row],[40+]]</f>
        <v>0</v>
      </c>
      <c r="CD121" s="5">
        <f>P_R[[#This Row],[40+]]-P_R[[#This Row],[41+]]</f>
        <v>0</v>
      </c>
      <c r="CE121" s="5">
        <f>P_R[[#This Row],[41+]]-P_R[[#This Row],[42+]]</f>
        <v>0</v>
      </c>
      <c r="CF121" s="5">
        <f>P_R[[#This Row],[42+]]-P_R[[#This Row],[43+]]</f>
        <v>0</v>
      </c>
      <c r="CG121" s="5">
        <f>P_R[[#This Row],[43+]]-P_R[[#This Row],[44+]]</f>
        <v>0</v>
      </c>
      <c r="CH121" s="5">
        <f>P_R[[#This Row],[44+]]-P_R[[#This Row],[45+]]</f>
        <v>0</v>
      </c>
      <c r="CI121" s="5">
        <f>P_R[[#This Row],[45+]]-P_R[[#This Row],[46+]]</f>
        <v>0</v>
      </c>
      <c r="CJ121" s="5">
        <f>P_R[[#This Row],[46+]]-P_R[[#This Row],[47+]]</f>
        <v>0</v>
      </c>
      <c r="CK121" s="5">
        <f>P_R[[#This Row],[47+]]-P_R[[#This Row],[48+]]</f>
        <v>0</v>
      </c>
      <c r="CL121" s="5">
        <f>P_R[[#This Row],[48+]]-P_R[[#This Row],[49+]]</f>
        <v>0</v>
      </c>
    </row>
    <row r="122" spans="1:90" x14ac:dyDescent="0.25">
      <c r="A122" s="10">
        <v>22400628</v>
      </c>
      <c r="B122" t="s">
        <v>79</v>
      </c>
      <c r="C122" t="s">
        <v>89</v>
      </c>
      <c r="D122" s="11">
        <v>0.91666666666666663</v>
      </c>
      <c r="E122" s="9" t="str">
        <f>HYPERLINK("https://www.nba.com/stats/player/201939/boxscores-traditional", "Stephen Curry")</f>
        <v>Stephen Curry</v>
      </c>
      <c r="F122">
        <v>26.8</v>
      </c>
      <c r="G122" s="4">
        <v>6.524</v>
      </c>
      <c r="H122" s="3">
        <v>0.99800999999999995</v>
      </c>
      <c r="I122" s="3">
        <v>0.99682999999999999</v>
      </c>
      <c r="J122" s="3">
        <v>0.99505999999999994</v>
      </c>
      <c r="K122" s="3">
        <v>0.99224000000000001</v>
      </c>
      <c r="L122" s="3">
        <v>0.98839999999999995</v>
      </c>
      <c r="M122" s="3">
        <v>0.98299999999999998</v>
      </c>
      <c r="N122" s="3">
        <v>0.97499999999999998</v>
      </c>
      <c r="O122" s="3">
        <v>0.96484999999999999</v>
      </c>
      <c r="P122" s="3">
        <v>0.95154000000000005</v>
      </c>
      <c r="Q122" s="3">
        <v>0.93318999999999996</v>
      </c>
      <c r="R122" s="3">
        <v>0.91149000000000002</v>
      </c>
      <c r="S122" s="3">
        <v>0.88492999999999999</v>
      </c>
      <c r="T122" s="3">
        <v>0.85082999999999998</v>
      </c>
      <c r="U122" s="3">
        <v>0.81327000000000005</v>
      </c>
      <c r="V122" s="3">
        <v>0.77034999999999998</v>
      </c>
      <c r="W122" s="3">
        <v>0.71904000000000001</v>
      </c>
      <c r="X122" s="3">
        <v>0.66639999999999999</v>
      </c>
      <c r="Y122" s="3">
        <v>0.61026000000000002</v>
      </c>
      <c r="Z122" s="3">
        <v>0.54776000000000002</v>
      </c>
      <c r="AA122" s="3">
        <v>0.48803000000000002</v>
      </c>
      <c r="AB122" s="3">
        <v>0.42858000000000002</v>
      </c>
      <c r="AC122" s="3">
        <v>0.36692999999999998</v>
      </c>
      <c r="AD122" s="3">
        <v>0.31207000000000001</v>
      </c>
      <c r="AE122" s="3">
        <v>0.26108999999999999</v>
      </c>
      <c r="AF122" s="3">
        <v>0.21185999999999999</v>
      </c>
      <c r="AG122" s="3">
        <v>0.17105999999999999</v>
      </c>
      <c r="AH122" s="3">
        <v>0.13567000000000001</v>
      </c>
      <c r="AI122" s="3">
        <v>0.10383000000000001</v>
      </c>
      <c r="AJ122" s="3">
        <v>7.9269999999999993E-2</v>
      </c>
      <c r="AK122" s="3">
        <v>5.9380000000000002E-2</v>
      </c>
      <c r="AL122" s="3">
        <v>4.2720000000000001E-2</v>
      </c>
      <c r="AM122" s="3">
        <v>3.074E-2</v>
      </c>
      <c r="AN122" s="3">
        <v>2.1690000000000001E-2</v>
      </c>
      <c r="AO122" s="3">
        <v>1.4630000000000001E-2</v>
      </c>
      <c r="AP122" s="3">
        <v>9.9000000000000008E-3</v>
      </c>
      <c r="AQ122" s="3">
        <v>6.5700000000000003E-3</v>
      </c>
      <c r="AR122" s="3">
        <v>4.15E-3</v>
      </c>
      <c r="AS122" s="3">
        <v>2.64E-3</v>
      </c>
      <c r="AT122" s="3">
        <v>1.64E-3</v>
      </c>
      <c r="AU122" s="3">
        <v>9.7000000000000005E-4</v>
      </c>
      <c r="AV122" s="3">
        <v>5.8E-4</v>
      </c>
      <c r="AW122" s="3">
        <v>3.4000000000000002E-4</v>
      </c>
      <c r="AX122" s="5">
        <f>P_R[[#This Row],[8+]]-P_R[[#This Row],[9+]]</f>
        <v>1.1799999999999589E-3</v>
      </c>
      <c r="AY122" s="5">
        <f>P_R[[#This Row],[9+]]-P_R[[#This Row],[10+]]</f>
        <v>1.7700000000000493E-3</v>
      </c>
      <c r="AZ122" s="5">
        <f>P_R[[#This Row],[10+]]-P_R[[#This Row],[11+]]</f>
        <v>2.8199999999999337E-3</v>
      </c>
      <c r="BA122" s="5">
        <f>P_R[[#This Row],[11+]]-P_R[[#This Row],[12+]]</f>
        <v>3.8400000000000656E-3</v>
      </c>
      <c r="BB122" s="5">
        <f>P_R[[#This Row],[12+]]-P_R[[#This Row],[13+]]</f>
        <v>5.3999999999999604E-3</v>
      </c>
      <c r="BC122" s="5">
        <f>P_R[[#This Row],[13+]]-P_R[[#This Row],[14+]]</f>
        <v>8.0000000000000071E-3</v>
      </c>
      <c r="BD122" s="5">
        <f>P_R[[#This Row],[14+]]-P_R[[#This Row],[15+]]</f>
        <v>1.0149999999999992E-2</v>
      </c>
      <c r="BE122" s="5">
        <f>P_R[[#This Row],[15+]]-P_R[[#This Row],[16+]]</f>
        <v>1.3309999999999933E-2</v>
      </c>
      <c r="BF122" s="5">
        <f>P_R[[#This Row],[16+]]-P_R[[#This Row],[17+]]</f>
        <v>1.8350000000000088E-2</v>
      </c>
      <c r="BG122" s="5">
        <f>P_R[[#This Row],[17+]]-P_R[[#This Row],[18+]]</f>
        <v>2.1699999999999942E-2</v>
      </c>
      <c r="BH122" s="5">
        <f>P_R[[#This Row],[18+]]-P_R[[#This Row],[19+]]</f>
        <v>2.6560000000000028E-2</v>
      </c>
      <c r="BI122" s="5">
        <f>P_R[[#This Row],[19+]]-P_R[[#This Row],[20+]]</f>
        <v>3.4100000000000019E-2</v>
      </c>
      <c r="BJ122" s="5">
        <f>P_R[[#This Row],[20+]]-P_R[[#This Row],[21+]]</f>
        <v>3.7559999999999927E-2</v>
      </c>
      <c r="BK122" s="5">
        <f>P_R[[#This Row],[21+]]-P_R[[#This Row],[22+]]</f>
        <v>4.2920000000000069E-2</v>
      </c>
      <c r="BL122" s="5">
        <f>P_R[[#This Row],[22+]]-P_R[[#This Row],[23+]]</f>
        <v>5.1309999999999967E-2</v>
      </c>
      <c r="BM122" s="5">
        <f>P_R[[#This Row],[23+]]-P_R[[#This Row],[24+]]</f>
        <v>5.264000000000002E-2</v>
      </c>
      <c r="BN122" s="5">
        <f>P_R[[#This Row],[24+]]-P_R[[#This Row],[25+]]</f>
        <v>5.6139999999999968E-2</v>
      </c>
      <c r="BO122" s="5">
        <f>P_R[[#This Row],[25+]]-P_R[[#This Row],[26+]]</f>
        <v>6.25E-2</v>
      </c>
      <c r="BP122" s="5">
        <f>P_R[[#This Row],[26+]]-P_R[[#This Row],[27+]]</f>
        <v>5.9730000000000005E-2</v>
      </c>
      <c r="BQ122" s="5">
        <f>P_R[[#This Row],[27+]]-P_R[[#This Row],[28+]]</f>
        <v>5.9450000000000003E-2</v>
      </c>
      <c r="BR122" s="5">
        <f>P_R[[#This Row],[28+]]-P_R[[#This Row],[29+]]</f>
        <v>6.1650000000000038E-2</v>
      </c>
      <c r="BS122" s="5">
        <f>P_R[[#This Row],[29+]]-P_R[[#This Row],[30+]]</f>
        <v>5.4859999999999964E-2</v>
      </c>
      <c r="BT122" s="5">
        <f>P_R[[#This Row],[30+]]-P_R[[#This Row],[31+]]</f>
        <v>5.0980000000000025E-2</v>
      </c>
      <c r="BU122" s="5">
        <f>P_R[[#This Row],[31+]]-P_R[[#This Row],[32+]]</f>
        <v>4.9229999999999996E-2</v>
      </c>
      <c r="BV122" s="5">
        <f>P_R[[#This Row],[32+]]-P_R[[#This Row],[33+]]</f>
        <v>4.0800000000000003E-2</v>
      </c>
      <c r="BW122" s="5">
        <f>P_R[[#This Row],[33+]]-P_R[[#This Row],[34+]]</f>
        <v>3.5389999999999977E-2</v>
      </c>
      <c r="BX122" s="5">
        <f>P_R[[#This Row],[34+]]-P_R[[#This Row],[35+]]</f>
        <v>3.1840000000000007E-2</v>
      </c>
      <c r="BY122" s="5">
        <f>P_R[[#This Row],[35+]]-P_R[[#This Row],[36+]]</f>
        <v>2.4560000000000012E-2</v>
      </c>
      <c r="BZ122" s="5">
        <f>P_R[[#This Row],[36+]]-P_R[[#This Row],[37+]]</f>
        <v>1.9889999999999991E-2</v>
      </c>
      <c r="CA122" s="5">
        <f>P_R[[#This Row],[37+]]-P_R[[#This Row],[38+]]</f>
        <v>1.6660000000000001E-2</v>
      </c>
      <c r="CB122" s="5">
        <f>P_R[[#This Row],[38+]]-P_R[[#This Row],[39+]]</f>
        <v>1.1980000000000001E-2</v>
      </c>
      <c r="CC122" s="5">
        <f>P_R[[#This Row],[39+]]-P_R[[#This Row],[40+]]</f>
        <v>9.049999999999999E-3</v>
      </c>
      <c r="CD122" s="5">
        <f>P_R[[#This Row],[40+]]-P_R[[#This Row],[41+]]</f>
        <v>7.0600000000000003E-3</v>
      </c>
      <c r="CE122" s="5">
        <f>P_R[[#This Row],[41+]]-P_R[[#This Row],[42+]]</f>
        <v>4.7299999999999998E-3</v>
      </c>
      <c r="CF122" s="5">
        <f>P_R[[#This Row],[42+]]-P_R[[#This Row],[43+]]</f>
        <v>3.3300000000000005E-3</v>
      </c>
      <c r="CG122" s="5">
        <f>P_R[[#This Row],[43+]]-P_R[[#This Row],[44+]]</f>
        <v>2.4200000000000003E-3</v>
      </c>
      <c r="CH122" s="5">
        <f>P_R[[#This Row],[44+]]-P_R[[#This Row],[45+]]</f>
        <v>1.5100000000000001E-3</v>
      </c>
      <c r="CI122" s="5">
        <f>P_R[[#This Row],[45+]]-P_R[[#This Row],[46+]]</f>
        <v>1E-3</v>
      </c>
      <c r="CJ122" s="5">
        <f>P_R[[#This Row],[46+]]-P_R[[#This Row],[47+]]</f>
        <v>6.6999999999999991E-4</v>
      </c>
      <c r="CK122" s="5">
        <f>P_R[[#This Row],[47+]]-P_R[[#This Row],[48+]]</f>
        <v>3.9000000000000005E-4</v>
      </c>
      <c r="CL122" s="5">
        <f>P_R[[#This Row],[48+]]-P_R[[#This Row],[49+]]</f>
        <v>2.3999999999999998E-4</v>
      </c>
    </row>
    <row r="123" spans="1:90" hidden="1" x14ac:dyDescent="0.25">
      <c r="A123" s="10">
        <v>22400621</v>
      </c>
      <c r="B123" t="s">
        <v>82</v>
      </c>
      <c r="C123" t="s">
        <v>83</v>
      </c>
      <c r="D123" s="11">
        <v>0.58333333333333337</v>
      </c>
      <c r="E123" s="9" t="str">
        <f>HYPERLINK("https://www.nba.com/stats/player/1641716/boxscores-traditional", "Jarace Walker")</f>
        <v>Jarace Walker</v>
      </c>
      <c r="F123">
        <v>13.6</v>
      </c>
      <c r="G123" s="10">
        <v>4.923</v>
      </c>
      <c r="H123" s="3">
        <v>0.87285999999999997</v>
      </c>
      <c r="I123" s="3">
        <v>0.82381000000000004</v>
      </c>
      <c r="J123" s="3">
        <v>0.76729999999999998</v>
      </c>
      <c r="K123" s="3">
        <v>0.70194000000000001</v>
      </c>
      <c r="L123" s="3">
        <v>0.62929999999999997</v>
      </c>
      <c r="M123" s="3">
        <v>0.54776000000000002</v>
      </c>
      <c r="N123" s="3">
        <v>0.46811999999999998</v>
      </c>
      <c r="O123" s="3">
        <v>0.38973999999999998</v>
      </c>
      <c r="P123" s="3">
        <v>0.31207000000000001</v>
      </c>
      <c r="Q123" s="3">
        <v>0.24510000000000001</v>
      </c>
      <c r="R123" s="3">
        <v>0.18673000000000001</v>
      </c>
      <c r="S123" s="3">
        <v>0.13567000000000001</v>
      </c>
      <c r="T123" s="3">
        <v>9.6799999999999997E-2</v>
      </c>
      <c r="U123" s="3">
        <v>6.6809999999999994E-2</v>
      </c>
      <c r="V123" s="3">
        <v>4.3630000000000002E-2</v>
      </c>
      <c r="W123" s="3">
        <v>2.8070000000000001E-2</v>
      </c>
      <c r="X123" s="3">
        <v>1.7430000000000001E-2</v>
      </c>
      <c r="Y123" s="3">
        <v>1.017E-2</v>
      </c>
      <c r="Z123" s="3">
        <v>5.8700000000000002E-3</v>
      </c>
      <c r="AA123" s="3">
        <v>3.2599999999999999E-3</v>
      </c>
      <c r="AB123" s="3">
        <v>1.6900000000000001E-3</v>
      </c>
      <c r="AC123" s="3">
        <v>8.7000000000000001E-4</v>
      </c>
      <c r="AD123" s="3">
        <v>4.2999999999999999E-4</v>
      </c>
      <c r="AE123" s="3">
        <v>2.1000000000000001E-4</v>
      </c>
      <c r="AF123" s="3">
        <v>9.0000000000000006E-5</v>
      </c>
      <c r="AG123" s="3">
        <v>4.0000000000000003E-5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5">
        <f>P_R[[#This Row],[8+]]-P_R[[#This Row],[9+]]</f>
        <v>4.9049999999999927E-2</v>
      </c>
      <c r="AY123" s="5">
        <f>P_R[[#This Row],[9+]]-P_R[[#This Row],[10+]]</f>
        <v>5.651000000000006E-2</v>
      </c>
      <c r="AZ123" s="5">
        <f>P_R[[#This Row],[10+]]-P_R[[#This Row],[11+]]</f>
        <v>6.5359999999999974E-2</v>
      </c>
      <c r="BA123" s="5">
        <f>P_R[[#This Row],[11+]]-P_R[[#This Row],[12+]]</f>
        <v>7.2640000000000038E-2</v>
      </c>
      <c r="BB123" s="5">
        <f>P_R[[#This Row],[12+]]-P_R[[#This Row],[13+]]</f>
        <v>8.1539999999999946E-2</v>
      </c>
      <c r="BC123" s="5">
        <f>P_R[[#This Row],[13+]]-P_R[[#This Row],[14+]]</f>
        <v>7.9640000000000044E-2</v>
      </c>
      <c r="BD123" s="5">
        <f>P_R[[#This Row],[14+]]-P_R[[#This Row],[15+]]</f>
        <v>7.8380000000000005E-2</v>
      </c>
      <c r="BE123" s="5">
        <f>P_R[[#This Row],[15+]]-P_R[[#This Row],[16+]]</f>
        <v>7.7669999999999961E-2</v>
      </c>
      <c r="BF123" s="5">
        <f>P_R[[#This Row],[16+]]-P_R[[#This Row],[17+]]</f>
        <v>6.6970000000000002E-2</v>
      </c>
      <c r="BG123" s="5">
        <f>P_R[[#This Row],[17+]]-P_R[[#This Row],[18+]]</f>
        <v>5.8370000000000005E-2</v>
      </c>
      <c r="BH123" s="5">
        <f>P_R[[#This Row],[18+]]-P_R[[#This Row],[19+]]</f>
        <v>5.1059999999999994E-2</v>
      </c>
      <c r="BI123" s="5">
        <f>P_R[[#This Row],[19+]]-P_R[[#This Row],[20+]]</f>
        <v>3.8870000000000016E-2</v>
      </c>
      <c r="BJ123" s="5">
        <f>P_R[[#This Row],[20+]]-P_R[[#This Row],[21+]]</f>
        <v>2.9990000000000003E-2</v>
      </c>
      <c r="BK123" s="5">
        <f>P_R[[#This Row],[21+]]-P_R[[#This Row],[22+]]</f>
        <v>2.3179999999999992E-2</v>
      </c>
      <c r="BL123" s="5">
        <f>P_R[[#This Row],[22+]]-P_R[[#This Row],[23+]]</f>
        <v>1.5560000000000001E-2</v>
      </c>
      <c r="BM123" s="5">
        <f>P_R[[#This Row],[23+]]-P_R[[#This Row],[24+]]</f>
        <v>1.064E-2</v>
      </c>
      <c r="BN123" s="5">
        <f>P_R[[#This Row],[24+]]-P_R[[#This Row],[25+]]</f>
        <v>7.2600000000000008E-3</v>
      </c>
      <c r="BO123" s="5">
        <f>P_R[[#This Row],[25+]]-P_R[[#This Row],[26+]]</f>
        <v>4.3E-3</v>
      </c>
      <c r="BP123" s="5">
        <f>P_R[[#This Row],[26+]]-P_R[[#This Row],[27+]]</f>
        <v>2.6100000000000003E-3</v>
      </c>
      <c r="BQ123" s="5">
        <f>P_R[[#This Row],[27+]]-P_R[[#This Row],[28+]]</f>
        <v>1.5699999999999998E-3</v>
      </c>
      <c r="BR123" s="5">
        <f>P_R[[#This Row],[28+]]-P_R[[#This Row],[29+]]</f>
        <v>8.2000000000000009E-4</v>
      </c>
      <c r="BS123" s="5">
        <f>P_R[[#This Row],[29+]]-P_R[[#This Row],[30+]]</f>
        <v>4.4000000000000002E-4</v>
      </c>
      <c r="BT123" s="5">
        <f>P_R[[#This Row],[30+]]-P_R[[#This Row],[31+]]</f>
        <v>2.1999999999999998E-4</v>
      </c>
      <c r="BU123" s="5">
        <f>P_R[[#This Row],[31+]]-P_R[[#This Row],[32+]]</f>
        <v>1.2E-4</v>
      </c>
      <c r="BV123" s="5">
        <f>P_R[[#This Row],[32+]]-P_R[[#This Row],[33+]]</f>
        <v>5.0000000000000002E-5</v>
      </c>
      <c r="BW123" s="5">
        <f>P_R[[#This Row],[33+]]-P_R[[#This Row],[34+]]</f>
        <v>4.0000000000000003E-5</v>
      </c>
      <c r="BX123" s="5">
        <f>P_R[[#This Row],[34+]]-P_R[[#This Row],[35+]]</f>
        <v>0</v>
      </c>
      <c r="BY123" s="5">
        <f>P_R[[#This Row],[35+]]-P_R[[#This Row],[36+]]</f>
        <v>0</v>
      </c>
      <c r="BZ123" s="5">
        <f>P_R[[#This Row],[36+]]-P_R[[#This Row],[37+]]</f>
        <v>0</v>
      </c>
      <c r="CA123" s="5">
        <f>P_R[[#This Row],[37+]]-P_R[[#This Row],[38+]]</f>
        <v>0</v>
      </c>
      <c r="CB123" s="5">
        <f>P_R[[#This Row],[38+]]-P_R[[#This Row],[39+]]</f>
        <v>0</v>
      </c>
      <c r="CC123" s="5">
        <f>P_R[[#This Row],[39+]]-P_R[[#This Row],[40+]]</f>
        <v>0</v>
      </c>
      <c r="CD123" s="5">
        <f>P_R[[#This Row],[40+]]-P_R[[#This Row],[41+]]</f>
        <v>0</v>
      </c>
      <c r="CE123" s="5">
        <f>P_R[[#This Row],[41+]]-P_R[[#This Row],[42+]]</f>
        <v>0</v>
      </c>
      <c r="CF123" s="5">
        <f>P_R[[#This Row],[42+]]-P_R[[#This Row],[43+]]</f>
        <v>0</v>
      </c>
      <c r="CG123" s="5">
        <f>P_R[[#This Row],[43+]]-P_R[[#This Row],[44+]]</f>
        <v>0</v>
      </c>
      <c r="CH123" s="5">
        <f>P_R[[#This Row],[44+]]-P_R[[#This Row],[45+]]</f>
        <v>0</v>
      </c>
      <c r="CI123" s="5">
        <f>P_R[[#This Row],[45+]]-P_R[[#This Row],[46+]]</f>
        <v>0</v>
      </c>
      <c r="CJ123" s="5">
        <f>P_R[[#This Row],[46+]]-P_R[[#This Row],[47+]]</f>
        <v>0</v>
      </c>
      <c r="CK123" s="5">
        <f>P_R[[#This Row],[47+]]-P_R[[#This Row],[48+]]</f>
        <v>0</v>
      </c>
      <c r="CL123" s="5">
        <f>P_R[[#This Row],[48+]]-P_R[[#This Row],[49+]]</f>
        <v>0</v>
      </c>
    </row>
    <row r="124" spans="1:90" x14ac:dyDescent="0.25">
      <c r="A124" s="10">
        <v>22400628</v>
      </c>
      <c r="B124" t="s">
        <v>79</v>
      </c>
      <c r="C124" t="s">
        <v>89</v>
      </c>
      <c r="D124" s="11">
        <v>0.91666666666666663</v>
      </c>
      <c r="E124" s="9" t="str">
        <f>HYPERLINK("https://www.nba.com/stats/player/1630228/boxscores-traditional", "Jonathan Kuminga")</f>
        <v>Jonathan Kuminga</v>
      </c>
      <c r="F124">
        <v>31</v>
      </c>
      <c r="G124" s="4">
        <v>11.082000000000001</v>
      </c>
      <c r="H124" s="3">
        <v>0.98124</v>
      </c>
      <c r="I124" s="3">
        <v>0.97670000000000001</v>
      </c>
      <c r="J124" s="3">
        <v>0.97062000000000004</v>
      </c>
      <c r="K124" s="3">
        <v>0.96406999999999998</v>
      </c>
      <c r="L124" s="3">
        <v>0.95637000000000005</v>
      </c>
      <c r="M124" s="3">
        <v>0.94738</v>
      </c>
      <c r="N124" s="3">
        <v>0.93698999999999999</v>
      </c>
      <c r="O124" s="3">
        <v>0.92506999999999995</v>
      </c>
      <c r="P124" s="3">
        <v>0.91149000000000002</v>
      </c>
      <c r="Q124" s="3">
        <v>0.89617000000000002</v>
      </c>
      <c r="R124" s="3">
        <v>0.879</v>
      </c>
      <c r="S124" s="3">
        <v>0.85992999999999997</v>
      </c>
      <c r="T124" s="3">
        <v>0.83891000000000004</v>
      </c>
      <c r="U124" s="3">
        <v>0.81594</v>
      </c>
      <c r="V124" s="3">
        <v>0.79103000000000001</v>
      </c>
      <c r="W124" s="3">
        <v>0.76424000000000003</v>
      </c>
      <c r="X124" s="3">
        <v>0.73565000000000003</v>
      </c>
      <c r="Y124" s="3">
        <v>0.70540000000000003</v>
      </c>
      <c r="Z124" s="3">
        <v>0.67364000000000002</v>
      </c>
      <c r="AA124" s="3">
        <v>0.64058000000000004</v>
      </c>
      <c r="AB124" s="3">
        <v>0.60641999999999996</v>
      </c>
      <c r="AC124" s="3">
        <v>0.57142000000000004</v>
      </c>
      <c r="AD124" s="3">
        <v>0.53586</v>
      </c>
      <c r="AE124" s="3">
        <v>0.5</v>
      </c>
      <c r="AF124" s="3">
        <v>0.46414</v>
      </c>
      <c r="AG124" s="3">
        <v>0.42858000000000002</v>
      </c>
      <c r="AH124" s="3">
        <v>0.39357999999999999</v>
      </c>
      <c r="AI124" s="3">
        <v>0.35942000000000002</v>
      </c>
      <c r="AJ124" s="3">
        <v>0.32635999999999998</v>
      </c>
      <c r="AK124" s="3">
        <v>0.29459999999999997</v>
      </c>
      <c r="AL124" s="3">
        <v>0.26434999999999997</v>
      </c>
      <c r="AM124" s="3">
        <v>0.23576</v>
      </c>
      <c r="AN124" s="3">
        <v>0.20896999999999999</v>
      </c>
      <c r="AO124" s="3">
        <v>0.18406</v>
      </c>
      <c r="AP124" s="3">
        <v>0.16109000000000001</v>
      </c>
      <c r="AQ124" s="3">
        <v>0.14007</v>
      </c>
      <c r="AR124" s="3">
        <v>0.121</v>
      </c>
      <c r="AS124" s="3">
        <v>0.10383000000000001</v>
      </c>
      <c r="AT124" s="3">
        <v>8.8510000000000005E-2</v>
      </c>
      <c r="AU124" s="3">
        <v>7.4929999999999997E-2</v>
      </c>
      <c r="AV124" s="3">
        <v>6.3009999999999997E-2</v>
      </c>
      <c r="AW124" s="3">
        <v>5.262E-2</v>
      </c>
      <c r="AX124" s="5">
        <f>P_R[[#This Row],[8+]]-P_R[[#This Row],[9+]]</f>
        <v>4.5399999999999885E-3</v>
      </c>
      <c r="AY124" s="5">
        <f>P_R[[#This Row],[9+]]-P_R[[#This Row],[10+]]</f>
        <v>6.0799999999999743E-3</v>
      </c>
      <c r="AZ124" s="5">
        <f>P_R[[#This Row],[10+]]-P_R[[#This Row],[11+]]</f>
        <v>6.5500000000000558E-3</v>
      </c>
      <c r="BA124" s="5">
        <f>P_R[[#This Row],[11+]]-P_R[[#This Row],[12+]]</f>
        <v>7.6999999999999291E-3</v>
      </c>
      <c r="BB124" s="5">
        <f>P_R[[#This Row],[12+]]-P_R[[#This Row],[13+]]</f>
        <v>8.9900000000000535E-3</v>
      </c>
      <c r="BC124" s="5">
        <f>P_R[[#This Row],[13+]]-P_R[[#This Row],[14+]]</f>
        <v>1.039000000000001E-2</v>
      </c>
      <c r="BD124" s="5">
        <f>P_R[[#This Row],[14+]]-P_R[[#This Row],[15+]]</f>
        <v>1.1920000000000042E-2</v>
      </c>
      <c r="BE124" s="5">
        <f>P_R[[#This Row],[15+]]-P_R[[#This Row],[16+]]</f>
        <v>1.3579999999999925E-2</v>
      </c>
      <c r="BF124" s="5">
        <f>P_R[[#This Row],[16+]]-P_R[[#This Row],[17+]]</f>
        <v>1.532E-2</v>
      </c>
      <c r="BG124" s="5">
        <f>P_R[[#This Row],[17+]]-P_R[[#This Row],[18+]]</f>
        <v>1.7170000000000019E-2</v>
      </c>
      <c r="BH124" s="5">
        <f>P_R[[#This Row],[18+]]-P_R[[#This Row],[19+]]</f>
        <v>1.9070000000000031E-2</v>
      </c>
      <c r="BI124" s="5">
        <f>P_R[[#This Row],[19+]]-P_R[[#This Row],[20+]]</f>
        <v>2.1019999999999928E-2</v>
      </c>
      <c r="BJ124" s="5">
        <f>P_R[[#This Row],[20+]]-P_R[[#This Row],[21+]]</f>
        <v>2.2970000000000046E-2</v>
      </c>
      <c r="BK124" s="5">
        <f>P_R[[#This Row],[21+]]-P_R[[#This Row],[22+]]</f>
        <v>2.4909999999999988E-2</v>
      </c>
      <c r="BL124" s="5">
        <f>P_R[[#This Row],[22+]]-P_R[[#This Row],[23+]]</f>
        <v>2.678999999999998E-2</v>
      </c>
      <c r="BM124" s="5">
        <f>P_R[[#This Row],[23+]]-P_R[[#This Row],[24+]]</f>
        <v>2.8590000000000004E-2</v>
      </c>
      <c r="BN124" s="5">
        <f>P_R[[#This Row],[24+]]-P_R[[#This Row],[25+]]</f>
        <v>3.0249999999999999E-2</v>
      </c>
      <c r="BO124" s="5">
        <f>P_R[[#This Row],[25+]]-P_R[[#This Row],[26+]]</f>
        <v>3.176000000000001E-2</v>
      </c>
      <c r="BP124" s="5">
        <f>P_R[[#This Row],[26+]]-P_R[[#This Row],[27+]]</f>
        <v>3.3059999999999978E-2</v>
      </c>
      <c r="BQ124" s="5">
        <f>P_R[[#This Row],[27+]]-P_R[[#This Row],[28+]]</f>
        <v>3.4160000000000079E-2</v>
      </c>
      <c r="BR124" s="5">
        <f>P_R[[#This Row],[28+]]-P_R[[#This Row],[29+]]</f>
        <v>3.499999999999992E-2</v>
      </c>
      <c r="BS124" s="5">
        <f>P_R[[#This Row],[29+]]-P_R[[#This Row],[30+]]</f>
        <v>3.5560000000000036E-2</v>
      </c>
      <c r="BT124" s="5">
        <f>P_R[[#This Row],[30+]]-P_R[[#This Row],[31+]]</f>
        <v>3.5860000000000003E-2</v>
      </c>
      <c r="BU124" s="5">
        <f>P_R[[#This Row],[31+]]-P_R[[#This Row],[32+]]</f>
        <v>3.5860000000000003E-2</v>
      </c>
      <c r="BV124" s="5">
        <f>P_R[[#This Row],[32+]]-P_R[[#This Row],[33+]]</f>
        <v>3.5559999999999981E-2</v>
      </c>
      <c r="BW124" s="5">
        <f>P_R[[#This Row],[33+]]-P_R[[#This Row],[34+]]</f>
        <v>3.5000000000000031E-2</v>
      </c>
      <c r="BX124" s="5">
        <f>P_R[[#This Row],[34+]]-P_R[[#This Row],[35+]]</f>
        <v>3.4159999999999968E-2</v>
      </c>
      <c r="BY124" s="5">
        <f>P_R[[#This Row],[35+]]-P_R[[#This Row],[36+]]</f>
        <v>3.3060000000000034E-2</v>
      </c>
      <c r="BZ124" s="5">
        <f>P_R[[#This Row],[36+]]-P_R[[#This Row],[37+]]</f>
        <v>3.176000000000001E-2</v>
      </c>
      <c r="CA124" s="5">
        <f>P_R[[#This Row],[37+]]-P_R[[#This Row],[38+]]</f>
        <v>3.0249999999999999E-2</v>
      </c>
      <c r="CB124" s="5">
        <f>P_R[[#This Row],[38+]]-P_R[[#This Row],[39+]]</f>
        <v>2.8589999999999977E-2</v>
      </c>
      <c r="CC124" s="5">
        <f>P_R[[#This Row],[39+]]-P_R[[#This Row],[40+]]</f>
        <v>2.6790000000000008E-2</v>
      </c>
      <c r="CD124" s="5">
        <f>P_R[[#This Row],[40+]]-P_R[[#This Row],[41+]]</f>
        <v>2.4909999999999988E-2</v>
      </c>
      <c r="CE124" s="5">
        <f>P_R[[#This Row],[41+]]-P_R[[#This Row],[42+]]</f>
        <v>2.296999999999999E-2</v>
      </c>
      <c r="CF124" s="5">
        <f>P_R[[#This Row],[42+]]-P_R[[#This Row],[43+]]</f>
        <v>2.1020000000000011E-2</v>
      </c>
      <c r="CG124" s="5">
        <f>P_R[[#This Row],[43+]]-P_R[[#This Row],[44+]]</f>
        <v>1.9070000000000004E-2</v>
      </c>
      <c r="CH124" s="5">
        <f>P_R[[#This Row],[44+]]-P_R[[#This Row],[45+]]</f>
        <v>1.7169999999999991E-2</v>
      </c>
      <c r="CI124" s="5">
        <f>P_R[[#This Row],[45+]]-P_R[[#This Row],[46+]]</f>
        <v>1.532E-2</v>
      </c>
      <c r="CJ124" s="5">
        <f>P_R[[#This Row],[46+]]-P_R[[#This Row],[47+]]</f>
        <v>1.3580000000000009E-2</v>
      </c>
      <c r="CK124" s="5">
        <f>P_R[[#This Row],[47+]]-P_R[[#This Row],[48+]]</f>
        <v>1.192E-2</v>
      </c>
      <c r="CL124" s="5">
        <f>P_R[[#This Row],[48+]]-P_R[[#This Row],[49+]]</f>
        <v>1.0389999999999996E-2</v>
      </c>
    </row>
    <row r="125" spans="1:90" x14ac:dyDescent="0.25">
      <c r="A125" s="10">
        <v>22400629</v>
      </c>
      <c r="B125" t="s">
        <v>80</v>
      </c>
      <c r="C125" t="s">
        <v>90</v>
      </c>
      <c r="D125" s="11">
        <v>0.91666666666666663</v>
      </c>
      <c r="E125" s="9" t="str">
        <f>HYPERLINK("https://www.nba.com/stats/player/1627759/boxscores-traditional", "Jaylen Brown")</f>
        <v>Jaylen Brown</v>
      </c>
      <c r="F125">
        <v>25.2</v>
      </c>
      <c r="G125" s="4">
        <v>6.0789999999999997</v>
      </c>
      <c r="H125" s="3">
        <v>0.99766999999999995</v>
      </c>
      <c r="I125" s="3">
        <v>0.99609000000000003</v>
      </c>
      <c r="J125" s="3">
        <v>0.99378999999999995</v>
      </c>
      <c r="K125" s="3">
        <v>0.99036000000000002</v>
      </c>
      <c r="L125" s="3">
        <v>0.98499999999999999</v>
      </c>
      <c r="M125" s="3">
        <v>0.97777999999999998</v>
      </c>
      <c r="N125" s="3">
        <v>0.96711999999999998</v>
      </c>
      <c r="O125" s="3">
        <v>0.95352000000000003</v>
      </c>
      <c r="P125" s="3">
        <v>0.93447999999999998</v>
      </c>
      <c r="Q125" s="3">
        <v>0.91149000000000002</v>
      </c>
      <c r="R125" s="3">
        <v>0.88100000000000001</v>
      </c>
      <c r="S125" s="3">
        <v>0.84614</v>
      </c>
      <c r="T125" s="3">
        <v>0.80510999999999999</v>
      </c>
      <c r="U125" s="3">
        <v>0.75490000000000002</v>
      </c>
      <c r="V125" s="3">
        <v>0.70194000000000001</v>
      </c>
      <c r="W125" s="3">
        <v>0.64058000000000004</v>
      </c>
      <c r="X125" s="3">
        <v>0.57926</v>
      </c>
      <c r="Y125" s="3">
        <v>0.51197000000000004</v>
      </c>
      <c r="Z125" s="3">
        <v>0.44828000000000001</v>
      </c>
      <c r="AA125" s="3">
        <v>0.38208999999999999</v>
      </c>
      <c r="AB125" s="3">
        <v>0.32275999999999999</v>
      </c>
      <c r="AC125" s="3">
        <v>0.26434999999999997</v>
      </c>
      <c r="AD125" s="3">
        <v>0.21476000000000001</v>
      </c>
      <c r="AE125" s="3">
        <v>0.17105999999999999</v>
      </c>
      <c r="AF125" s="3">
        <v>0.13136</v>
      </c>
      <c r="AG125" s="3">
        <v>0.10027</v>
      </c>
      <c r="AH125" s="3">
        <v>7.3529999999999998E-2</v>
      </c>
      <c r="AI125" s="3">
        <v>5.3699999999999998E-2</v>
      </c>
      <c r="AJ125" s="3">
        <v>3.7539999999999997E-2</v>
      </c>
      <c r="AK125" s="3">
        <v>2.6190000000000001E-2</v>
      </c>
      <c r="AL125" s="3">
        <v>1.7430000000000001E-2</v>
      </c>
      <c r="AM125" s="3">
        <v>1.1599999999999999E-2</v>
      </c>
      <c r="AN125" s="3">
        <v>7.5500000000000003E-3</v>
      </c>
      <c r="AO125" s="3">
        <v>4.6600000000000001E-3</v>
      </c>
      <c r="AP125" s="3">
        <v>2.8900000000000002E-3</v>
      </c>
      <c r="AQ125" s="3">
        <v>1.6900000000000001E-3</v>
      </c>
      <c r="AR125" s="3">
        <v>1E-3</v>
      </c>
      <c r="AS125" s="3">
        <v>5.5999999999999995E-4</v>
      </c>
      <c r="AT125" s="3">
        <v>3.1E-4</v>
      </c>
      <c r="AU125" s="3">
        <v>1.7000000000000001E-4</v>
      </c>
      <c r="AV125" s="3">
        <v>9.0000000000000006E-5</v>
      </c>
      <c r="AW125" s="3">
        <v>4.0000000000000003E-5</v>
      </c>
      <c r="AX125" s="5">
        <f>P_R[[#This Row],[8+]]-P_R[[#This Row],[9+]]</f>
        <v>1.5799999999999148E-3</v>
      </c>
      <c r="AY125" s="5">
        <f>P_R[[#This Row],[9+]]-P_R[[#This Row],[10+]]</f>
        <v>2.3000000000000798E-3</v>
      </c>
      <c r="AZ125" s="5">
        <f>P_R[[#This Row],[10+]]-P_R[[#This Row],[11+]]</f>
        <v>3.4299999999999331E-3</v>
      </c>
      <c r="BA125" s="5">
        <f>P_R[[#This Row],[11+]]-P_R[[#This Row],[12+]]</f>
        <v>5.3600000000000314E-3</v>
      </c>
      <c r="BB125" s="5">
        <f>P_R[[#This Row],[12+]]-P_R[[#This Row],[13+]]</f>
        <v>7.2200000000000042E-3</v>
      </c>
      <c r="BC125" s="5">
        <f>P_R[[#This Row],[13+]]-P_R[[#This Row],[14+]]</f>
        <v>1.0660000000000003E-2</v>
      </c>
      <c r="BD125" s="5">
        <f>P_R[[#This Row],[14+]]-P_R[[#This Row],[15+]]</f>
        <v>1.3599999999999945E-2</v>
      </c>
      <c r="BE125" s="5">
        <f>P_R[[#This Row],[15+]]-P_R[[#This Row],[16+]]</f>
        <v>1.9040000000000057E-2</v>
      </c>
      <c r="BF125" s="5">
        <f>P_R[[#This Row],[16+]]-P_R[[#This Row],[17+]]</f>
        <v>2.2989999999999955E-2</v>
      </c>
      <c r="BG125" s="5">
        <f>P_R[[#This Row],[17+]]-P_R[[#This Row],[18+]]</f>
        <v>3.0490000000000017E-2</v>
      </c>
      <c r="BH125" s="5">
        <f>P_R[[#This Row],[18+]]-P_R[[#This Row],[19+]]</f>
        <v>3.4860000000000002E-2</v>
      </c>
      <c r="BI125" s="5">
        <f>P_R[[#This Row],[19+]]-P_R[[#This Row],[20+]]</f>
        <v>4.1030000000000011E-2</v>
      </c>
      <c r="BJ125" s="5">
        <f>P_R[[#This Row],[20+]]-P_R[[#This Row],[21+]]</f>
        <v>5.0209999999999977E-2</v>
      </c>
      <c r="BK125" s="5">
        <f>P_R[[#This Row],[21+]]-P_R[[#This Row],[22+]]</f>
        <v>5.2960000000000007E-2</v>
      </c>
      <c r="BL125" s="5">
        <f>P_R[[#This Row],[22+]]-P_R[[#This Row],[23+]]</f>
        <v>6.135999999999997E-2</v>
      </c>
      <c r="BM125" s="5">
        <f>P_R[[#This Row],[23+]]-P_R[[#This Row],[24+]]</f>
        <v>6.1320000000000041E-2</v>
      </c>
      <c r="BN125" s="5">
        <f>P_R[[#This Row],[24+]]-P_R[[#This Row],[25+]]</f>
        <v>6.7289999999999961E-2</v>
      </c>
      <c r="BO125" s="5">
        <f>P_R[[#This Row],[25+]]-P_R[[#This Row],[26+]]</f>
        <v>6.3690000000000024E-2</v>
      </c>
      <c r="BP125" s="5">
        <f>P_R[[#This Row],[26+]]-P_R[[#This Row],[27+]]</f>
        <v>6.6190000000000027E-2</v>
      </c>
      <c r="BQ125" s="5">
        <f>P_R[[#This Row],[27+]]-P_R[[#This Row],[28+]]</f>
        <v>5.9329999999999994E-2</v>
      </c>
      <c r="BR125" s="5">
        <f>P_R[[#This Row],[28+]]-P_R[[#This Row],[29+]]</f>
        <v>5.8410000000000017E-2</v>
      </c>
      <c r="BS125" s="5">
        <f>P_R[[#This Row],[29+]]-P_R[[#This Row],[30+]]</f>
        <v>4.9589999999999967E-2</v>
      </c>
      <c r="BT125" s="5">
        <f>P_R[[#This Row],[30+]]-P_R[[#This Row],[31+]]</f>
        <v>4.3700000000000017E-2</v>
      </c>
      <c r="BU125" s="5">
        <f>P_R[[#This Row],[31+]]-P_R[[#This Row],[32+]]</f>
        <v>3.9699999999999985E-2</v>
      </c>
      <c r="BV125" s="5">
        <f>P_R[[#This Row],[32+]]-P_R[[#This Row],[33+]]</f>
        <v>3.1090000000000007E-2</v>
      </c>
      <c r="BW125" s="5">
        <f>P_R[[#This Row],[33+]]-P_R[[#This Row],[34+]]</f>
        <v>2.674E-2</v>
      </c>
      <c r="BX125" s="5">
        <f>P_R[[#This Row],[34+]]-P_R[[#This Row],[35+]]</f>
        <v>1.983E-2</v>
      </c>
      <c r="BY125" s="5">
        <f>P_R[[#This Row],[35+]]-P_R[[#This Row],[36+]]</f>
        <v>1.6160000000000001E-2</v>
      </c>
      <c r="BZ125" s="5">
        <f>P_R[[#This Row],[36+]]-P_R[[#This Row],[37+]]</f>
        <v>1.1349999999999996E-2</v>
      </c>
      <c r="CA125" s="5">
        <f>P_R[[#This Row],[37+]]-P_R[[#This Row],[38+]]</f>
        <v>8.7600000000000004E-3</v>
      </c>
      <c r="CB125" s="5">
        <f>P_R[[#This Row],[38+]]-P_R[[#This Row],[39+]]</f>
        <v>5.8300000000000018E-3</v>
      </c>
      <c r="CC125" s="5">
        <f>P_R[[#This Row],[39+]]-P_R[[#This Row],[40+]]</f>
        <v>4.0499999999999989E-3</v>
      </c>
      <c r="CD125" s="5">
        <f>P_R[[#This Row],[40+]]-P_R[[#This Row],[41+]]</f>
        <v>2.8900000000000002E-3</v>
      </c>
      <c r="CE125" s="5">
        <f>P_R[[#This Row],[41+]]-P_R[[#This Row],[42+]]</f>
        <v>1.7699999999999999E-3</v>
      </c>
      <c r="CF125" s="5">
        <f>P_R[[#This Row],[42+]]-P_R[[#This Row],[43+]]</f>
        <v>1.2000000000000001E-3</v>
      </c>
      <c r="CG125" s="5">
        <f>P_R[[#This Row],[43+]]-P_R[[#This Row],[44+]]</f>
        <v>6.9000000000000008E-4</v>
      </c>
      <c r="CH125" s="5">
        <f>P_R[[#This Row],[44+]]-P_R[[#This Row],[45+]]</f>
        <v>4.4000000000000007E-4</v>
      </c>
      <c r="CI125" s="5">
        <f>P_R[[#This Row],[45+]]-P_R[[#This Row],[46+]]</f>
        <v>2.4999999999999995E-4</v>
      </c>
      <c r="CJ125" s="5">
        <f>P_R[[#This Row],[46+]]-P_R[[#This Row],[47+]]</f>
        <v>1.3999999999999999E-4</v>
      </c>
      <c r="CK125" s="5">
        <f>P_R[[#This Row],[47+]]-P_R[[#This Row],[48+]]</f>
        <v>8.0000000000000007E-5</v>
      </c>
      <c r="CL125" s="5">
        <f>P_R[[#This Row],[48+]]-P_R[[#This Row],[49+]]</f>
        <v>5.0000000000000002E-5</v>
      </c>
    </row>
    <row r="126" spans="1:90" x14ac:dyDescent="0.25">
      <c r="A126" s="10">
        <v>22400628</v>
      </c>
      <c r="B126" t="s">
        <v>79</v>
      </c>
      <c r="C126" t="s">
        <v>89</v>
      </c>
      <c r="D126" s="11">
        <v>0.91666666666666663</v>
      </c>
      <c r="E126" s="9" t="str">
        <f>HYPERLINK("https://www.nba.com/stats/player/203952/boxscores-traditional", "Andrew Wiggins")</f>
        <v>Andrew Wiggins</v>
      </c>
      <c r="F126">
        <v>26.4</v>
      </c>
      <c r="G126" s="4">
        <v>11.481999999999999</v>
      </c>
      <c r="H126" s="3">
        <v>0.94520000000000004</v>
      </c>
      <c r="I126" s="3">
        <v>0.93574000000000002</v>
      </c>
      <c r="J126" s="3">
        <v>0.92364000000000002</v>
      </c>
      <c r="K126" s="3">
        <v>0.90988000000000002</v>
      </c>
      <c r="L126" s="3">
        <v>0.89434999999999998</v>
      </c>
      <c r="M126" s="3">
        <v>0.879</v>
      </c>
      <c r="N126" s="3">
        <v>0.85992999999999997</v>
      </c>
      <c r="O126" s="3">
        <v>0.83891000000000004</v>
      </c>
      <c r="P126" s="3">
        <v>0.81859000000000004</v>
      </c>
      <c r="Q126" s="3">
        <v>0.79388999999999998</v>
      </c>
      <c r="R126" s="3">
        <v>0.76729999999999998</v>
      </c>
      <c r="S126" s="3">
        <v>0.73890999999999996</v>
      </c>
      <c r="T126" s="3">
        <v>0.71226</v>
      </c>
      <c r="U126" s="3">
        <v>0.68081999999999998</v>
      </c>
      <c r="V126" s="3">
        <v>0.64802999999999999</v>
      </c>
      <c r="W126" s="3">
        <v>0.61790999999999996</v>
      </c>
      <c r="X126" s="3">
        <v>0.58316999999999997</v>
      </c>
      <c r="Y126" s="3">
        <v>0.54776000000000002</v>
      </c>
      <c r="Z126" s="3">
        <v>0.51197000000000004</v>
      </c>
      <c r="AA126" s="3">
        <v>0.48005999999999999</v>
      </c>
      <c r="AB126" s="3">
        <v>0.44433</v>
      </c>
      <c r="AC126" s="3">
        <v>0.40905000000000002</v>
      </c>
      <c r="AD126" s="3">
        <v>0.37828000000000001</v>
      </c>
      <c r="AE126" s="3">
        <v>0.34458</v>
      </c>
      <c r="AF126" s="3">
        <v>0.31207000000000001</v>
      </c>
      <c r="AG126" s="3">
        <v>0.28433999999999998</v>
      </c>
      <c r="AH126" s="3">
        <v>0.25463000000000002</v>
      </c>
      <c r="AI126" s="3">
        <v>0.22663</v>
      </c>
      <c r="AJ126" s="3">
        <v>0.20044999999999999</v>
      </c>
      <c r="AK126" s="3">
        <v>0.17879</v>
      </c>
      <c r="AL126" s="3">
        <v>0.15625</v>
      </c>
      <c r="AM126" s="3">
        <v>0.13567000000000001</v>
      </c>
      <c r="AN126" s="3">
        <v>0.11899999999999999</v>
      </c>
      <c r="AO126" s="3">
        <v>0.10204000000000001</v>
      </c>
      <c r="AP126" s="3">
        <v>8.6910000000000001E-2</v>
      </c>
      <c r="AQ126" s="3">
        <v>7.3529999999999998E-2</v>
      </c>
      <c r="AR126" s="3">
        <v>6.3009999999999997E-2</v>
      </c>
      <c r="AS126" s="3">
        <v>5.262E-2</v>
      </c>
      <c r="AT126" s="3">
        <v>4.3630000000000002E-2</v>
      </c>
      <c r="AU126" s="3">
        <v>3.6729999999999999E-2</v>
      </c>
      <c r="AV126" s="3">
        <v>3.005E-2</v>
      </c>
      <c r="AW126" s="3">
        <v>2.4420000000000001E-2</v>
      </c>
      <c r="AX126" s="5">
        <f>P_R[[#This Row],[8+]]-P_R[[#This Row],[9+]]</f>
        <v>9.4600000000000239E-3</v>
      </c>
      <c r="AY126" s="5">
        <f>P_R[[#This Row],[9+]]-P_R[[#This Row],[10+]]</f>
        <v>1.21E-2</v>
      </c>
      <c r="AZ126" s="5">
        <f>P_R[[#This Row],[10+]]-P_R[[#This Row],[11+]]</f>
        <v>1.3759999999999994E-2</v>
      </c>
      <c r="BA126" s="5">
        <f>P_R[[#This Row],[11+]]-P_R[[#This Row],[12+]]</f>
        <v>1.5530000000000044E-2</v>
      </c>
      <c r="BB126" s="5">
        <f>P_R[[#This Row],[12+]]-P_R[[#This Row],[13+]]</f>
        <v>1.5349999999999975E-2</v>
      </c>
      <c r="BC126" s="5">
        <f>P_R[[#This Row],[13+]]-P_R[[#This Row],[14+]]</f>
        <v>1.9070000000000031E-2</v>
      </c>
      <c r="BD126" s="5">
        <f>P_R[[#This Row],[14+]]-P_R[[#This Row],[15+]]</f>
        <v>2.1019999999999928E-2</v>
      </c>
      <c r="BE126" s="5">
        <f>P_R[[#This Row],[15+]]-P_R[[#This Row],[16+]]</f>
        <v>2.0320000000000005E-2</v>
      </c>
      <c r="BF126" s="5">
        <f>P_R[[#This Row],[16+]]-P_R[[#This Row],[17+]]</f>
        <v>2.4700000000000055E-2</v>
      </c>
      <c r="BG126" s="5">
        <f>P_R[[#This Row],[17+]]-P_R[[#This Row],[18+]]</f>
        <v>2.6590000000000003E-2</v>
      </c>
      <c r="BH126" s="5">
        <f>P_R[[#This Row],[18+]]-P_R[[#This Row],[19+]]</f>
        <v>2.8390000000000026E-2</v>
      </c>
      <c r="BI126" s="5">
        <f>P_R[[#This Row],[19+]]-P_R[[#This Row],[20+]]</f>
        <v>2.6649999999999952E-2</v>
      </c>
      <c r="BJ126" s="5">
        <f>P_R[[#This Row],[20+]]-P_R[[#This Row],[21+]]</f>
        <v>3.1440000000000023E-2</v>
      </c>
      <c r="BK126" s="5">
        <f>P_R[[#This Row],[21+]]-P_R[[#This Row],[22+]]</f>
        <v>3.2789999999999986E-2</v>
      </c>
      <c r="BL126" s="5">
        <f>P_R[[#This Row],[22+]]-P_R[[#This Row],[23+]]</f>
        <v>3.0120000000000036E-2</v>
      </c>
      <c r="BM126" s="5">
        <f>P_R[[#This Row],[23+]]-P_R[[#This Row],[24+]]</f>
        <v>3.4739999999999993E-2</v>
      </c>
      <c r="BN126" s="5">
        <f>P_R[[#This Row],[24+]]-P_R[[#This Row],[25+]]</f>
        <v>3.5409999999999942E-2</v>
      </c>
      <c r="BO126" s="5">
        <f>P_R[[#This Row],[25+]]-P_R[[#This Row],[26+]]</f>
        <v>3.5789999999999988E-2</v>
      </c>
      <c r="BP126" s="5">
        <f>P_R[[#This Row],[26+]]-P_R[[#This Row],[27+]]</f>
        <v>3.1910000000000049E-2</v>
      </c>
      <c r="BQ126" s="5">
        <f>P_R[[#This Row],[27+]]-P_R[[#This Row],[28+]]</f>
        <v>3.5729999999999984E-2</v>
      </c>
      <c r="BR126" s="5">
        <f>P_R[[#This Row],[28+]]-P_R[[#This Row],[29+]]</f>
        <v>3.5279999999999978E-2</v>
      </c>
      <c r="BS126" s="5">
        <f>P_R[[#This Row],[29+]]-P_R[[#This Row],[30+]]</f>
        <v>3.077000000000002E-2</v>
      </c>
      <c r="BT126" s="5">
        <f>P_R[[#This Row],[30+]]-P_R[[#This Row],[31+]]</f>
        <v>3.3700000000000008E-2</v>
      </c>
      <c r="BU126" s="5">
        <f>P_R[[#This Row],[31+]]-P_R[[#This Row],[32+]]</f>
        <v>3.2509999999999983E-2</v>
      </c>
      <c r="BV126" s="5">
        <f>P_R[[#This Row],[32+]]-P_R[[#This Row],[33+]]</f>
        <v>2.7730000000000032E-2</v>
      </c>
      <c r="BW126" s="5">
        <f>P_R[[#This Row],[33+]]-P_R[[#This Row],[34+]]</f>
        <v>2.9709999999999959E-2</v>
      </c>
      <c r="BX126" s="5">
        <f>P_R[[#This Row],[34+]]-P_R[[#This Row],[35+]]</f>
        <v>2.8000000000000025E-2</v>
      </c>
      <c r="BY126" s="5">
        <f>P_R[[#This Row],[35+]]-P_R[[#This Row],[36+]]</f>
        <v>2.6180000000000009E-2</v>
      </c>
      <c r="BZ126" s="5">
        <f>P_R[[#This Row],[36+]]-P_R[[#This Row],[37+]]</f>
        <v>2.1659999999999985E-2</v>
      </c>
      <c r="CA126" s="5">
        <f>P_R[[#This Row],[37+]]-P_R[[#This Row],[38+]]</f>
        <v>2.2540000000000004E-2</v>
      </c>
      <c r="CB126" s="5">
        <f>P_R[[#This Row],[38+]]-P_R[[#This Row],[39+]]</f>
        <v>2.0579999999999987E-2</v>
      </c>
      <c r="CC126" s="5">
        <f>P_R[[#This Row],[39+]]-P_R[[#This Row],[40+]]</f>
        <v>1.6670000000000018E-2</v>
      </c>
      <c r="CD126" s="5">
        <f>P_R[[#This Row],[40+]]-P_R[[#This Row],[41+]]</f>
        <v>1.6959999999999989E-2</v>
      </c>
      <c r="CE126" s="5">
        <f>P_R[[#This Row],[41+]]-P_R[[#This Row],[42+]]</f>
        <v>1.5130000000000005E-2</v>
      </c>
      <c r="CF126" s="5">
        <f>P_R[[#This Row],[42+]]-P_R[[#This Row],[43+]]</f>
        <v>1.3380000000000003E-2</v>
      </c>
      <c r="CG126" s="5">
        <f>P_R[[#This Row],[43+]]-P_R[[#This Row],[44+]]</f>
        <v>1.0520000000000002E-2</v>
      </c>
      <c r="CH126" s="5">
        <f>P_R[[#This Row],[44+]]-P_R[[#This Row],[45+]]</f>
        <v>1.0389999999999996E-2</v>
      </c>
      <c r="CI126" s="5">
        <f>P_R[[#This Row],[45+]]-P_R[[#This Row],[46+]]</f>
        <v>8.989999999999998E-3</v>
      </c>
      <c r="CJ126" s="5">
        <f>P_R[[#This Row],[46+]]-P_R[[#This Row],[47+]]</f>
        <v>6.9000000000000034E-3</v>
      </c>
      <c r="CK126" s="5">
        <f>P_R[[#This Row],[47+]]-P_R[[#This Row],[48+]]</f>
        <v>6.6799999999999984E-3</v>
      </c>
      <c r="CL126" s="5">
        <f>P_R[[#This Row],[48+]]-P_R[[#This Row],[49+]]</f>
        <v>5.6299999999999996E-3</v>
      </c>
    </row>
    <row r="127" spans="1:90" x14ac:dyDescent="0.25">
      <c r="A127" s="10">
        <v>22400629</v>
      </c>
      <c r="B127" t="s">
        <v>90</v>
      </c>
      <c r="C127" t="s">
        <v>80</v>
      </c>
      <c r="D127" s="11">
        <v>0.91666666666666663</v>
      </c>
      <c r="E127" s="9" t="str">
        <f>HYPERLINK("https://www.nba.com/stats/player/1630559/boxscores-traditional", "Austin Reaves")</f>
        <v>Austin Reaves</v>
      </c>
      <c r="F127">
        <v>21.8</v>
      </c>
      <c r="G127" s="4">
        <v>9.6210000000000004</v>
      </c>
      <c r="H127" s="3">
        <v>0.92364000000000002</v>
      </c>
      <c r="I127" s="3">
        <v>0.90824000000000005</v>
      </c>
      <c r="J127" s="3">
        <v>0.89065000000000005</v>
      </c>
      <c r="K127" s="3">
        <v>0.86863999999999997</v>
      </c>
      <c r="L127" s="3">
        <v>0.84614</v>
      </c>
      <c r="M127" s="3">
        <v>0.81859000000000004</v>
      </c>
      <c r="N127" s="3">
        <v>0.79103000000000001</v>
      </c>
      <c r="O127" s="3">
        <v>0.76114999999999999</v>
      </c>
      <c r="P127" s="3">
        <v>0.72575000000000001</v>
      </c>
      <c r="Q127" s="3">
        <v>0.69145999999999996</v>
      </c>
      <c r="R127" s="3">
        <v>0.65173000000000003</v>
      </c>
      <c r="S127" s="3">
        <v>0.61409000000000002</v>
      </c>
      <c r="T127" s="3">
        <v>0.57535000000000003</v>
      </c>
      <c r="U127" s="3">
        <v>0.53188000000000002</v>
      </c>
      <c r="V127" s="3">
        <v>0.49202000000000001</v>
      </c>
      <c r="W127" s="3">
        <v>0.45223999999999998</v>
      </c>
      <c r="X127" s="3">
        <v>0.40905000000000002</v>
      </c>
      <c r="Y127" s="3">
        <v>0.37069999999999997</v>
      </c>
      <c r="Z127" s="3">
        <v>0.32996999999999999</v>
      </c>
      <c r="AA127" s="3">
        <v>0.29459999999999997</v>
      </c>
      <c r="AB127" s="3">
        <v>0.26108999999999999</v>
      </c>
      <c r="AC127" s="3">
        <v>0.22663</v>
      </c>
      <c r="AD127" s="3">
        <v>0.19766</v>
      </c>
      <c r="AE127" s="3">
        <v>0.16853000000000001</v>
      </c>
      <c r="AF127" s="3">
        <v>0.14457</v>
      </c>
      <c r="AG127" s="3">
        <v>0.12302</v>
      </c>
      <c r="AH127" s="3">
        <v>0.10204000000000001</v>
      </c>
      <c r="AI127" s="3">
        <v>8.5339999999999999E-2</v>
      </c>
      <c r="AJ127" s="3">
        <v>6.9440000000000002E-2</v>
      </c>
      <c r="AK127" s="3">
        <v>5.7049999999999997E-2</v>
      </c>
      <c r="AL127" s="3">
        <v>4.648E-2</v>
      </c>
      <c r="AM127" s="3">
        <v>3.6729999999999999E-2</v>
      </c>
      <c r="AN127" s="3">
        <v>2.938E-2</v>
      </c>
      <c r="AO127" s="3">
        <v>2.2749999999999999E-2</v>
      </c>
      <c r="AP127" s="3">
        <v>1.7860000000000001E-2</v>
      </c>
      <c r="AQ127" s="3">
        <v>1.3899999999999999E-2</v>
      </c>
      <c r="AR127" s="3">
        <v>1.044E-2</v>
      </c>
      <c r="AS127" s="3">
        <v>7.9799999999999992E-3</v>
      </c>
      <c r="AT127" s="3">
        <v>5.8700000000000002E-3</v>
      </c>
      <c r="AU127" s="3">
        <v>4.4000000000000003E-3</v>
      </c>
      <c r="AV127" s="3">
        <v>3.2599999999999999E-3</v>
      </c>
      <c r="AW127" s="3">
        <v>2.33E-3</v>
      </c>
      <c r="AX127" s="5">
        <f>P_R[[#This Row],[8+]]-P_R[[#This Row],[9+]]</f>
        <v>1.5399999999999969E-2</v>
      </c>
      <c r="AY127" s="5">
        <f>P_R[[#This Row],[9+]]-P_R[[#This Row],[10+]]</f>
        <v>1.7589999999999995E-2</v>
      </c>
      <c r="AZ127" s="5">
        <f>P_R[[#This Row],[10+]]-P_R[[#This Row],[11+]]</f>
        <v>2.2010000000000085E-2</v>
      </c>
      <c r="BA127" s="5">
        <f>P_R[[#This Row],[11+]]-P_R[[#This Row],[12+]]</f>
        <v>2.2499999999999964E-2</v>
      </c>
      <c r="BB127" s="5">
        <f>P_R[[#This Row],[12+]]-P_R[[#This Row],[13+]]</f>
        <v>2.7549999999999963E-2</v>
      </c>
      <c r="BC127" s="5">
        <f>P_R[[#This Row],[13+]]-P_R[[#This Row],[14+]]</f>
        <v>2.7560000000000029E-2</v>
      </c>
      <c r="BD127" s="5">
        <f>P_R[[#This Row],[14+]]-P_R[[#This Row],[15+]]</f>
        <v>2.9880000000000018E-2</v>
      </c>
      <c r="BE127" s="5">
        <f>P_R[[#This Row],[15+]]-P_R[[#This Row],[16+]]</f>
        <v>3.5399999999999987E-2</v>
      </c>
      <c r="BF127" s="5">
        <f>P_R[[#This Row],[16+]]-P_R[[#This Row],[17+]]</f>
        <v>3.4290000000000043E-2</v>
      </c>
      <c r="BG127" s="5">
        <f>P_R[[#This Row],[17+]]-P_R[[#This Row],[18+]]</f>
        <v>3.9729999999999932E-2</v>
      </c>
      <c r="BH127" s="5">
        <f>P_R[[#This Row],[18+]]-P_R[[#This Row],[19+]]</f>
        <v>3.7640000000000007E-2</v>
      </c>
      <c r="BI127" s="5">
        <f>P_R[[#This Row],[19+]]-P_R[[#This Row],[20+]]</f>
        <v>3.8739999999999997E-2</v>
      </c>
      <c r="BJ127" s="5">
        <f>P_R[[#This Row],[20+]]-P_R[[#This Row],[21+]]</f>
        <v>4.3470000000000009E-2</v>
      </c>
      <c r="BK127" s="5">
        <f>P_R[[#This Row],[21+]]-P_R[[#This Row],[22+]]</f>
        <v>3.9860000000000007E-2</v>
      </c>
      <c r="BL127" s="5">
        <f>P_R[[#This Row],[22+]]-P_R[[#This Row],[23+]]</f>
        <v>3.9780000000000038E-2</v>
      </c>
      <c r="BM127" s="5">
        <f>P_R[[#This Row],[23+]]-P_R[[#This Row],[24+]]</f>
        <v>4.3189999999999951E-2</v>
      </c>
      <c r="BN127" s="5">
        <f>P_R[[#This Row],[24+]]-P_R[[#This Row],[25+]]</f>
        <v>3.8350000000000051E-2</v>
      </c>
      <c r="BO127" s="5">
        <f>P_R[[#This Row],[25+]]-P_R[[#This Row],[26+]]</f>
        <v>4.0729999999999988E-2</v>
      </c>
      <c r="BP127" s="5">
        <f>P_R[[#This Row],[26+]]-P_R[[#This Row],[27+]]</f>
        <v>3.5370000000000013E-2</v>
      </c>
      <c r="BQ127" s="5">
        <f>P_R[[#This Row],[27+]]-P_R[[#This Row],[28+]]</f>
        <v>3.3509999999999984E-2</v>
      </c>
      <c r="BR127" s="5">
        <f>P_R[[#This Row],[28+]]-P_R[[#This Row],[29+]]</f>
        <v>3.4459999999999991E-2</v>
      </c>
      <c r="BS127" s="5">
        <f>P_R[[#This Row],[29+]]-P_R[[#This Row],[30+]]</f>
        <v>2.8969999999999996E-2</v>
      </c>
      <c r="BT127" s="5">
        <f>P_R[[#This Row],[30+]]-P_R[[#This Row],[31+]]</f>
        <v>2.9129999999999989E-2</v>
      </c>
      <c r="BU127" s="5">
        <f>P_R[[#This Row],[31+]]-P_R[[#This Row],[32+]]</f>
        <v>2.3960000000000009E-2</v>
      </c>
      <c r="BV127" s="5">
        <f>P_R[[#This Row],[32+]]-P_R[[#This Row],[33+]]</f>
        <v>2.155E-2</v>
      </c>
      <c r="BW127" s="5">
        <f>P_R[[#This Row],[33+]]-P_R[[#This Row],[34+]]</f>
        <v>2.0979999999999999E-2</v>
      </c>
      <c r="BX127" s="5">
        <f>P_R[[#This Row],[34+]]-P_R[[#This Row],[35+]]</f>
        <v>1.6700000000000007E-2</v>
      </c>
      <c r="BY127" s="5">
        <f>P_R[[#This Row],[35+]]-P_R[[#This Row],[36+]]</f>
        <v>1.5899999999999997E-2</v>
      </c>
      <c r="BZ127" s="5">
        <f>P_R[[#This Row],[36+]]-P_R[[#This Row],[37+]]</f>
        <v>1.2390000000000005E-2</v>
      </c>
      <c r="CA127" s="5">
        <f>P_R[[#This Row],[37+]]-P_R[[#This Row],[38+]]</f>
        <v>1.0569999999999996E-2</v>
      </c>
      <c r="CB127" s="5">
        <f>P_R[[#This Row],[38+]]-P_R[[#This Row],[39+]]</f>
        <v>9.7500000000000017E-3</v>
      </c>
      <c r="CC127" s="5">
        <f>P_R[[#This Row],[39+]]-P_R[[#This Row],[40+]]</f>
        <v>7.3499999999999989E-3</v>
      </c>
      <c r="CD127" s="5">
        <f>P_R[[#This Row],[40+]]-P_R[[#This Row],[41+]]</f>
        <v>6.6300000000000005E-3</v>
      </c>
      <c r="CE127" s="5">
        <f>P_R[[#This Row],[41+]]-P_R[[#This Row],[42+]]</f>
        <v>4.8899999999999985E-3</v>
      </c>
      <c r="CF127" s="5">
        <f>P_R[[#This Row],[42+]]-P_R[[#This Row],[43+]]</f>
        <v>3.9600000000000017E-3</v>
      </c>
      <c r="CG127" s="5">
        <f>P_R[[#This Row],[43+]]-P_R[[#This Row],[44+]]</f>
        <v>3.4599999999999995E-3</v>
      </c>
      <c r="CH127" s="5">
        <f>P_R[[#This Row],[44+]]-P_R[[#This Row],[45+]]</f>
        <v>2.4600000000000004E-3</v>
      </c>
      <c r="CI127" s="5">
        <f>P_R[[#This Row],[45+]]-P_R[[#This Row],[46+]]</f>
        <v>2.109999999999999E-3</v>
      </c>
      <c r="CJ127" s="5">
        <f>P_R[[#This Row],[46+]]-P_R[[#This Row],[47+]]</f>
        <v>1.47E-3</v>
      </c>
      <c r="CK127" s="5">
        <f>P_R[[#This Row],[47+]]-P_R[[#This Row],[48+]]</f>
        <v>1.1400000000000004E-3</v>
      </c>
      <c r="CL127" s="5">
        <f>P_R[[#This Row],[48+]]-P_R[[#This Row],[49+]]</f>
        <v>9.2999999999999984E-4</v>
      </c>
    </row>
    <row r="128" spans="1:90" hidden="1" x14ac:dyDescent="0.25">
      <c r="A128" s="10">
        <v>22400621</v>
      </c>
      <c r="B128" t="s">
        <v>82</v>
      </c>
      <c r="C128" t="s">
        <v>83</v>
      </c>
      <c r="D128" s="11">
        <v>0.58333333333333337</v>
      </c>
      <c r="E128" s="9" t="str">
        <f>HYPERLINK("https://www.nba.com/stats/player/1629614/boxscores-traditional", "Andrew Nembhard")</f>
        <v>Andrew Nembhard</v>
      </c>
      <c r="F128">
        <v>13.4</v>
      </c>
      <c r="G128" s="10">
        <v>4.9640000000000004</v>
      </c>
      <c r="H128" s="3">
        <v>0.86214000000000002</v>
      </c>
      <c r="I128" s="3">
        <v>0.81327000000000005</v>
      </c>
      <c r="J128" s="3">
        <v>0.75175000000000003</v>
      </c>
      <c r="K128" s="3">
        <v>0.68439000000000005</v>
      </c>
      <c r="L128" s="3">
        <v>0.61026000000000002</v>
      </c>
      <c r="M128" s="3">
        <v>0.53188000000000002</v>
      </c>
      <c r="N128" s="3">
        <v>0.45223999999999998</v>
      </c>
      <c r="O128" s="3">
        <v>0.37447999999999998</v>
      </c>
      <c r="P128" s="3">
        <v>0.30153000000000002</v>
      </c>
      <c r="Q128" s="3">
        <v>0.23269999999999999</v>
      </c>
      <c r="R128" s="3">
        <v>0.17619000000000001</v>
      </c>
      <c r="S128" s="3">
        <v>0.12923999999999999</v>
      </c>
      <c r="T128" s="3">
        <v>9.1759999999999994E-2</v>
      </c>
      <c r="U128" s="3">
        <v>6.3009999999999997E-2</v>
      </c>
      <c r="V128" s="3">
        <v>4.1820000000000003E-2</v>
      </c>
      <c r="W128" s="3">
        <v>2.6800000000000001E-2</v>
      </c>
      <c r="X128" s="3">
        <v>1.618E-2</v>
      </c>
      <c r="Y128" s="3">
        <v>9.6399999999999993E-3</v>
      </c>
      <c r="Z128" s="3">
        <v>5.5399999999999998E-3</v>
      </c>
      <c r="AA128" s="3">
        <v>3.0699999999999998E-3</v>
      </c>
      <c r="AB128" s="3">
        <v>1.64E-3</v>
      </c>
      <c r="AC128" s="3">
        <v>8.4000000000000003E-4</v>
      </c>
      <c r="AD128" s="3">
        <v>4.2000000000000002E-4</v>
      </c>
      <c r="AE128" s="3">
        <v>1.9000000000000001E-4</v>
      </c>
      <c r="AF128" s="3">
        <v>9.0000000000000006E-5</v>
      </c>
      <c r="AG128" s="3">
        <v>4.0000000000000003E-5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5">
        <f>P_R[[#This Row],[8+]]-P_R[[#This Row],[9+]]</f>
        <v>4.8869999999999969E-2</v>
      </c>
      <c r="AY128" s="5">
        <f>P_R[[#This Row],[9+]]-P_R[[#This Row],[10+]]</f>
        <v>6.1520000000000019E-2</v>
      </c>
      <c r="AZ128" s="5">
        <f>P_R[[#This Row],[10+]]-P_R[[#This Row],[11+]]</f>
        <v>6.7359999999999975E-2</v>
      </c>
      <c r="BA128" s="5">
        <f>P_R[[#This Row],[11+]]-P_R[[#This Row],[12+]]</f>
        <v>7.4130000000000029E-2</v>
      </c>
      <c r="BB128" s="5">
        <f>P_R[[#This Row],[12+]]-P_R[[#This Row],[13+]]</f>
        <v>7.8380000000000005E-2</v>
      </c>
      <c r="BC128" s="5">
        <f>P_R[[#This Row],[13+]]-P_R[[#This Row],[14+]]</f>
        <v>7.9640000000000044E-2</v>
      </c>
      <c r="BD128" s="5">
        <f>P_R[[#This Row],[14+]]-P_R[[#This Row],[15+]]</f>
        <v>7.7759999999999996E-2</v>
      </c>
      <c r="BE128" s="5">
        <f>P_R[[#This Row],[15+]]-P_R[[#This Row],[16+]]</f>
        <v>7.2949999999999959E-2</v>
      </c>
      <c r="BF128" s="5">
        <f>P_R[[#This Row],[16+]]-P_R[[#This Row],[17+]]</f>
        <v>6.883000000000003E-2</v>
      </c>
      <c r="BG128" s="5">
        <f>P_R[[#This Row],[17+]]-P_R[[#This Row],[18+]]</f>
        <v>5.6509999999999977E-2</v>
      </c>
      <c r="BH128" s="5">
        <f>P_R[[#This Row],[18+]]-P_R[[#This Row],[19+]]</f>
        <v>4.6950000000000019E-2</v>
      </c>
      <c r="BI128" s="5">
        <f>P_R[[#This Row],[19+]]-P_R[[#This Row],[20+]]</f>
        <v>3.7479999999999999E-2</v>
      </c>
      <c r="BJ128" s="5">
        <f>P_R[[#This Row],[20+]]-P_R[[#This Row],[21+]]</f>
        <v>2.8749999999999998E-2</v>
      </c>
      <c r="BK128" s="5">
        <f>P_R[[#This Row],[21+]]-P_R[[#This Row],[22+]]</f>
        <v>2.1189999999999994E-2</v>
      </c>
      <c r="BL128" s="5">
        <f>P_R[[#This Row],[22+]]-P_R[[#This Row],[23+]]</f>
        <v>1.5020000000000002E-2</v>
      </c>
      <c r="BM128" s="5">
        <f>P_R[[#This Row],[23+]]-P_R[[#This Row],[24+]]</f>
        <v>1.0620000000000001E-2</v>
      </c>
      <c r="BN128" s="5">
        <f>P_R[[#This Row],[24+]]-P_R[[#This Row],[25+]]</f>
        <v>6.5400000000000007E-3</v>
      </c>
      <c r="BO128" s="5">
        <f>P_R[[#This Row],[25+]]-P_R[[#This Row],[26+]]</f>
        <v>4.0999999999999995E-3</v>
      </c>
      <c r="BP128" s="5">
        <f>P_R[[#This Row],[26+]]-P_R[[#This Row],[27+]]</f>
        <v>2.47E-3</v>
      </c>
      <c r="BQ128" s="5">
        <f>P_R[[#This Row],[27+]]-P_R[[#This Row],[28+]]</f>
        <v>1.4299999999999998E-3</v>
      </c>
      <c r="BR128" s="5">
        <f>P_R[[#This Row],[28+]]-P_R[[#This Row],[29+]]</f>
        <v>7.9999999999999993E-4</v>
      </c>
      <c r="BS128" s="5">
        <f>P_R[[#This Row],[29+]]-P_R[[#This Row],[30+]]</f>
        <v>4.2000000000000002E-4</v>
      </c>
      <c r="BT128" s="5">
        <f>P_R[[#This Row],[30+]]-P_R[[#This Row],[31+]]</f>
        <v>2.3000000000000001E-4</v>
      </c>
      <c r="BU128" s="5">
        <f>P_R[[#This Row],[31+]]-P_R[[#This Row],[32+]]</f>
        <v>1E-4</v>
      </c>
      <c r="BV128" s="5">
        <f>P_R[[#This Row],[32+]]-P_R[[#This Row],[33+]]</f>
        <v>5.0000000000000002E-5</v>
      </c>
      <c r="BW128" s="5">
        <f>P_R[[#This Row],[33+]]-P_R[[#This Row],[34+]]</f>
        <v>4.0000000000000003E-5</v>
      </c>
      <c r="BX128" s="5">
        <f>P_R[[#This Row],[34+]]-P_R[[#This Row],[35+]]</f>
        <v>0</v>
      </c>
      <c r="BY128" s="5">
        <f>P_R[[#This Row],[35+]]-P_R[[#This Row],[36+]]</f>
        <v>0</v>
      </c>
      <c r="BZ128" s="5">
        <f>P_R[[#This Row],[36+]]-P_R[[#This Row],[37+]]</f>
        <v>0</v>
      </c>
      <c r="CA128" s="5">
        <f>P_R[[#This Row],[37+]]-P_R[[#This Row],[38+]]</f>
        <v>0</v>
      </c>
      <c r="CB128" s="5">
        <f>P_R[[#This Row],[38+]]-P_R[[#This Row],[39+]]</f>
        <v>0</v>
      </c>
      <c r="CC128" s="5">
        <f>P_R[[#This Row],[39+]]-P_R[[#This Row],[40+]]</f>
        <v>0</v>
      </c>
      <c r="CD128" s="5">
        <f>P_R[[#This Row],[40+]]-P_R[[#This Row],[41+]]</f>
        <v>0</v>
      </c>
      <c r="CE128" s="5">
        <f>P_R[[#This Row],[41+]]-P_R[[#This Row],[42+]]</f>
        <v>0</v>
      </c>
      <c r="CF128" s="5">
        <f>P_R[[#This Row],[42+]]-P_R[[#This Row],[43+]]</f>
        <v>0</v>
      </c>
      <c r="CG128" s="5">
        <f>P_R[[#This Row],[43+]]-P_R[[#This Row],[44+]]</f>
        <v>0</v>
      </c>
      <c r="CH128" s="5">
        <f>P_R[[#This Row],[44+]]-P_R[[#This Row],[45+]]</f>
        <v>0</v>
      </c>
      <c r="CI128" s="5">
        <f>P_R[[#This Row],[45+]]-P_R[[#This Row],[46+]]</f>
        <v>0</v>
      </c>
      <c r="CJ128" s="5">
        <f>P_R[[#This Row],[46+]]-P_R[[#This Row],[47+]]</f>
        <v>0</v>
      </c>
      <c r="CK128" s="5">
        <f>P_R[[#This Row],[47+]]-P_R[[#This Row],[48+]]</f>
        <v>0</v>
      </c>
      <c r="CL128" s="5">
        <f>P_R[[#This Row],[48+]]-P_R[[#This Row],[49+]]</f>
        <v>0</v>
      </c>
    </row>
    <row r="129" spans="1:90" x14ac:dyDescent="0.25">
      <c r="A129" s="10">
        <v>22400629</v>
      </c>
      <c r="B129" t="s">
        <v>90</v>
      </c>
      <c r="C129" t="s">
        <v>80</v>
      </c>
      <c r="D129" s="11">
        <v>0.91666666666666663</v>
      </c>
      <c r="E129" s="9" t="str">
        <f>HYPERLINK("https://www.nba.com/stats/player/1629060/boxscores-traditional", "Rui Hachimura")</f>
        <v>Rui Hachimura</v>
      </c>
      <c r="F129">
        <v>19.8</v>
      </c>
      <c r="G129" s="4">
        <v>7.3860000000000001</v>
      </c>
      <c r="H129" s="3">
        <v>0.94520000000000004</v>
      </c>
      <c r="I129" s="3">
        <v>0.92784999999999995</v>
      </c>
      <c r="J129" s="3">
        <v>0.90824000000000005</v>
      </c>
      <c r="K129" s="3">
        <v>0.88297999999999999</v>
      </c>
      <c r="L129" s="3">
        <v>0.85543000000000002</v>
      </c>
      <c r="M129" s="3">
        <v>0.82121</v>
      </c>
      <c r="N129" s="3">
        <v>0.78524000000000005</v>
      </c>
      <c r="O129" s="3">
        <v>0.74214999999999998</v>
      </c>
      <c r="P129" s="3">
        <v>0.69496999999999998</v>
      </c>
      <c r="Q129" s="3">
        <v>0.64802999999999999</v>
      </c>
      <c r="R129" s="3">
        <v>0.59482999999999997</v>
      </c>
      <c r="S129" s="3">
        <v>0.54379999999999995</v>
      </c>
      <c r="T129" s="3">
        <v>0.48803000000000002</v>
      </c>
      <c r="U129" s="3">
        <v>0.43643999999999999</v>
      </c>
      <c r="V129" s="3">
        <v>0.38208999999999999</v>
      </c>
      <c r="W129" s="3">
        <v>0.33360000000000001</v>
      </c>
      <c r="X129" s="3">
        <v>0.28433999999999998</v>
      </c>
      <c r="Y129" s="3">
        <v>0.24196000000000001</v>
      </c>
      <c r="Z129" s="3">
        <v>0.20044999999999999</v>
      </c>
      <c r="AA129" s="3">
        <v>0.16602</v>
      </c>
      <c r="AB129" s="3">
        <v>0.13350000000000001</v>
      </c>
      <c r="AC129" s="3">
        <v>0.10564999999999999</v>
      </c>
      <c r="AD129" s="3">
        <v>8.3790000000000003E-2</v>
      </c>
      <c r="AE129" s="3">
        <v>6.4259999999999998E-2</v>
      </c>
      <c r="AF129" s="3">
        <v>4.947E-2</v>
      </c>
      <c r="AG129" s="3">
        <v>3.6729999999999999E-2</v>
      </c>
      <c r="AH129" s="3">
        <v>2.743E-2</v>
      </c>
      <c r="AI129" s="3">
        <v>1.9699999999999999E-2</v>
      </c>
      <c r="AJ129" s="3">
        <v>1.426E-2</v>
      </c>
      <c r="AK129" s="3">
        <v>9.9000000000000008E-3</v>
      </c>
      <c r="AL129" s="3">
        <v>6.9499999999999996E-3</v>
      </c>
      <c r="AM129" s="3">
        <v>4.6600000000000001E-3</v>
      </c>
      <c r="AN129" s="3">
        <v>3.1700000000000001E-3</v>
      </c>
      <c r="AO129" s="3">
        <v>2.0500000000000002E-3</v>
      </c>
      <c r="AP129" s="3">
        <v>1.31E-3</v>
      </c>
      <c r="AQ129" s="3">
        <v>8.4000000000000003E-4</v>
      </c>
      <c r="AR129" s="3">
        <v>5.1999999999999995E-4</v>
      </c>
      <c r="AS129" s="3">
        <v>3.2000000000000003E-4</v>
      </c>
      <c r="AT129" s="3">
        <v>1.9000000000000001E-4</v>
      </c>
      <c r="AU129" s="3">
        <v>1.2E-4</v>
      </c>
      <c r="AV129" s="3">
        <v>6.9999999999999994E-5</v>
      </c>
      <c r="AW129" s="3">
        <v>4.0000000000000003E-5</v>
      </c>
      <c r="AX129" s="5">
        <f>P_R[[#This Row],[8+]]-P_R[[#This Row],[9+]]</f>
        <v>1.7350000000000088E-2</v>
      </c>
      <c r="AY129" s="5">
        <f>P_R[[#This Row],[9+]]-P_R[[#This Row],[10+]]</f>
        <v>1.9609999999999905E-2</v>
      </c>
      <c r="AZ129" s="5">
        <f>P_R[[#This Row],[10+]]-P_R[[#This Row],[11+]]</f>
        <v>2.526000000000006E-2</v>
      </c>
      <c r="BA129" s="5">
        <f>P_R[[#This Row],[11+]]-P_R[[#This Row],[12+]]</f>
        <v>2.7549999999999963E-2</v>
      </c>
      <c r="BB129" s="5">
        <f>P_R[[#This Row],[12+]]-P_R[[#This Row],[13+]]</f>
        <v>3.4220000000000028E-2</v>
      </c>
      <c r="BC129" s="5">
        <f>P_R[[#This Row],[13+]]-P_R[[#This Row],[14+]]</f>
        <v>3.5969999999999946E-2</v>
      </c>
      <c r="BD129" s="5">
        <f>P_R[[#This Row],[14+]]-P_R[[#This Row],[15+]]</f>
        <v>4.3090000000000073E-2</v>
      </c>
      <c r="BE129" s="5">
        <f>P_R[[#This Row],[15+]]-P_R[[#This Row],[16+]]</f>
        <v>4.718E-2</v>
      </c>
      <c r="BF129" s="5">
        <f>P_R[[#This Row],[16+]]-P_R[[#This Row],[17+]]</f>
        <v>4.6939999999999982E-2</v>
      </c>
      <c r="BG129" s="5">
        <f>P_R[[#This Row],[17+]]-P_R[[#This Row],[18+]]</f>
        <v>5.3200000000000025E-2</v>
      </c>
      <c r="BH129" s="5">
        <f>P_R[[#This Row],[18+]]-P_R[[#This Row],[19+]]</f>
        <v>5.103000000000002E-2</v>
      </c>
      <c r="BI129" s="5">
        <f>P_R[[#This Row],[19+]]-P_R[[#This Row],[20+]]</f>
        <v>5.5769999999999931E-2</v>
      </c>
      <c r="BJ129" s="5">
        <f>P_R[[#This Row],[20+]]-P_R[[#This Row],[21+]]</f>
        <v>5.1590000000000025E-2</v>
      </c>
      <c r="BK129" s="5">
        <f>P_R[[#This Row],[21+]]-P_R[[#This Row],[22+]]</f>
        <v>5.4350000000000009E-2</v>
      </c>
      <c r="BL129" s="5">
        <f>P_R[[#This Row],[22+]]-P_R[[#This Row],[23+]]</f>
        <v>4.8489999999999978E-2</v>
      </c>
      <c r="BM129" s="5">
        <f>P_R[[#This Row],[23+]]-P_R[[#This Row],[24+]]</f>
        <v>4.9260000000000026E-2</v>
      </c>
      <c r="BN129" s="5">
        <f>P_R[[#This Row],[24+]]-P_R[[#This Row],[25+]]</f>
        <v>4.2379999999999973E-2</v>
      </c>
      <c r="BO129" s="5">
        <f>P_R[[#This Row],[25+]]-P_R[[#This Row],[26+]]</f>
        <v>4.1510000000000019E-2</v>
      </c>
      <c r="BP129" s="5">
        <f>P_R[[#This Row],[26+]]-P_R[[#This Row],[27+]]</f>
        <v>3.4429999999999988E-2</v>
      </c>
      <c r="BQ129" s="5">
        <f>P_R[[#This Row],[27+]]-P_R[[#This Row],[28+]]</f>
        <v>3.2519999999999993E-2</v>
      </c>
      <c r="BR129" s="5">
        <f>P_R[[#This Row],[28+]]-P_R[[#This Row],[29+]]</f>
        <v>2.7850000000000014E-2</v>
      </c>
      <c r="BS129" s="5">
        <f>P_R[[#This Row],[29+]]-P_R[[#This Row],[30+]]</f>
        <v>2.1859999999999991E-2</v>
      </c>
      <c r="BT129" s="5">
        <f>P_R[[#This Row],[30+]]-P_R[[#This Row],[31+]]</f>
        <v>1.9530000000000006E-2</v>
      </c>
      <c r="BU129" s="5">
        <f>P_R[[#This Row],[31+]]-P_R[[#This Row],[32+]]</f>
        <v>1.4789999999999998E-2</v>
      </c>
      <c r="BV129" s="5">
        <f>P_R[[#This Row],[32+]]-P_R[[#This Row],[33+]]</f>
        <v>1.2740000000000001E-2</v>
      </c>
      <c r="BW129" s="5">
        <f>P_R[[#This Row],[33+]]-P_R[[#This Row],[34+]]</f>
        <v>9.2999999999999992E-3</v>
      </c>
      <c r="BX129" s="5">
        <f>P_R[[#This Row],[34+]]-P_R[[#This Row],[35+]]</f>
        <v>7.7300000000000008E-3</v>
      </c>
      <c r="BY129" s="5">
        <f>P_R[[#This Row],[35+]]-P_R[[#This Row],[36+]]</f>
        <v>5.4399999999999987E-3</v>
      </c>
      <c r="BZ129" s="5">
        <f>P_R[[#This Row],[36+]]-P_R[[#This Row],[37+]]</f>
        <v>4.3599999999999993E-3</v>
      </c>
      <c r="CA129" s="5">
        <f>P_R[[#This Row],[37+]]-P_R[[#This Row],[38+]]</f>
        <v>2.9500000000000012E-3</v>
      </c>
      <c r="CB129" s="5">
        <f>P_R[[#This Row],[38+]]-P_R[[#This Row],[39+]]</f>
        <v>2.2899999999999995E-3</v>
      </c>
      <c r="CC129" s="5">
        <f>P_R[[#This Row],[39+]]-P_R[[#This Row],[40+]]</f>
        <v>1.49E-3</v>
      </c>
      <c r="CD129" s="5">
        <f>P_R[[#This Row],[40+]]-P_R[[#This Row],[41+]]</f>
        <v>1.1199999999999999E-3</v>
      </c>
      <c r="CE129" s="5">
        <f>P_R[[#This Row],[41+]]-P_R[[#This Row],[42+]]</f>
        <v>7.4000000000000021E-4</v>
      </c>
      <c r="CF129" s="5">
        <f>P_R[[#This Row],[42+]]-P_R[[#This Row],[43+]]</f>
        <v>4.6999999999999993E-4</v>
      </c>
      <c r="CG129" s="5">
        <f>P_R[[#This Row],[43+]]-P_R[[#This Row],[44+]]</f>
        <v>3.2000000000000008E-4</v>
      </c>
      <c r="CH129" s="5">
        <f>P_R[[#This Row],[44+]]-P_R[[#This Row],[45+]]</f>
        <v>1.9999999999999993E-4</v>
      </c>
      <c r="CI129" s="5">
        <f>P_R[[#This Row],[45+]]-P_R[[#This Row],[46+]]</f>
        <v>1.3000000000000002E-4</v>
      </c>
      <c r="CJ129" s="5">
        <f>P_R[[#This Row],[46+]]-P_R[[#This Row],[47+]]</f>
        <v>7.0000000000000007E-5</v>
      </c>
      <c r="CK129" s="5">
        <f>P_R[[#This Row],[47+]]-P_R[[#This Row],[48+]]</f>
        <v>5.0000000000000009E-5</v>
      </c>
      <c r="CL129" s="5">
        <f>P_R[[#This Row],[48+]]-P_R[[#This Row],[49+]]</f>
        <v>2.9999999999999991E-5</v>
      </c>
    </row>
    <row r="130" spans="1:90" x14ac:dyDescent="0.25">
      <c r="A130" s="10">
        <v>22400628</v>
      </c>
      <c r="B130" t="s">
        <v>89</v>
      </c>
      <c r="C130" t="s">
        <v>79</v>
      </c>
      <c r="D130" s="11">
        <v>0.91666666666666663</v>
      </c>
      <c r="E130" s="9" t="str">
        <f>HYPERLINK("https://www.nba.com/stats/player/1629632/boxscores-traditional", "Coby White")</f>
        <v>Coby White</v>
      </c>
      <c r="F130">
        <v>19.399999999999999</v>
      </c>
      <c r="G130" s="4">
        <v>4.4989999999999997</v>
      </c>
      <c r="H130" s="3">
        <v>0.99429999999999996</v>
      </c>
      <c r="I130" s="3">
        <v>0.98956</v>
      </c>
      <c r="J130" s="3">
        <v>0.98168999999999995</v>
      </c>
      <c r="K130" s="3">
        <v>0.96926000000000001</v>
      </c>
      <c r="L130" s="3">
        <v>0.94950000000000001</v>
      </c>
      <c r="M130" s="3">
        <v>0.92220000000000002</v>
      </c>
      <c r="N130" s="3">
        <v>0.88492999999999999</v>
      </c>
      <c r="O130" s="3">
        <v>0.83645999999999998</v>
      </c>
      <c r="P130" s="3">
        <v>0.77637</v>
      </c>
      <c r="Q130" s="3">
        <v>0.70194000000000001</v>
      </c>
      <c r="R130" s="3">
        <v>0.62172000000000005</v>
      </c>
      <c r="S130" s="3">
        <v>0.53586</v>
      </c>
      <c r="T130" s="3">
        <v>0.44828000000000001</v>
      </c>
      <c r="U130" s="3">
        <v>0.35942000000000002</v>
      </c>
      <c r="V130" s="3">
        <v>0.28095999999999999</v>
      </c>
      <c r="W130" s="3">
        <v>0.21185999999999999</v>
      </c>
      <c r="X130" s="3">
        <v>0.15386</v>
      </c>
      <c r="Y130" s="3">
        <v>0.10749</v>
      </c>
      <c r="Z130" s="3">
        <v>7.0779999999999996E-2</v>
      </c>
      <c r="AA130" s="3">
        <v>4.5510000000000002E-2</v>
      </c>
      <c r="AB130" s="3">
        <v>2.8070000000000001E-2</v>
      </c>
      <c r="AC130" s="3">
        <v>1.6590000000000001E-2</v>
      </c>
      <c r="AD130" s="3">
        <v>9.1400000000000006E-3</v>
      </c>
      <c r="AE130" s="3">
        <v>4.9399999999999999E-3</v>
      </c>
      <c r="AF130" s="3">
        <v>2.5600000000000002E-3</v>
      </c>
      <c r="AG130" s="3">
        <v>1.2600000000000001E-3</v>
      </c>
      <c r="AH130" s="3">
        <v>5.8E-4</v>
      </c>
      <c r="AI130" s="3">
        <v>2.5999999999999998E-4</v>
      </c>
      <c r="AJ130" s="3">
        <v>1.1E-4</v>
      </c>
      <c r="AK130" s="3">
        <v>5.0000000000000002E-5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5">
        <f>P_R[[#This Row],[8+]]-P_R[[#This Row],[9+]]</f>
        <v>4.7399999999999665E-3</v>
      </c>
      <c r="AY130" s="5">
        <f>P_R[[#This Row],[9+]]-P_R[[#This Row],[10+]]</f>
        <v>7.8700000000000436E-3</v>
      </c>
      <c r="AZ130" s="5">
        <f>P_R[[#This Row],[10+]]-P_R[[#This Row],[11+]]</f>
        <v>1.2429999999999941E-2</v>
      </c>
      <c r="BA130" s="5">
        <f>P_R[[#This Row],[11+]]-P_R[[#This Row],[12+]]</f>
        <v>1.976E-2</v>
      </c>
      <c r="BB130" s="5">
        <f>P_R[[#This Row],[12+]]-P_R[[#This Row],[13+]]</f>
        <v>2.7299999999999991E-2</v>
      </c>
      <c r="BC130" s="5">
        <f>P_R[[#This Row],[13+]]-P_R[[#This Row],[14+]]</f>
        <v>3.7270000000000025E-2</v>
      </c>
      <c r="BD130" s="5">
        <f>P_R[[#This Row],[14+]]-P_R[[#This Row],[15+]]</f>
        <v>4.8470000000000013E-2</v>
      </c>
      <c r="BE130" s="5">
        <f>P_R[[#This Row],[15+]]-P_R[[#This Row],[16+]]</f>
        <v>6.0089999999999977E-2</v>
      </c>
      <c r="BF130" s="5">
        <f>P_R[[#This Row],[16+]]-P_R[[#This Row],[17+]]</f>
        <v>7.4429999999999996E-2</v>
      </c>
      <c r="BG130" s="5">
        <f>P_R[[#This Row],[17+]]-P_R[[#This Row],[18+]]</f>
        <v>8.0219999999999958E-2</v>
      </c>
      <c r="BH130" s="5">
        <f>P_R[[#This Row],[18+]]-P_R[[#This Row],[19+]]</f>
        <v>8.5860000000000047E-2</v>
      </c>
      <c r="BI130" s="5">
        <f>P_R[[#This Row],[19+]]-P_R[[#This Row],[20+]]</f>
        <v>8.7579999999999991E-2</v>
      </c>
      <c r="BJ130" s="5">
        <f>P_R[[#This Row],[20+]]-P_R[[#This Row],[21+]]</f>
        <v>8.8859999999999995E-2</v>
      </c>
      <c r="BK130" s="5">
        <f>P_R[[#This Row],[21+]]-P_R[[#This Row],[22+]]</f>
        <v>7.846000000000003E-2</v>
      </c>
      <c r="BL130" s="5">
        <f>P_R[[#This Row],[22+]]-P_R[[#This Row],[23+]]</f>
        <v>6.9099999999999995E-2</v>
      </c>
      <c r="BM130" s="5">
        <f>P_R[[#This Row],[23+]]-P_R[[#This Row],[24+]]</f>
        <v>5.7999999999999996E-2</v>
      </c>
      <c r="BN130" s="5">
        <f>P_R[[#This Row],[24+]]-P_R[[#This Row],[25+]]</f>
        <v>4.6369999999999995E-2</v>
      </c>
      <c r="BO130" s="5">
        <f>P_R[[#This Row],[25+]]-P_R[[#This Row],[26+]]</f>
        <v>3.6710000000000007E-2</v>
      </c>
      <c r="BP130" s="5">
        <f>P_R[[#This Row],[26+]]-P_R[[#This Row],[27+]]</f>
        <v>2.5269999999999994E-2</v>
      </c>
      <c r="BQ130" s="5">
        <f>P_R[[#This Row],[27+]]-P_R[[#This Row],[28+]]</f>
        <v>1.7440000000000001E-2</v>
      </c>
      <c r="BR130" s="5">
        <f>P_R[[#This Row],[28+]]-P_R[[#This Row],[29+]]</f>
        <v>1.1480000000000001E-2</v>
      </c>
      <c r="BS130" s="5">
        <f>P_R[[#This Row],[29+]]-P_R[[#This Row],[30+]]</f>
        <v>7.45E-3</v>
      </c>
      <c r="BT130" s="5">
        <f>P_R[[#This Row],[30+]]-P_R[[#This Row],[31+]]</f>
        <v>4.2000000000000006E-3</v>
      </c>
      <c r="BU130" s="5">
        <f>P_R[[#This Row],[31+]]-P_R[[#This Row],[32+]]</f>
        <v>2.3799999999999997E-3</v>
      </c>
      <c r="BV130" s="5">
        <f>P_R[[#This Row],[32+]]-P_R[[#This Row],[33+]]</f>
        <v>1.3000000000000002E-3</v>
      </c>
      <c r="BW130" s="5">
        <f>P_R[[#This Row],[33+]]-P_R[[#This Row],[34+]]</f>
        <v>6.8000000000000005E-4</v>
      </c>
      <c r="BX130" s="5">
        <f>P_R[[#This Row],[34+]]-P_R[[#This Row],[35+]]</f>
        <v>3.2000000000000003E-4</v>
      </c>
      <c r="BY130" s="5">
        <f>P_R[[#This Row],[35+]]-P_R[[#This Row],[36+]]</f>
        <v>1.4999999999999996E-4</v>
      </c>
      <c r="BZ130" s="5">
        <f>P_R[[#This Row],[36+]]-P_R[[#This Row],[37+]]</f>
        <v>6.0000000000000002E-5</v>
      </c>
      <c r="CA130" s="5">
        <f>P_R[[#This Row],[37+]]-P_R[[#This Row],[38+]]</f>
        <v>5.0000000000000002E-5</v>
      </c>
      <c r="CB130" s="5">
        <f>P_R[[#This Row],[38+]]-P_R[[#This Row],[39+]]</f>
        <v>0</v>
      </c>
      <c r="CC130" s="5">
        <f>P_R[[#This Row],[39+]]-P_R[[#This Row],[40+]]</f>
        <v>0</v>
      </c>
      <c r="CD130" s="5">
        <f>P_R[[#This Row],[40+]]-P_R[[#This Row],[41+]]</f>
        <v>0</v>
      </c>
      <c r="CE130" s="5">
        <f>P_R[[#This Row],[41+]]-P_R[[#This Row],[42+]]</f>
        <v>0</v>
      </c>
      <c r="CF130" s="5">
        <f>P_R[[#This Row],[42+]]-P_R[[#This Row],[43+]]</f>
        <v>0</v>
      </c>
      <c r="CG130" s="5">
        <f>P_R[[#This Row],[43+]]-P_R[[#This Row],[44+]]</f>
        <v>0</v>
      </c>
      <c r="CH130" s="5">
        <f>P_R[[#This Row],[44+]]-P_R[[#This Row],[45+]]</f>
        <v>0</v>
      </c>
      <c r="CI130" s="5">
        <f>P_R[[#This Row],[45+]]-P_R[[#This Row],[46+]]</f>
        <v>0</v>
      </c>
      <c r="CJ130" s="5">
        <f>P_R[[#This Row],[46+]]-P_R[[#This Row],[47+]]</f>
        <v>0</v>
      </c>
      <c r="CK130" s="5">
        <f>P_R[[#This Row],[47+]]-P_R[[#This Row],[48+]]</f>
        <v>0</v>
      </c>
      <c r="CL130" s="5">
        <f>P_R[[#This Row],[48+]]-P_R[[#This Row],[49+]]</f>
        <v>0</v>
      </c>
    </row>
    <row r="131" spans="1:90" x14ac:dyDescent="0.25">
      <c r="A131" s="10">
        <v>22400629</v>
      </c>
      <c r="B131" t="s">
        <v>80</v>
      </c>
      <c r="C131" t="s">
        <v>90</v>
      </c>
      <c r="D131" s="11">
        <v>0.91666666666666663</v>
      </c>
      <c r="E131" s="9" t="str">
        <f>HYPERLINK("https://www.nba.com/stats/player/1628401/boxscores-traditional", "Derrick White")</f>
        <v>Derrick White</v>
      </c>
      <c r="F131">
        <v>17.8</v>
      </c>
      <c r="G131" s="4">
        <v>8.5180000000000007</v>
      </c>
      <c r="H131" s="3">
        <v>0.87492999999999999</v>
      </c>
      <c r="I131" s="3">
        <v>0.84848999999999997</v>
      </c>
      <c r="J131" s="3">
        <v>0.82121</v>
      </c>
      <c r="K131" s="3">
        <v>0.78813999999999995</v>
      </c>
      <c r="L131" s="3">
        <v>0.75175000000000003</v>
      </c>
      <c r="M131" s="3">
        <v>0.71226</v>
      </c>
      <c r="N131" s="3">
        <v>0.67364000000000002</v>
      </c>
      <c r="O131" s="3">
        <v>0.62929999999999997</v>
      </c>
      <c r="P131" s="3">
        <v>0.58316999999999997</v>
      </c>
      <c r="Q131" s="3">
        <v>0.53586</v>
      </c>
      <c r="R131" s="3">
        <v>0.49202000000000001</v>
      </c>
      <c r="S131" s="3">
        <v>0.44433</v>
      </c>
      <c r="T131" s="3">
        <v>0.39743000000000001</v>
      </c>
      <c r="U131" s="3">
        <v>0.35197000000000001</v>
      </c>
      <c r="V131" s="3">
        <v>0.31207000000000001</v>
      </c>
      <c r="W131" s="3">
        <v>0.27093</v>
      </c>
      <c r="X131" s="3">
        <v>0.23269999999999999</v>
      </c>
      <c r="Y131" s="3">
        <v>0.19766</v>
      </c>
      <c r="Z131" s="3">
        <v>0.16853000000000001</v>
      </c>
      <c r="AA131" s="3">
        <v>0.14007</v>
      </c>
      <c r="AB131" s="3">
        <v>0.11507000000000001</v>
      </c>
      <c r="AC131" s="3">
        <v>9.5100000000000004E-2</v>
      </c>
      <c r="AD131" s="3">
        <v>7.6359999999999997E-2</v>
      </c>
      <c r="AE131" s="3">
        <v>6.0569999999999999E-2</v>
      </c>
      <c r="AF131" s="3">
        <v>4.7460000000000002E-2</v>
      </c>
      <c r="AG131" s="3">
        <v>3.7539999999999997E-2</v>
      </c>
      <c r="AH131" s="3">
        <v>2.8719999999999999E-2</v>
      </c>
      <c r="AI131" s="3">
        <v>2.1690000000000001E-2</v>
      </c>
      <c r="AJ131" s="3">
        <v>1.618E-2</v>
      </c>
      <c r="AK131" s="3">
        <v>1.222E-2</v>
      </c>
      <c r="AL131" s="3">
        <v>8.8900000000000003E-3</v>
      </c>
      <c r="AM131" s="3">
        <v>6.3899999999999998E-3</v>
      </c>
      <c r="AN131" s="3">
        <v>4.5300000000000002E-3</v>
      </c>
      <c r="AO131" s="3">
        <v>3.2599999999999999E-3</v>
      </c>
      <c r="AP131" s="3">
        <v>2.2599999999999999E-3</v>
      </c>
      <c r="AQ131" s="3">
        <v>1.5399999999999999E-3</v>
      </c>
      <c r="AR131" s="3">
        <v>1.0399999999999999E-3</v>
      </c>
      <c r="AS131" s="3">
        <v>7.1000000000000002E-4</v>
      </c>
      <c r="AT131" s="3">
        <v>4.6999999999999999E-4</v>
      </c>
      <c r="AU131" s="3">
        <v>2.9999999999999997E-4</v>
      </c>
      <c r="AV131" s="3">
        <v>1.9000000000000001E-4</v>
      </c>
      <c r="AW131" s="3">
        <v>1.2999999999999999E-4</v>
      </c>
      <c r="AX131" s="5">
        <f>P_R[[#This Row],[8+]]-P_R[[#This Row],[9+]]</f>
        <v>2.6440000000000019E-2</v>
      </c>
      <c r="AY131" s="5">
        <f>P_R[[#This Row],[9+]]-P_R[[#This Row],[10+]]</f>
        <v>2.7279999999999971E-2</v>
      </c>
      <c r="AZ131" s="5">
        <f>P_R[[#This Row],[10+]]-P_R[[#This Row],[11+]]</f>
        <v>3.3070000000000044E-2</v>
      </c>
      <c r="BA131" s="5">
        <f>P_R[[#This Row],[11+]]-P_R[[#This Row],[12+]]</f>
        <v>3.6389999999999922E-2</v>
      </c>
      <c r="BB131" s="5">
        <f>P_R[[#This Row],[12+]]-P_R[[#This Row],[13+]]</f>
        <v>3.9490000000000025E-2</v>
      </c>
      <c r="BC131" s="5">
        <f>P_R[[#This Row],[13+]]-P_R[[#This Row],[14+]]</f>
        <v>3.8619999999999988E-2</v>
      </c>
      <c r="BD131" s="5">
        <f>P_R[[#This Row],[14+]]-P_R[[#This Row],[15+]]</f>
        <v>4.4340000000000046E-2</v>
      </c>
      <c r="BE131" s="5">
        <f>P_R[[#This Row],[15+]]-P_R[[#This Row],[16+]]</f>
        <v>4.6130000000000004E-2</v>
      </c>
      <c r="BF131" s="5">
        <f>P_R[[#This Row],[16+]]-P_R[[#This Row],[17+]]</f>
        <v>4.7309999999999963E-2</v>
      </c>
      <c r="BG131" s="5">
        <f>P_R[[#This Row],[17+]]-P_R[[#This Row],[18+]]</f>
        <v>4.383999999999999E-2</v>
      </c>
      <c r="BH131" s="5">
        <f>P_R[[#This Row],[18+]]-P_R[[#This Row],[19+]]</f>
        <v>4.769000000000001E-2</v>
      </c>
      <c r="BI131" s="5">
        <f>P_R[[#This Row],[19+]]-P_R[[#This Row],[20+]]</f>
        <v>4.6899999999999997E-2</v>
      </c>
      <c r="BJ131" s="5">
        <f>P_R[[#This Row],[20+]]-P_R[[#This Row],[21+]]</f>
        <v>4.546E-2</v>
      </c>
      <c r="BK131" s="5">
        <f>P_R[[#This Row],[21+]]-P_R[[#This Row],[22+]]</f>
        <v>3.9899999999999991E-2</v>
      </c>
      <c r="BL131" s="5">
        <f>P_R[[#This Row],[22+]]-P_R[[#This Row],[23+]]</f>
        <v>4.114000000000001E-2</v>
      </c>
      <c r="BM131" s="5">
        <f>P_R[[#This Row],[23+]]-P_R[[#This Row],[24+]]</f>
        <v>3.8230000000000014E-2</v>
      </c>
      <c r="BN131" s="5">
        <f>P_R[[#This Row],[24+]]-P_R[[#This Row],[25+]]</f>
        <v>3.5039999999999988E-2</v>
      </c>
      <c r="BO131" s="5">
        <f>P_R[[#This Row],[25+]]-P_R[[#This Row],[26+]]</f>
        <v>2.9129999999999989E-2</v>
      </c>
      <c r="BP131" s="5">
        <f>P_R[[#This Row],[26+]]-P_R[[#This Row],[27+]]</f>
        <v>2.8460000000000013E-2</v>
      </c>
      <c r="BQ131" s="5">
        <f>P_R[[#This Row],[27+]]-P_R[[#This Row],[28+]]</f>
        <v>2.4999999999999994E-2</v>
      </c>
      <c r="BR131" s="5">
        <f>P_R[[#This Row],[28+]]-P_R[[#This Row],[29+]]</f>
        <v>1.9970000000000002E-2</v>
      </c>
      <c r="BS131" s="5">
        <f>P_R[[#This Row],[29+]]-P_R[[#This Row],[30+]]</f>
        <v>1.8740000000000007E-2</v>
      </c>
      <c r="BT131" s="5">
        <f>P_R[[#This Row],[30+]]-P_R[[#This Row],[31+]]</f>
        <v>1.5789999999999998E-2</v>
      </c>
      <c r="BU131" s="5">
        <f>P_R[[#This Row],[31+]]-P_R[[#This Row],[32+]]</f>
        <v>1.3109999999999997E-2</v>
      </c>
      <c r="BV131" s="5">
        <f>P_R[[#This Row],[32+]]-P_R[[#This Row],[33+]]</f>
        <v>9.9200000000000052E-3</v>
      </c>
      <c r="BW131" s="5">
        <f>P_R[[#This Row],[33+]]-P_R[[#This Row],[34+]]</f>
        <v>8.819999999999998E-3</v>
      </c>
      <c r="BX131" s="5">
        <f>P_R[[#This Row],[34+]]-P_R[[#This Row],[35+]]</f>
        <v>7.0299999999999981E-3</v>
      </c>
      <c r="BY131" s="5">
        <f>P_R[[#This Row],[35+]]-P_R[[#This Row],[36+]]</f>
        <v>5.510000000000001E-3</v>
      </c>
      <c r="BZ131" s="5">
        <f>P_R[[#This Row],[36+]]-P_R[[#This Row],[37+]]</f>
        <v>3.96E-3</v>
      </c>
      <c r="CA131" s="5">
        <f>P_R[[#This Row],[37+]]-P_R[[#This Row],[38+]]</f>
        <v>3.3299999999999996E-3</v>
      </c>
      <c r="CB131" s="5">
        <f>P_R[[#This Row],[38+]]-P_R[[#This Row],[39+]]</f>
        <v>2.5000000000000005E-3</v>
      </c>
      <c r="CC131" s="5">
        <f>P_R[[#This Row],[39+]]-P_R[[#This Row],[40+]]</f>
        <v>1.8599999999999997E-3</v>
      </c>
      <c r="CD131" s="5">
        <f>P_R[[#This Row],[40+]]-P_R[[#This Row],[41+]]</f>
        <v>1.2700000000000003E-3</v>
      </c>
      <c r="CE131" s="5">
        <f>P_R[[#This Row],[41+]]-P_R[[#This Row],[42+]]</f>
        <v>1E-3</v>
      </c>
      <c r="CF131" s="5">
        <f>P_R[[#This Row],[42+]]-P_R[[#This Row],[43+]]</f>
        <v>7.1999999999999994E-4</v>
      </c>
      <c r="CG131" s="5">
        <f>P_R[[#This Row],[43+]]-P_R[[#This Row],[44+]]</f>
        <v>5.0000000000000001E-4</v>
      </c>
      <c r="CH131" s="5">
        <f>P_R[[#This Row],[44+]]-P_R[[#This Row],[45+]]</f>
        <v>3.2999999999999989E-4</v>
      </c>
      <c r="CI131" s="5">
        <f>P_R[[#This Row],[45+]]-P_R[[#This Row],[46+]]</f>
        <v>2.4000000000000003E-4</v>
      </c>
      <c r="CJ131" s="5">
        <f>P_R[[#This Row],[46+]]-P_R[[#This Row],[47+]]</f>
        <v>1.7000000000000001E-4</v>
      </c>
      <c r="CK131" s="5">
        <f>P_R[[#This Row],[47+]]-P_R[[#This Row],[48+]]</f>
        <v>1.0999999999999996E-4</v>
      </c>
      <c r="CL131" s="5">
        <f>P_R[[#This Row],[48+]]-P_R[[#This Row],[49+]]</f>
        <v>6.0000000000000022E-5</v>
      </c>
    </row>
    <row r="132" spans="1:90" x14ac:dyDescent="0.25">
      <c r="A132" s="10">
        <v>22400629</v>
      </c>
      <c r="B132" t="s">
        <v>80</v>
      </c>
      <c r="C132" t="s">
        <v>90</v>
      </c>
      <c r="D132" s="11">
        <v>0.91666666666666663</v>
      </c>
      <c r="E132" s="9" t="str">
        <f>HYPERLINK("https://www.nba.com/stats/player/1630202/boxscores-traditional", "Payton Pritchard")</f>
        <v>Payton Pritchard</v>
      </c>
      <c r="F132">
        <v>16.600000000000001</v>
      </c>
      <c r="G132" s="4">
        <v>6.9740000000000002</v>
      </c>
      <c r="H132" s="3">
        <v>0.89065000000000005</v>
      </c>
      <c r="I132" s="3">
        <v>0.86214000000000002</v>
      </c>
      <c r="J132" s="3">
        <v>0.82894000000000001</v>
      </c>
      <c r="K132" s="3">
        <v>0.78813999999999995</v>
      </c>
      <c r="L132" s="3">
        <v>0.74536999999999998</v>
      </c>
      <c r="M132" s="3">
        <v>0.69847000000000004</v>
      </c>
      <c r="N132" s="3">
        <v>0.64431000000000005</v>
      </c>
      <c r="O132" s="3">
        <v>0.59094999999999998</v>
      </c>
      <c r="P132" s="3">
        <v>0.53586</v>
      </c>
      <c r="Q132" s="3">
        <v>0.47608</v>
      </c>
      <c r="R132" s="3">
        <v>0.42074</v>
      </c>
      <c r="S132" s="3">
        <v>0.36692999999999998</v>
      </c>
      <c r="T132" s="3">
        <v>0.31207000000000001</v>
      </c>
      <c r="U132" s="3">
        <v>0.26434999999999997</v>
      </c>
      <c r="V132" s="3">
        <v>0.22065000000000001</v>
      </c>
      <c r="W132" s="3">
        <v>0.17879</v>
      </c>
      <c r="X132" s="3">
        <v>0.14457</v>
      </c>
      <c r="Y132" s="3">
        <v>0.11507000000000001</v>
      </c>
      <c r="Z132" s="3">
        <v>8.8510000000000005E-2</v>
      </c>
      <c r="AA132" s="3">
        <v>6.8110000000000004E-2</v>
      </c>
      <c r="AB132" s="3">
        <v>5.1549999999999999E-2</v>
      </c>
      <c r="AC132" s="3">
        <v>3.7539999999999997E-2</v>
      </c>
      <c r="AD132" s="3">
        <v>2.743E-2</v>
      </c>
      <c r="AE132" s="3">
        <v>1.9699999999999999E-2</v>
      </c>
      <c r="AF132" s="3">
        <v>1.355E-2</v>
      </c>
      <c r="AG132" s="3">
        <v>9.3900000000000008E-3</v>
      </c>
      <c r="AH132" s="3">
        <v>6.3899999999999998E-3</v>
      </c>
      <c r="AI132" s="3">
        <v>4.15E-3</v>
      </c>
      <c r="AJ132" s="3">
        <v>2.7200000000000002E-3</v>
      </c>
      <c r="AK132" s="3">
        <v>1.6900000000000001E-3</v>
      </c>
      <c r="AL132" s="3">
        <v>1.07E-3</v>
      </c>
      <c r="AM132" s="3">
        <v>6.6E-4</v>
      </c>
      <c r="AN132" s="3">
        <v>3.8999999999999999E-4</v>
      </c>
      <c r="AO132" s="3">
        <v>2.3000000000000001E-4</v>
      </c>
      <c r="AP132" s="3">
        <v>1.3999999999999999E-4</v>
      </c>
      <c r="AQ132" s="3">
        <v>8.0000000000000007E-5</v>
      </c>
      <c r="AR132" s="3">
        <v>4.0000000000000003E-5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5">
        <f>P_R[[#This Row],[8+]]-P_R[[#This Row],[9+]]</f>
        <v>2.8510000000000035E-2</v>
      </c>
      <c r="AY132" s="5">
        <f>P_R[[#This Row],[9+]]-P_R[[#This Row],[10+]]</f>
        <v>3.3200000000000007E-2</v>
      </c>
      <c r="AZ132" s="5">
        <f>P_R[[#This Row],[10+]]-P_R[[#This Row],[11+]]</f>
        <v>4.0800000000000058E-2</v>
      </c>
      <c r="BA132" s="5">
        <f>P_R[[#This Row],[11+]]-P_R[[#This Row],[12+]]</f>
        <v>4.2769999999999975E-2</v>
      </c>
      <c r="BB132" s="5">
        <f>P_R[[#This Row],[12+]]-P_R[[#This Row],[13+]]</f>
        <v>4.6899999999999942E-2</v>
      </c>
      <c r="BC132" s="5">
        <f>P_R[[#This Row],[13+]]-P_R[[#This Row],[14+]]</f>
        <v>5.4159999999999986E-2</v>
      </c>
      <c r="BD132" s="5">
        <f>P_R[[#This Row],[14+]]-P_R[[#This Row],[15+]]</f>
        <v>5.3360000000000074E-2</v>
      </c>
      <c r="BE132" s="5">
        <f>P_R[[#This Row],[15+]]-P_R[[#This Row],[16+]]</f>
        <v>5.5089999999999972E-2</v>
      </c>
      <c r="BF132" s="5">
        <f>P_R[[#This Row],[16+]]-P_R[[#This Row],[17+]]</f>
        <v>5.978E-2</v>
      </c>
      <c r="BG132" s="5">
        <f>P_R[[#This Row],[17+]]-P_R[[#This Row],[18+]]</f>
        <v>5.534E-2</v>
      </c>
      <c r="BH132" s="5">
        <f>P_R[[#This Row],[18+]]-P_R[[#This Row],[19+]]</f>
        <v>5.3810000000000024E-2</v>
      </c>
      <c r="BI132" s="5">
        <f>P_R[[#This Row],[19+]]-P_R[[#This Row],[20+]]</f>
        <v>5.4859999999999964E-2</v>
      </c>
      <c r="BJ132" s="5">
        <f>P_R[[#This Row],[20+]]-P_R[[#This Row],[21+]]</f>
        <v>4.772000000000004E-2</v>
      </c>
      <c r="BK132" s="5">
        <f>P_R[[#This Row],[21+]]-P_R[[#This Row],[22+]]</f>
        <v>4.3699999999999961E-2</v>
      </c>
      <c r="BL132" s="5">
        <f>P_R[[#This Row],[22+]]-P_R[[#This Row],[23+]]</f>
        <v>4.1860000000000008E-2</v>
      </c>
      <c r="BM132" s="5">
        <f>P_R[[#This Row],[23+]]-P_R[[#This Row],[24+]]</f>
        <v>3.422E-2</v>
      </c>
      <c r="BN132" s="5">
        <f>P_R[[#This Row],[24+]]-P_R[[#This Row],[25+]]</f>
        <v>2.9499999999999998E-2</v>
      </c>
      <c r="BO132" s="5">
        <f>P_R[[#This Row],[25+]]-P_R[[#This Row],[26+]]</f>
        <v>2.656E-2</v>
      </c>
      <c r="BP132" s="5">
        <f>P_R[[#This Row],[26+]]-P_R[[#This Row],[27+]]</f>
        <v>2.0400000000000001E-2</v>
      </c>
      <c r="BQ132" s="5">
        <f>P_R[[#This Row],[27+]]-P_R[[#This Row],[28+]]</f>
        <v>1.6560000000000005E-2</v>
      </c>
      <c r="BR132" s="5">
        <f>P_R[[#This Row],[28+]]-P_R[[#This Row],[29+]]</f>
        <v>1.4010000000000002E-2</v>
      </c>
      <c r="BS132" s="5">
        <f>P_R[[#This Row],[29+]]-P_R[[#This Row],[30+]]</f>
        <v>1.0109999999999997E-2</v>
      </c>
      <c r="BT132" s="5">
        <f>P_R[[#This Row],[30+]]-P_R[[#This Row],[31+]]</f>
        <v>7.7300000000000008E-3</v>
      </c>
      <c r="BU132" s="5">
        <f>P_R[[#This Row],[31+]]-P_R[[#This Row],[32+]]</f>
        <v>6.1499999999999992E-3</v>
      </c>
      <c r="BV132" s="5">
        <f>P_R[[#This Row],[32+]]-P_R[[#This Row],[33+]]</f>
        <v>4.1599999999999988E-3</v>
      </c>
      <c r="BW132" s="5">
        <f>P_R[[#This Row],[33+]]-P_R[[#This Row],[34+]]</f>
        <v>3.0000000000000009E-3</v>
      </c>
      <c r="BX132" s="5">
        <f>P_R[[#This Row],[34+]]-P_R[[#This Row],[35+]]</f>
        <v>2.2399999999999998E-3</v>
      </c>
      <c r="BY132" s="5">
        <f>P_R[[#This Row],[35+]]-P_R[[#This Row],[36+]]</f>
        <v>1.4299999999999998E-3</v>
      </c>
      <c r="BZ132" s="5">
        <f>P_R[[#This Row],[36+]]-P_R[[#This Row],[37+]]</f>
        <v>1.0300000000000001E-3</v>
      </c>
      <c r="CA132" s="5">
        <f>P_R[[#This Row],[37+]]-P_R[[#This Row],[38+]]</f>
        <v>6.2000000000000011E-4</v>
      </c>
      <c r="CB132" s="5">
        <f>P_R[[#This Row],[38+]]-P_R[[#This Row],[39+]]</f>
        <v>4.0999999999999999E-4</v>
      </c>
      <c r="CC132" s="5">
        <f>P_R[[#This Row],[39+]]-P_R[[#This Row],[40+]]</f>
        <v>2.7E-4</v>
      </c>
      <c r="CD132" s="5">
        <f>P_R[[#This Row],[40+]]-P_R[[#This Row],[41+]]</f>
        <v>1.5999999999999999E-4</v>
      </c>
      <c r="CE132" s="5">
        <f>P_R[[#This Row],[41+]]-P_R[[#This Row],[42+]]</f>
        <v>9.0000000000000019E-5</v>
      </c>
      <c r="CF132" s="5">
        <f>P_R[[#This Row],[42+]]-P_R[[#This Row],[43+]]</f>
        <v>5.9999999999999981E-5</v>
      </c>
      <c r="CG132" s="5">
        <f>P_R[[#This Row],[43+]]-P_R[[#This Row],[44+]]</f>
        <v>4.0000000000000003E-5</v>
      </c>
      <c r="CH132" s="5">
        <f>P_R[[#This Row],[44+]]-P_R[[#This Row],[45+]]</f>
        <v>4.0000000000000003E-5</v>
      </c>
      <c r="CI132" s="5">
        <f>P_R[[#This Row],[45+]]-P_R[[#This Row],[46+]]</f>
        <v>0</v>
      </c>
      <c r="CJ132" s="5">
        <f>P_R[[#This Row],[46+]]-P_R[[#This Row],[47+]]</f>
        <v>0</v>
      </c>
      <c r="CK132" s="5">
        <f>P_R[[#This Row],[47+]]-P_R[[#This Row],[48+]]</f>
        <v>0</v>
      </c>
      <c r="CL132" s="5">
        <f>P_R[[#This Row],[48+]]-P_R[[#This Row],[49+]]</f>
        <v>0</v>
      </c>
    </row>
    <row r="133" spans="1:90" x14ac:dyDescent="0.25">
      <c r="A133" s="10">
        <v>22400628</v>
      </c>
      <c r="B133" t="s">
        <v>89</v>
      </c>
      <c r="C133" t="s">
        <v>79</v>
      </c>
      <c r="D133" s="11">
        <v>0.91666666666666663</v>
      </c>
      <c r="E133" s="9" t="str">
        <f>HYPERLINK("https://www.nba.com/stats/player/1630581/boxscores-traditional", "Josh Giddey")</f>
        <v>Josh Giddey</v>
      </c>
      <c r="F133">
        <v>15.8</v>
      </c>
      <c r="G133" s="4">
        <v>8.4239999999999995</v>
      </c>
      <c r="H133" s="3">
        <v>0.82381000000000004</v>
      </c>
      <c r="I133" s="3">
        <v>0.79103000000000001</v>
      </c>
      <c r="J133" s="3">
        <v>0.75490000000000002</v>
      </c>
      <c r="K133" s="3">
        <v>0.71565999999999996</v>
      </c>
      <c r="L133" s="3">
        <v>0.67364000000000002</v>
      </c>
      <c r="M133" s="3">
        <v>0.62929999999999997</v>
      </c>
      <c r="N133" s="3">
        <v>0.58316999999999997</v>
      </c>
      <c r="O133" s="3">
        <v>0.53586</v>
      </c>
      <c r="P133" s="3">
        <v>0.49202000000000001</v>
      </c>
      <c r="Q133" s="3">
        <v>0.44433</v>
      </c>
      <c r="R133" s="3">
        <v>0.39743000000000001</v>
      </c>
      <c r="S133" s="3">
        <v>0.35197000000000001</v>
      </c>
      <c r="T133" s="3">
        <v>0.30853999999999998</v>
      </c>
      <c r="U133" s="3">
        <v>0.26762999999999998</v>
      </c>
      <c r="V133" s="3">
        <v>0.22964999999999999</v>
      </c>
      <c r="W133" s="3">
        <v>0.19766</v>
      </c>
      <c r="X133" s="3">
        <v>0.16602</v>
      </c>
      <c r="Y133" s="3">
        <v>0.13786000000000001</v>
      </c>
      <c r="Z133" s="3">
        <v>0.11314</v>
      </c>
      <c r="AA133" s="3">
        <v>9.1759999999999994E-2</v>
      </c>
      <c r="AB133" s="3">
        <v>7.3529999999999998E-2</v>
      </c>
      <c r="AC133" s="3">
        <v>5.8209999999999998E-2</v>
      </c>
      <c r="AD133" s="3">
        <v>4.5510000000000002E-2</v>
      </c>
      <c r="AE133" s="3">
        <v>3.5929999999999997E-2</v>
      </c>
      <c r="AF133" s="3">
        <v>2.743E-2</v>
      </c>
      <c r="AG133" s="3">
        <v>2.068E-2</v>
      </c>
      <c r="AH133" s="3">
        <v>1.5389999999999999E-2</v>
      </c>
      <c r="AI133" s="3">
        <v>1.1299999999999999E-2</v>
      </c>
      <c r="AJ133" s="3">
        <v>8.2000000000000007E-3</v>
      </c>
      <c r="AK133" s="3">
        <v>5.8700000000000002E-3</v>
      </c>
      <c r="AL133" s="3">
        <v>4.15E-3</v>
      </c>
      <c r="AM133" s="3">
        <v>2.98E-3</v>
      </c>
      <c r="AN133" s="3">
        <v>2.0500000000000002E-3</v>
      </c>
      <c r="AO133" s="3">
        <v>1.39E-3</v>
      </c>
      <c r="AP133" s="3">
        <v>9.3999999999999997E-4</v>
      </c>
      <c r="AQ133" s="3">
        <v>6.2E-4</v>
      </c>
      <c r="AR133" s="3">
        <v>4.0000000000000002E-4</v>
      </c>
      <c r="AS133" s="3">
        <v>2.5999999999999998E-4</v>
      </c>
      <c r="AT133" s="3">
        <v>1.7000000000000001E-4</v>
      </c>
      <c r="AU133" s="3">
        <v>1.1E-4</v>
      </c>
      <c r="AV133" s="3">
        <v>6.9999999999999994E-5</v>
      </c>
      <c r="AW133" s="3">
        <v>4.0000000000000003E-5</v>
      </c>
      <c r="AX133" s="5">
        <f>P_R[[#This Row],[8+]]-P_R[[#This Row],[9+]]</f>
        <v>3.2780000000000031E-2</v>
      </c>
      <c r="AY133" s="5">
        <f>P_R[[#This Row],[9+]]-P_R[[#This Row],[10+]]</f>
        <v>3.6129999999999995E-2</v>
      </c>
      <c r="AZ133" s="5">
        <f>P_R[[#This Row],[10+]]-P_R[[#This Row],[11+]]</f>
        <v>3.9240000000000053E-2</v>
      </c>
      <c r="BA133" s="5">
        <f>P_R[[#This Row],[11+]]-P_R[[#This Row],[12+]]</f>
        <v>4.2019999999999946E-2</v>
      </c>
      <c r="BB133" s="5">
        <f>P_R[[#This Row],[12+]]-P_R[[#This Row],[13+]]</f>
        <v>4.4340000000000046E-2</v>
      </c>
      <c r="BC133" s="5">
        <f>P_R[[#This Row],[13+]]-P_R[[#This Row],[14+]]</f>
        <v>4.6130000000000004E-2</v>
      </c>
      <c r="BD133" s="5">
        <f>P_R[[#This Row],[14+]]-P_R[[#This Row],[15+]]</f>
        <v>4.7309999999999963E-2</v>
      </c>
      <c r="BE133" s="5">
        <f>P_R[[#This Row],[15+]]-P_R[[#This Row],[16+]]</f>
        <v>4.383999999999999E-2</v>
      </c>
      <c r="BF133" s="5">
        <f>P_R[[#This Row],[16+]]-P_R[[#This Row],[17+]]</f>
        <v>4.769000000000001E-2</v>
      </c>
      <c r="BG133" s="5">
        <f>P_R[[#This Row],[17+]]-P_R[[#This Row],[18+]]</f>
        <v>4.6899999999999997E-2</v>
      </c>
      <c r="BH133" s="5">
        <f>P_R[[#This Row],[18+]]-P_R[[#This Row],[19+]]</f>
        <v>4.546E-2</v>
      </c>
      <c r="BI133" s="5">
        <f>P_R[[#This Row],[19+]]-P_R[[#This Row],[20+]]</f>
        <v>4.3430000000000024E-2</v>
      </c>
      <c r="BJ133" s="5">
        <f>P_R[[#This Row],[20+]]-P_R[[#This Row],[21+]]</f>
        <v>4.0910000000000002E-2</v>
      </c>
      <c r="BK133" s="5">
        <f>P_R[[#This Row],[21+]]-P_R[[#This Row],[22+]]</f>
        <v>3.7979999999999986E-2</v>
      </c>
      <c r="BL133" s="5">
        <f>P_R[[#This Row],[22+]]-P_R[[#This Row],[23+]]</f>
        <v>3.1989999999999991E-2</v>
      </c>
      <c r="BM133" s="5">
        <f>P_R[[#This Row],[23+]]-P_R[[#This Row],[24+]]</f>
        <v>3.1640000000000001E-2</v>
      </c>
      <c r="BN133" s="5">
        <f>P_R[[#This Row],[24+]]-P_R[[#This Row],[25+]]</f>
        <v>2.8159999999999991E-2</v>
      </c>
      <c r="BO133" s="5">
        <f>P_R[[#This Row],[25+]]-P_R[[#This Row],[26+]]</f>
        <v>2.4720000000000006E-2</v>
      </c>
      <c r="BP133" s="5">
        <f>P_R[[#This Row],[26+]]-P_R[[#This Row],[27+]]</f>
        <v>2.138000000000001E-2</v>
      </c>
      <c r="BQ133" s="5">
        <f>P_R[[#This Row],[27+]]-P_R[[#This Row],[28+]]</f>
        <v>1.8229999999999996E-2</v>
      </c>
      <c r="BR133" s="5">
        <f>P_R[[#This Row],[28+]]-P_R[[#This Row],[29+]]</f>
        <v>1.532E-2</v>
      </c>
      <c r="BS133" s="5">
        <f>P_R[[#This Row],[29+]]-P_R[[#This Row],[30+]]</f>
        <v>1.2699999999999996E-2</v>
      </c>
      <c r="BT133" s="5">
        <f>P_R[[#This Row],[30+]]-P_R[[#This Row],[31+]]</f>
        <v>9.5800000000000052E-3</v>
      </c>
      <c r="BU133" s="5">
        <f>P_R[[#This Row],[31+]]-P_R[[#This Row],[32+]]</f>
        <v>8.4999999999999971E-3</v>
      </c>
      <c r="BV133" s="5">
        <f>P_R[[#This Row],[32+]]-P_R[[#This Row],[33+]]</f>
        <v>6.7499999999999991E-3</v>
      </c>
      <c r="BW133" s="5">
        <f>P_R[[#This Row],[33+]]-P_R[[#This Row],[34+]]</f>
        <v>5.2900000000000013E-3</v>
      </c>
      <c r="BX133" s="5">
        <f>P_R[[#This Row],[34+]]-P_R[[#This Row],[35+]]</f>
        <v>4.0899999999999999E-3</v>
      </c>
      <c r="BY133" s="5">
        <f>P_R[[#This Row],[35+]]-P_R[[#This Row],[36+]]</f>
        <v>3.0999999999999986E-3</v>
      </c>
      <c r="BZ133" s="5">
        <f>P_R[[#This Row],[36+]]-P_R[[#This Row],[37+]]</f>
        <v>2.3300000000000005E-3</v>
      </c>
      <c r="CA133" s="5">
        <f>P_R[[#This Row],[37+]]-P_R[[#This Row],[38+]]</f>
        <v>1.7200000000000002E-3</v>
      </c>
      <c r="CB133" s="5">
        <f>P_R[[#This Row],[38+]]-P_R[[#This Row],[39+]]</f>
        <v>1.17E-3</v>
      </c>
      <c r="CC133" s="5">
        <f>P_R[[#This Row],[39+]]-P_R[[#This Row],[40+]]</f>
        <v>9.2999999999999984E-4</v>
      </c>
      <c r="CD133" s="5">
        <f>P_R[[#This Row],[40+]]-P_R[[#This Row],[41+]]</f>
        <v>6.6000000000000021E-4</v>
      </c>
      <c r="CE133" s="5">
        <f>P_R[[#This Row],[41+]]-P_R[[#This Row],[42+]]</f>
        <v>4.4999999999999999E-4</v>
      </c>
      <c r="CF133" s="5">
        <f>P_R[[#This Row],[42+]]-P_R[[#This Row],[43+]]</f>
        <v>3.1999999999999997E-4</v>
      </c>
      <c r="CG133" s="5">
        <f>P_R[[#This Row],[43+]]-P_R[[#This Row],[44+]]</f>
        <v>2.1999999999999998E-4</v>
      </c>
      <c r="CH133" s="5">
        <f>P_R[[#This Row],[44+]]-P_R[[#This Row],[45+]]</f>
        <v>1.4000000000000004E-4</v>
      </c>
      <c r="CI133" s="5">
        <f>P_R[[#This Row],[45+]]-P_R[[#This Row],[46+]]</f>
        <v>8.9999999999999965E-5</v>
      </c>
      <c r="CJ133" s="5">
        <f>P_R[[#This Row],[46+]]-P_R[[#This Row],[47+]]</f>
        <v>6.0000000000000008E-5</v>
      </c>
      <c r="CK133" s="5">
        <f>P_R[[#This Row],[47+]]-P_R[[#This Row],[48+]]</f>
        <v>4.000000000000001E-5</v>
      </c>
      <c r="CL133" s="5">
        <f>P_R[[#This Row],[48+]]-P_R[[#This Row],[49+]]</f>
        <v>2.9999999999999991E-5</v>
      </c>
    </row>
    <row r="134" spans="1:90" x14ac:dyDescent="0.25">
      <c r="A134" s="10">
        <v>22400628</v>
      </c>
      <c r="B134" t="s">
        <v>79</v>
      </c>
      <c r="C134" t="s">
        <v>89</v>
      </c>
      <c r="D134" s="11">
        <v>0.91666666666666663</v>
      </c>
      <c r="E134" s="9" t="str">
        <f>HYPERLINK("https://www.nba.com/stats/player/1629001/boxscores-traditional", "De'Anthony Melton")</f>
        <v>De'Anthony Melton</v>
      </c>
      <c r="F134">
        <v>13.8</v>
      </c>
      <c r="G134" s="4">
        <v>9.3680000000000003</v>
      </c>
      <c r="H134" s="3">
        <v>0.73236999999999997</v>
      </c>
      <c r="I134" s="3">
        <v>0.69496999999999998</v>
      </c>
      <c r="J134" s="3">
        <v>0.65910000000000002</v>
      </c>
      <c r="K134" s="3">
        <v>0.61790999999999996</v>
      </c>
      <c r="L134" s="3">
        <v>0.57535000000000003</v>
      </c>
      <c r="M134" s="3">
        <v>0.53586</v>
      </c>
      <c r="N134" s="3">
        <v>0.49202000000000001</v>
      </c>
      <c r="O134" s="3">
        <v>0.44828000000000001</v>
      </c>
      <c r="P134" s="3">
        <v>0.40905000000000002</v>
      </c>
      <c r="Q134" s="3">
        <v>0.36692999999999998</v>
      </c>
      <c r="R134" s="3">
        <v>0.32635999999999998</v>
      </c>
      <c r="S134" s="3">
        <v>0.28774</v>
      </c>
      <c r="T134" s="3">
        <v>0.25463000000000002</v>
      </c>
      <c r="U134" s="3">
        <v>0.22065000000000001</v>
      </c>
      <c r="V134" s="3">
        <v>0.18942999999999999</v>
      </c>
      <c r="W134" s="3">
        <v>0.16353999999999999</v>
      </c>
      <c r="X134" s="3">
        <v>0.13786000000000001</v>
      </c>
      <c r="Y134" s="3">
        <v>0.11507000000000001</v>
      </c>
      <c r="Z134" s="3">
        <v>9.6799999999999997E-2</v>
      </c>
      <c r="AA134" s="3">
        <v>7.9269999999999993E-2</v>
      </c>
      <c r="AB134" s="3">
        <v>6.4259999999999998E-2</v>
      </c>
      <c r="AC134" s="3">
        <v>5.262E-2</v>
      </c>
      <c r="AD134" s="3">
        <v>4.1820000000000003E-2</v>
      </c>
      <c r="AE134" s="3">
        <v>3.288E-2</v>
      </c>
      <c r="AF134" s="3">
        <v>2.6190000000000001E-2</v>
      </c>
      <c r="AG134" s="3">
        <v>2.018E-2</v>
      </c>
      <c r="AH134" s="3">
        <v>1.5389999999999999E-2</v>
      </c>
      <c r="AI134" s="3">
        <v>1.191E-2</v>
      </c>
      <c r="AJ134" s="3">
        <v>8.8900000000000003E-3</v>
      </c>
      <c r="AK134" s="3">
        <v>6.5700000000000003E-3</v>
      </c>
      <c r="AL134" s="3">
        <v>4.9399999999999999E-3</v>
      </c>
      <c r="AM134" s="3">
        <v>3.5699999999999998E-3</v>
      </c>
      <c r="AN134" s="3">
        <v>2.5600000000000002E-3</v>
      </c>
      <c r="AO134" s="3">
        <v>1.8699999999999999E-3</v>
      </c>
      <c r="AP134" s="3">
        <v>1.31E-3</v>
      </c>
      <c r="AQ134" s="3">
        <v>8.9999999999999998E-4</v>
      </c>
      <c r="AR134" s="3">
        <v>6.4000000000000005E-4</v>
      </c>
      <c r="AS134" s="3">
        <v>4.2999999999999999E-4</v>
      </c>
      <c r="AT134" s="3">
        <v>2.9E-4</v>
      </c>
      <c r="AU134" s="3">
        <v>2.0000000000000001E-4</v>
      </c>
      <c r="AV134" s="3">
        <v>1.2999999999999999E-4</v>
      </c>
      <c r="AW134" s="3">
        <v>8.0000000000000007E-5</v>
      </c>
      <c r="AX134" s="5">
        <f>P_R[[#This Row],[8+]]-P_R[[#This Row],[9+]]</f>
        <v>3.7399999999999989E-2</v>
      </c>
      <c r="AY134" s="5">
        <f>P_R[[#This Row],[9+]]-P_R[[#This Row],[10+]]</f>
        <v>3.5869999999999957E-2</v>
      </c>
      <c r="AZ134" s="5">
        <f>P_R[[#This Row],[10+]]-P_R[[#This Row],[11+]]</f>
        <v>4.119000000000006E-2</v>
      </c>
      <c r="BA134" s="5">
        <f>P_R[[#This Row],[11+]]-P_R[[#This Row],[12+]]</f>
        <v>4.2559999999999931E-2</v>
      </c>
      <c r="BB134" s="5">
        <f>P_R[[#This Row],[12+]]-P_R[[#This Row],[13+]]</f>
        <v>3.9490000000000025E-2</v>
      </c>
      <c r="BC134" s="5">
        <f>P_R[[#This Row],[13+]]-P_R[[#This Row],[14+]]</f>
        <v>4.383999999999999E-2</v>
      </c>
      <c r="BD134" s="5">
        <f>P_R[[#This Row],[14+]]-P_R[[#This Row],[15+]]</f>
        <v>4.3740000000000001E-2</v>
      </c>
      <c r="BE134" s="5">
        <f>P_R[[#This Row],[15+]]-P_R[[#This Row],[16+]]</f>
        <v>3.9229999999999987E-2</v>
      </c>
      <c r="BF134" s="5">
        <f>P_R[[#This Row],[16+]]-P_R[[#This Row],[17+]]</f>
        <v>4.2120000000000046E-2</v>
      </c>
      <c r="BG134" s="5">
        <f>P_R[[#This Row],[17+]]-P_R[[#This Row],[18+]]</f>
        <v>4.0569999999999995E-2</v>
      </c>
      <c r="BH134" s="5">
        <f>P_R[[#This Row],[18+]]-P_R[[#This Row],[19+]]</f>
        <v>3.8619999999999988E-2</v>
      </c>
      <c r="BI134" s="5">
        <f>P_R[[#This Row],[19+]]-P_R[[#This Row],[20+]]</f>
        <v>3.3109999999999973E-2</v>
      </c>
      <c r="BJ134" s="5">
        <f>P_R[[#This Row],[20+]]-P_R[[#This Row],[21+]]</f>
        <v>3.398000000000001E-2</v>
      </c>
      <c r="BK134" s="5">
        <f>P_R[[#This Row],[21+]]-P_R[[#This Row],[22+]]</f>
        <v>3.1220000000000026E-2</v>
      </c>
      <c r="BL134" s="5">
        <f>P_R[[#This Row],[22+]]-P_R[[#This Row],[23+]]</f>
        <v>2.5889999999999996E-2</v>
      </c>
      <c r="BM134" s="5">
        <f>P_R[[#This Row],[23+]]-P_R[[#This Row],[24+]]</f>
        <v>2.5679999999999981E-2</v>
      </c>
      <c r="BN134" s="5">
        <f>P_R[[#This Row],[24+]]-P_R[[#This Row],[25+]]</f>
        <v>2.2790000000000005E-2</v>
      </c>
      <c r="BO134" s="5">
        <f>P_R[[#This Row],[25+]]-P_R[[#This Row],[26+]]</f>
        <v>1.8270000000000008E-2</v>
      </c>
      <c r="BP134" s="5">
        <f>P_R[[#This Row],[26+]]-P_R[[#This Row],[27+]]</f>
        <v>1.7530000000000004E-2</v>
      </c>
      <c r="BQ134" s="5">
        <f>P_R[[#This Row],[27+]]-P_R[[#This Row],[28+]]</f>
        <v>1.5009999999999996E-2</v>
      </c>
      <c r="BR134" s="5">
        <f>P_R[[#This Row],[28+]]-P_R[[#This Row],[29+]]</f>
        <v>1.1639999999999998E-2</v>
      </c>
      <c r="BS134" s="5">
        <f>P_R[[#This Row],[29+]]-P_R[[#This Row],[30+]]</f>
        <v>1.0799999999999997E-2</v>
      </c>
      <c r="BT134" s="5">
        <f>P_R[[#This Row],[30+]]-P_R[[#This Row],[31+]]</f>
        <v>8.9400000000000035E-3</v>
      </c>
      <c r="BU134" s="5">
        <f>P_R[[#This Row],[31+]]-P_R[[#This Row],[32+]]</f>
        <v>6.689999999999998E-3</v>
      </c>
      <c r="BV134" s="5">
        <f>P_R[[#This Row],[32+]]-P_R[[#This Row],[33+]]</f>
        <v>6.0100000000000015E-3</v>
      </c>
      <c r="BW134" s="5">
        <f>P_R[[#This Row],[33+]]-P_R[[#This Row],[34+]]</f>
        <v>4.7900000000000009E-3</v>
      </c>
      <c r="BX134" s="5">
        <f>P_R[[#This Row],[34+]]-P_R[[#This Row],[35+]]</f>
        <v>3.4799999999999987E-3</v>
      </c>
      <c r="BY134" s="5">
        <f>P_R[[#This Row],[35+]]-P_R[[#This Row],[36+]]</f>
        <v>3.0200000000000001E-3</v>
      </c>
      <c r="BZ134" s="5">
        <f>P_R[[#This Row],[36+]]-P_R[[#This Row],[37+]]</f>
        <v>2.32E-3</v>
      </c>
      <c r="CA134" s="5">
        <f>P_R[[#This Row],[37+]]-P_R[[#This Row],[38+]]</f>
        <v>1.6300000000000004E-3</v>
      </c>
      <c r="CB134" s="5">
        <f>P_R[[#This Row],[38+]]-P_R[[#This Row],[39+]]</f>
        <v>1.3700000000000001E-3</v>
      </c>
      <c r="CC134" s="5">
        <f>P_R[[#This Row],[39+]]-P_R[[#This Row],[40+]]</f>
        <v>1.0099999999999996E-3</v>
      </c>
      <c r="CD134" s="5">
        <f>P_R[[#This Row],[40+]]-P_R[[#This Row],[41+]]</f>
        <v>6.9000000000000029E-4</v>
      </c>
      <c r="CE134" s="5">
        <f>P_R[[#This Row],[41+]]-P_R[[#This Row],[42+]]</f>
        <v>5.5999999999999995E-4</v>
      </c>
      <c r="CF134" s="5">
        <f>P_R[[#This Row],[42+]]-P_R[[#This Row],[43+]]</f>
        <v>4.0999999999999999E-4</v>
      </c>
      <c r="CG134" s="5">
        <f>P_R[[#This Row],[43+]]-P_R[[#This Row],[44+]]</f>
        <v>2.5999999999999992E-4</v>
      </c>
      <c r="CH134" s="5">
        <f>P_R[[#This Row],[44+]]-P_R[[#This Row],[45+]]</f>
        <v>2.1000000000000006E-4</v>
      </c>
      <c r="CI134" s="5">
        <f>P_R[[#This Row],[45+]]-P_R[[#This Row],[46+]]</f>
        <v>1.3999999999999999E-4</v>
      </c>
      <c r="CJ134" s="5">
        <f>P_R[[#This Row],[46+]]-P_R[[#This Row],[47+]]</f>
        <v>8.9999999999999992E-5</v>
      </c>
      <c r="CK134" s="5">
        <f>P_R[[#This Row],[47+]]-P_R[[#This Row],[48+]]</f>
        <v>7.0000000000000021E-5</v>
      </c>
      <c r="CL134" s="5">
        <f>P_R[[#This Row],[48+]]-P_R[[#This Row],[49+]]</f>
        <v>4.9999999999999982E-5</v>
      </c>
    </row>
    <row r="135" spans="1:90" x14ac:dyDescent="0.25">
      <c r="A135" s="10">
        <v>22400628</v>
      </c>
      <c r="B135" t="s">
        <v>79</v>
      </c>
      <c r="C135" t="s">
        <v>89</v>
      </c>
      <c r="D135" s="11">
        <v>0.91666666666666663</v>
      </c>
      <c r="E135" s="9" t="str">
        <f>HYPERLINK("https://www.nba.com/stats/player/1641764/boxscores-traditional", "Brandin Podziemski")</f>
        <v>Brandin Podziemski</v>
      </c>
      <c r="F135">
        <v>15.2</v>
      </c>
      <c r="G135" s="4">
        <v>5.9459999999999997</v>
      </c>
      <c r="H135" s="3">
        <v>0.88685999999999998</v>
      </c>
      <c r="I135" s="3">
        <v>0.85082999999999998</v>
      </c>
      <c r="J135" s="3">
        <v>0.80784999999999996</v>
      </c>
      <c r="K135" s="3">
        <v>0.76114999999999999</v>
      </c>
      <c r="L135" s="3">
        <v>0.70540000000000003</v>
      </c>
      <c r="M135" s="3">
        <v>0.64431000000000005</v>
      </c>
      <c r="N135" s="3">
        <v>0.57926</v>
      </c>
      <c r="O135" s="3">
        <v>0.51197000000000004</v>
      </c>
      <c r="P135" s="3">
        <v>0.44828000000000001</v>
      </c>
      <c r="Q135" s="3">
        <v>0.38208999999999999</v>
      </c>
      <c r="R135" s="3">
        <v>0.31918000000000002</v>
      </c>
      <c r="S135" s="3">
        <v>0.26108999999999999</v>
      </c>
      <c r="T135" s="3">
        <v>0.20896999999999999</v>
      </c>
      <c r="U135" s="3">
        <v>0.16353999999999999</v>
      </c>
      <c r="V135" s="3">
        <v>0.12714</v>
      </c>
      <c r="W135" s="3">
        <v>9.5100000000000004E-2</v>
      </c>
      <c r="X135" s="3">
        <v>6.9440000000000002E-2</v>
      </c>
      <c r="Y135" s="3">
        <v>4.947E-2</v>
      </c>
      <c r="Z135" s="3">
        <v>3.4380000000000001E-2</v>
      </c>
      <c r="AA135" s="3">
        <v>2.385E-2</v>
      </c>
      <c r="AB135" s="3">
        <v>1.5779999999999999E-2</v>
      </c>
      <c r="AC135" s="3">
        <v>1.017E-2</v>
      </c>
      <c r="AD135" s="3">
        <v>6.3899999999999998E-3</v>
      </c>
      <c r="AE135" s="3">
        <v>3.9100000000000003E-3</v>
      </c>
      <c r="AF135" s="3">
        <v>2.33E-3</v>
      </c>
      <c r="AG135" s="3">
        <v>1.39E-3</v>
      </c>
      <c r="AH135" s="3">
        <v>7.9000000000000001E-4</v>
      </c>
      <c r="AI135" s="3">
        <v>4.2999999999999999E-4</v>
      </c>
      <c r="AJ135" s="3">
        <v>2.3000000000000001E-4</v>
      </c>
      <c r="AK135" s="3">
        <v>1.2E-4</v>
      </c>
      <c r="AL135" s="3">
        <v>6.0000000000000002E-5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5">
        <f>P_R[[#This Row],[8+]]-P_R[[#This Row],[9+]]</f>
        <v>3.6030000000000006E-2</v>
      </c>
      <c r="AY135" s="5">
        <f>P_R[[#This Row],[9+]]-P_R[[#This Row],[10+]]</f>
        <v>4.2980000000000018E-2</v>
      </c>
      <c r="AZ135" s="5">
        <f>P_R[[#This Row],[10+]]-P_R[[#This Row],[11+]]</f>
        <v>4.6699999999999964E-2</v>
      </c>
      <c r="BA135" s="5">
        <f>P_R[[#This Row],[11+]]-P_R[[#This Row],[12+]]</f>
        <v>5.5749999999999966E-2</v>
      </c>
      <c r="BB135" s="5">
        <f>P_R[[#This Row],[12+]]-P_R[[#This Row],[13+]]</f>
        <v>6.1089999999999978E-2</v>
      </c>
      <c r="BC135" s="5">
        <f>P_R[[#This Row],[13+]]-P_R[[#This Row],[14+]]</f>
        <v>6.5050000000000052E-2</v>
      </c>
      <c r="BD135" s="5">
        <f>P_R[[#This Row],[14+]]-P_R[[#This Row],[15+]]</f>
        <v>6.7289999999999961E-2</v>
      </c>
      <c r="BE135" s="5">
        <f>P_R[[#This Row],[15+]]-P_R[[#This Row],[16+]]</f>
        <v>6.3690000000000024E-2</v>
      </c>
      <c r="BF135" s="5">
        <f>P_R[[#This Row],[16+]]-P_R[[#This Row],[17+]]</f>
        <v>6.6190000000000027E-2</v>
      </c>
      <c r="BG135" s="5">
        <f>P_R[[#This Row],[17+]]-P_R[[#This Row],[18+]]</f>
        <v>6.2909999999999966E-2</v>
      </c>
      <c r="BH135" s="5">
        <f>P_R[[#This Row],[18+]]-P_R[[#This Row],[19+]]</f>
        <v>5.8090000000000031E-2</v>
      </c>
      <c r="BI135" s="5">
        <f>P_R[[#This Row],[19+]]-P_R[[#This Row],[20+]]</f>
        <v>5.212E-2</v>
      </c>
      <c r="BJ135" s="5">
        <f>P_R[[#This Row],[20+]]-P_R[[#This Row],[21+]]</f>
        <v>4.5429999999999998E-2</v>
      </c>
      <c r="BK135" s="5">
        <f>P_R[[#This Row],[21+]]-P_R[[#This Row],[22+]]</f>
        <v>3.6399999999999988E-2</v>
      </c>
      <c r="BL135" s="5">
        <f>P_R[[#This Row],[22+]]-P_R[[#This Row],[23+]]</f>
        <v>3.2039999999999999E-2</v>
      </c>
      <c r="BM135" s="5">
        <f>P_R[[#This Row],[23+]]-P_R[[#This Row],[24+]]</f>
        <v>2.5660000000000002E-2</v>
      </c>
      <c r="BN135" s="5">
        <f>P_R[[#This Row],[24+]]-P_R[[#This Row],[25+]]</f>
        <v>1.9970000000000002E-2</v>
      </c>
      <c r="BO135" s="5">
        <f>P_R[[#This Row],[25+]]-P_R[[#This Row],[26+]]</f>
        <v>1.5089999999999999E-2</v>
      </c>
      <c r="BP135" s="5">
        <f>P_R[[#This Row],[26+]]-P_R[[#This Row],[27+]]</f>
        <v>1.0530000000000001E-2</v>
      </c>
      <c r="BQ135" s="5">
        <f>P_R[[#This Row],[27+]]-P_R[[#This Row],[28+]]</f>
        <v>8.0700000000000008E-3</v>
      </c>
      <c r="BR135" s="5">
        <f>P_R[[#This Row],[28+]]-P_R[[#This Row],[29+]]</f>
        <v>5.6099999999999987E-3</v>
      </c>
      <c r="BS135" s="5">
        <f>P_R[[#This Row],[29+]]-P_R[[#This Row],[30+]]</f>
        <v>3.7800000000000004E-3</v>
      </c>
      <c r="BT135" s="5">
        <f>P_R[[#This Row],[30+]]-P_R[[#This Row],[31+]]</f>
        <v>2.4799999999999996E-3</v>
      </c>
      <c r="BU135" s="5">
        <f>P_R[[#This Row],[31+]]-P_R[[#This Row],[32+]]</f>
        <v>1.5800000000000002E-3</v>
      </c>
      <c r="BV135" s="5">
        <f>P_R[[#This Row],[32+]]-P_R[[#This Row],[33+]]</f>
        <v>9.4000000000000008E-4</v>
      </c>
      <c r="BW135" s="5">
        <f>P_R[[#This Row],[33+]]-P_R[[#This Row],[34+]]</f>
        <v>5.9999999999999995E-4</v>
      </c>
      <c r="BX135" s="5">
        <f>P_R[[#This Row],[34+]]-P_R[[#This Row],[35+]]</f>
        <v>3.6000000000000002E-4</v>
      </c>
      <c r="BY135" s="5">
        <f>P_R[[#This Row],[35+]]-P_R[[#This Row],[36+]]</f>
        <v>1.9999999999999998E-4</v>
      </c>
      <c r="BZ135" s="5">
        <f>P_R[[#This Row],[36+]]-P_R[[#This Row],[37+]]</f>
        <v>1.1E-4</v>
      </c>
      <c r="CA135" s="5">
        <f>P_R[[#This Row],[37+]]-P_R[[#This Row],[38+]]</f>
        <v>6.0000000000000002E-5</v>
      </c>
      <c r="CB135" s="5">
        <f>P_R[[#This Row],[38+]]-P_R[[#This Row],[39+]]</f>
        <v>6.0000000000000002E-5</v>
      </c>
      <c r="CC135" s="5">
        <f>P_R[[#This Row],[39+]]-P_R[[#This Row],[40+]]</f>
        <v>0</v>
      </c>
      <c r="CD135" s="5">
        <f>P_R[[#This Row],[40+]]-P_R[[#This Row],[41+]]</f>
        <v>0</v>
      </c>
      <c r="CE135" s="5">
        <f>P_R[[#This Row],[41+]]-P_R[[#This Row],[42+]]</f>
        <v>0</v>
      </c>
      <c r="CF135" s="5">
        <f>P_R[[#This Row],[42+]]-P_R[[#This Row],[43+]]</f>
        <v>0</v>
      </c>
      <c r="CG135" s="5">
        <f>P_R[[#This Row],[43+]]-P_R[[#This Row],[44+]]</f>
        <v>0</v>
      </c>
      <c r="CH135" s="5">
        <f>P_R[[#This Row],[44+]]-P_R[[#This Row],[45+]]</f>
        <v>0</v>
      </c>
      <c r="CI135" s="5">
        <f>P_R[[#This Row],[45+]]-P_R[[#This Row],[46+]]</f>
        <v>0</v>
      </c>
      <c r="CJ135" s="5">
        <f>P_R[[#This Row],[46+]]-P_R[[#This Row],[47+]]</f>
        <v>0</v>
      </c>
      <c r="CK135" s="5">
        <f>P_R[[#This Row],[47+]]-P_R[[#This Row],[48+]]</f>
        <v>0</v>
      </c>
      <c r="CL135" s="5">
        <f>P_R[[#This Row],[48+]]-P_R[[#This Row],[49+]]</f>
        <v>0</v>
      </c>
    </row>
    <row r="136" spans="1:90" x14ac:dyDescent="0.25">
      <c r="A136" s="10">
        <v>22400628</v>
      </c>
      <c r="B136" t="s">
        <v>79</v>
      </c>
      <c r="C136" t="s">
        <v>89</v>
      </c>
      <c r="D136" s="11">
        <v>0.91666666666666663</v>
      </c>
      <c r="E136" s="9" t="str">
        <f>HYPERLINK("https://www.nba.com/stats/player/1631218/boxscores-traditional", "Trayce Jackson-Davis")</f>
        <v>Trayce Jackson-Davis</v>
      </c>
      <c r="F136">
        <v>15.6</v>
      </c>
      <c r="G136" s="4">
        <v>5.0439999999999996</v>
      </c>
      <c r="H136" s="3">
        <v>0.93447999999999998</v>
      </c>
      <c r="I136" s="3">
        <v>0.90490000000000004</v>
      </c>
      <c r="J136" s="3">
        <v>0.86650000000000005</v>
      </c>
      <c r="K136" s="3">
        <v>0.81859000000000004</v>
      </c>
      <c r="L136" s="3">
        <v>0.76114999999999999</v>
      </c>
      <c r="M136" s="3">
        <v>0.69847000000000004</v>
      </c>
      <c r="N136" s="3">
        <v>0.62551999999999996</v>
      </c>
      <c r="O136" s="3">
        <v>0.54776000000000002</v>
      </c>
      <c r="P136" s="3">
        <v>0.46811999999999998</v>
      </c>
      <c r="Q136" s="3">
        <v>0.38973999999999998</v>
      </c>
      <c r="R136" s="3">
        <v>0.31561</v>
      </c>
      <c r="S136" s="3">
        <v>0.25142999999999999</v>
      </c>
      <c r="T136" s="3">
        <v>0.19214999999999999</v>
      </c>
      <c r="U136" s="3">
        <v>0.14230999999999999</v>
      </c>
      <c r="V136" s="3">
        <v>0.10204000000000001</v>
      </c>
      <c r="W136" s="3">
        <v>7.0779999999999996E-2</v>
      </c>
      <c r="X136" s="3">
        <v>4.7460000000000002E-2</v>
      </c>
      <c r="Y136" s="3">
        <v>3.1440000000000003E-2</v>
      </c>
      <c r="Z136" s="3">
        <v>1.9699999999999999E-2</v>
      </c>
      <c r="AA136" s="3">
        <v>1.191E-2</v>
      </c>
      <c r="AB136" s="3">
        <v>6.9499999999999996E-3</v>
      </c>
      <c r="AC136" s="3">
        <v>3.9100000000000003E-3</v>
      </c>
      <c r="AD136" s="3">
        <v>2.1900000000000001E-3</v>
      </c>
      <c r="AE136" s="3">
        <v>1.14E-3</v>
      </c>
      <c r="AF136" s="3">
        <v>5.8E-4</v>
      </c>
      <c r="AG136" s="3">
        <v>2.7999999999999998E-4</v>
      </c>
      <c r="AH136" s="3">
        <v>1.2999999999999999E-4</v>
      </c>
      <c r="AI136" s="3">
        <v>6.0000000000000002E-5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0</v>
      </c>
      <c r="AW136" s="3">
        <v>0</v>
      </c>
      <c r="AX136" s="5">
        <f>P_R[[#This Row],[8+]]-P_R[[#This Row],[9+]]</f>
        <v>2.957999999999994E-2</v>
      </c>
      <c r="AY136" s="5">
        <f>P_R[[#This Row],[9+]]-P_R[[#This Row],[10+]]</f>
        <v>3.839999999999999E-2</v>
      </c>
      <c r="AZ136" s="5">
        <f>P_R[[#This Row],[10+]]-P_R[[#This Row],[11+]]</f>
        <v>4.7910000000000008E-2</v>
      </c>
      <c r="BA136" s="5">
        <f>P_R[[#This Row],[11+]]-P_R[[#This Row],[12+]]</f>
        <v>5.7440000000000047E-2</v>
      </c>
      <c r="BB136" s="5">
        <f>P_R[[#This Row],[12+]]-P_R[[#This Row],[13+]]</f>
        <v>6.2679999999999958E-2</v>
      </c>
      <c r="BC136" s="5">
        <f>P_R[[#This Row],[13+]]-P_R[[#This Row],[14+]]</f>
        <v>7.295000000000007E-2</v>
      </c>
      <c r="BD136" s="5">
        <f>P_R[[#This Row],[14+]]-P_R[[#This Row],[15+]]</f>
        <v>7.775999999999994E-2</v>
      </c>
      <c r="BE136" s="5">
        <f>P_R[[#This Row],[15+]]-P_R[[#This Row],[16+]]</f>
        <v>7.9640000000000044E-2</v>
      </c>
      <c r="BF136" s="5">
        <f>P_R[[#This Row],[16+]]-P_R[[#This Row],[17+]]</f>
        <v>7.8380000000000005E-2</v>
      </c>
      <c r="BG136" s="5">
        <f>P_R[[#This Row],[17+]]-P_R[[#This Row],[18+]]</f>
        <v>7.4129999999999974E-2</v>
      </c>
      <c r="BH136" s="5">
        <f>P_R[[#This Row],[18+]]-P_R[[#This Row],[19+]]</f>
        <v>6.4180000000000015E-2</v>
      </c>
      <c r="BI136" s="5">
        <f>P_R[[#This Row],[19+]]-P_R[[#This Row],[20+]]</f>
        <v>5.9279999999999999E-2</v>
      </c>
      <c r="BJ136" s="5">
        <f>P_R[[#This Row],[20+]]-P_R[[#This Row],[21+]]</f>
        <v>4.9839999999999995E-2</v>
      </c>
      <c r="BK136" s="5">
        <f>P_R[[#This Row],[21+]]-P_R[[#This Row],[22+]]</f>
        <v>4.0269999999999986E-2</v>
      </c>
      <c r="BL136" s="5">
        <f>P_R[[#This Row],[22+]]-P_R[[#This Row],[23+]]</f>
        <v>3.126000000000001E-2</v>
      </c>
      <c r="BM136" s="5">
        <f>P_R[[#This Row],[23+]]-P_R[[#This Row],[24+]]</f>
        <v>2.3319999999999994E-2</v>
      </c>
      <c r="BN136" s="5">
        <f>P_R[[#This Row],[24+]]-P_R[[#This Row],[25+]]</f>
        <v>1.602E-2</v>
      </c>
      <c r="BO136" s="5">
        <f>P_R[[#This Row],[25+]]-P_R[[#This Row],[26+]]</f>
        <v>1.1740000000000004E-2</v>
      </c>
      <c r="BP136" s="5">
        <f>P_R[[#This Row],[26+]]-P_R[[#This Row],[27+]]</f>
        <v>7.7899999999999983E-3</v>
      </c>
      <c r="BQ136" s="5">
        <f>P_R[[#This Row],[27+]]-P_R[[#This Row],[28+]]</f>
        <v>4.9600000000000009E-3</v>
      </c>
      <c r="BR136" s="5">
        <f>P_R[[#This Row],[28+]]-P_R[[#This Row],[29+]]</f>
        <v>3.0399999999999993E-3</v>
      </c>
      <c r="BS136" s="5">
        <f>P_R[[#This Row],[29+]]-P_R[[#This Row],[30+]]</f>
        <v>1.7200000000000002E-3</v>
      </c>
      <c r="BT136" s="5">
        <f>P_R[[#This Row],[30+]]-P_R[[#This Row],[31+]]</f>
        <v>1.0500000000000002E-3</v>
      </c>
      <c r="BU136" s="5">
        <f>P_R[[#This Row],[31+]]-P_R[[#This Row],[32+]]</f>
        <v>5.5999999999999995E-4</v>
      </c>
      <c r="BV136" s="5">
        <f>P_R[[#This Row],[32+]]-P_R[[#This Row],[33+]]</f>
        <v>3.0000000000000003E-4</v>
      </c>
      <c r="BW136" s="5">
        <f>P_R[[#This Row],[33+]]-P_R[[#This Row],[34+]]</f>
        <v>1.4999999999999999E-4</v>
      </c>
      <c r="BX136" s="5">
        <f>P_R[[#This Row],[34+]]-P_R[[#This Row],[35+]]</f>
        <v>6.9999999999999994E-5</v>
      </c>
      <c r="BY136" s="5">
        <f>P_R[[#This Row],[35+]]-P_R[[#This Row],[36+]]</f>
        <v>6.0000000000000002E-5</v>
      </c>
      <c r="BZ136" s="5">
        <f>P_R[[#This Row],[36+]]-P_R[[#This Row],[37+]]</f>
        <v>0</v>
      </c>
      <c r="CA136" s="5">
        <f>P_R[[#This Row],[37+]]-P_R[[#This Row],[38+]]</f>
        <v>0</v>
      </c>
      <c r="CB136" s="5">
        <f>P_R[[#This Row],[38+]]-P_R[[#This Row],[39+]]</f>
        <v>0</v>
      </c>
      <c r="CC136" s="5">
        <f>P_R[[#This Row],[39+]]-P_R[[#This Row],[40+]]</f>
        <v>0</v>
      </c>
      <c r="CD136" s="5">
        <f>P_R[[#This Row],[40+]]-P_R[[#This Row],[41+]]</f>
        <v>0</v>
      </c>
      <c r="CE136" s="5">
        <f>P_R[[#This Row],[41+]]-P_R[[#This Row],[42+]]</f>
        <v>0</v>
      </c>
      <c r="CF136" s="5">
        <f>P_R[[#This Row],[42+]]-P_R[[#This Row],[43+]]</f>
        <v>0</v>
      </c>
      <c r="CG136" s="5">
        <f>P_R[[#This Row],[43+]]-P_R[[#This Row],[44+]]</f>
        <v>0</v>
      </c>
      <c r="CH136" s="5">
        <f>P_R[[#This Row],[44+]]-P_R[[#This Row],[45+]]</f>
        <v>0</v>
      </c>
      <c r="CI136" s="5">
        <f>P_R[[#This Row],[45+]]-P_R[[#This Row],[46+]]</f>
        <v>0</v>
      </c>
      <c r="CJ136" s="5">
        <f>P_R[[#This Row],[46+]]-P_R[[#This Row],[47+]]</f>
        <v>0</v>
      </c>
      <c r="CK136" s="5">
        <f>P_R[[#This Row],[47+]]-P_R[[#This Row],[48+]]</f>
        <v>0</v>
      </c>
      <c r="CL136" s="5">
        <f>P_R[[#This Row],[48+]]-P_R[[#This Row],[49+]]</f>
        <v>0</v>
      </c>
    </row>
    <row r="137" spans="1:90" hidden="1" x14ac:dyDescent="0.25">
      <c r="A137" s="10">
        <v>22400621</v>
      </c>
      <c r="B137" t="s">
        <v>82</v>
      </c>
      <c r="C137" t="s">
        <v>83</v>
      </c>
      <c r="D137" s="11">
        <v>0.58333333333333337</v>
      </c>
      <c r="E137" s="9" t="str">
        <f>HYPERLINK("https://www.nba.com/stats/player/1630174/boxscores-traditional", "Aaron Nesmith")</f>
        <v>Aaron Nesmith</v>
      </c>
      <c r="F137">
        <v>15.6</v>
      </c>
      <c r="G137" s="10">
        <v>2.577</v>
      </c>
      <c r="H137" s="3">
        <v>0.99841000000000002</v>
      </c>
      <c r="I137" s="3">
        <v>0.99477000000000004</v>
      </c>
      <c r="J137" s="3">
        <v>0.98499999999999999</v>
      </c>
      <c r="K137" s="3">
        <v>0.96326999999999996</v>
      </c>
      <c r="L137" s="3">
        <v>0.91923999999999995</v>
      </c>
      <c r="M137" s="3">
        <v>0.84375</v>
      </c>
      <c r="N137" s="3">
        <v>0.73236999999999997</v>
      </c>
      <c r="O137" s="3">
        <v>0.59094999999999998</v>
      </c>
      <c r="P137" s="3">
        <v>0.43643999999999999</v>
      </c>
      <c r="Q137" s="3">
        <v>0.29459999999999997</v>
      </c>
      <c r="R137" s="3">
        <v>0.17619000000000001</v>
      </c>
      <c r="S137" s="3">
        <v>9.3420000000000003E-2</v>
      </c>
      <c r="T137" s="3">
        <v>4.3630000000000002E-2</v>
      </c>
      <c r="U137" s="3">
        <v>1.7860000000000001E-2</v>
      </c>
      <c r="V137" s="3">
        <v>6.5700000000000003E-3</v>
      </c>
      <c r="W137" s="3">
        <v>2.0500000000000002E-3</v>
      </c>
      <c r="X137" s="3">
        <v>5.5999999999999995E-4</v>
      </c>
      <c r="Y137" s="3">
        <v>1.2999999999999999E-4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0</v>
      </c>
      <c r="AW137" s="3">
        <v>0</v>
      </c>
      <c r="AX137" s="5">
        <f>P_R[[#This Row],[8+]]-P_R[[#This Row],[9+]]</f>
        <v>3.6399999999999766E-3</v>
      </c>
      <c r="AY137" s="5">
        <f>P_R[[#This Row],[9+]]-P_R[[#This Row],[10+]]</f>
        <v>9.7700000000000564E-3</v>
      </c>
      <c r="AZ137" s="5">
        <f>P_R[[#This Row],[10+]]-P_R[[#This Row],[11+]]</f>
        <v>2.1730000000000027E-2</v>
      </c>
      <c r="BA137" s="5">
        <f>P_R[[#This Row],[11+]]-P_R[[#This Row],[12+]]</f>
        <v>4.4030000000000014E-2</v>
      </c>
      <c r="BB137" s="5">
        <f>P_R[[#This Row],[12+]]-P_R[[#This Row],[13+]]</f>
        <v>7.5489999999999946E-2</v>
      </c>
      <c r="BC137" s="5">
        <f>P_R[[#This Row],[13+]]-P_R[[#This Row],[14+]]</f>
        <v>0.11138000000000003</v>
      </c>
      <c r="BD137" s="5">
        <f>P_R[[#This Row],[14+]]-P_R[[#This Row],[15+]]</f>
        <v>0.14141999999999999</v>
      </c>
      <c r="BE137" s="5">
        <f>P_R[[#This Row],[15+]]-P_R[[#This Row],[16+]]</f>
        <v>0.15450999999999998</v>
      </c>
      <c r="BF137" s="5">
        <f>P_R[[#This Row],[16+]]-P_R[[#This Row],[17+]]</f>
        <v>0.14184000000000002</v>
      </c>
      <c r="BG137" s="5">
        <f>P_R[[#This Row],[17+]]-P_R[[#This Row],[18+]]</f>
        <v>0.11840999999999996</v>
      </c>
      <c r="BH137" s="5">
        <f>P_R[[#This Row],[18+]]-P_R[[#This Row],[19+]]</f>
        <v>8.277000000000001E-2</v>
      </c>
      <c r="BI137" s="5">
        <f>P_R[[#This Row],[19+]]-P_R[[#This Row],[20+]]</f>
        <v>4.9790000000000001E-2</v>
      </c>
      <c r="BJ137" s="5">
        <f>P_R[[#This Row],[20+]]-P_R[[#This Row],[21+]]</f>
        <v>2.5770000000000001E-2</v>
      </c>
      <c r="BK137" s="5">
        <f>P_R[[#This Row],[21+]]-P_R[[#This Row],[22+]]</f>
        <v>1.1290000000000001E-2</v>
      </c>
      <c r="BL137" s="5">
        <f>P_R[[#This Row],[22+]]-P_R[[#This Row],[23+]]</f>
        <v>4.5199999999999997E-3</v>
      </c>
      <c r="BM137" s="5">
        <f>P_R[[#This Row],[23+]]-P_R[[#This Row],[24+]]</f>
        <v>1.4900000000000002E-3</v>
      </c>
      <c r="BN137" s="5">
        <f>P_R[[#This Row],[24+]]-P_R[[#This Row],[25+]]</f>
        <v>4.2999999999999994E-4</v>
      </c>
      <c r="BO137" s="5">
        <f>P_R[[#This Row],[25+]]-P_R[[#This Row],[26+]]</f>
        <v>1.2999999999999999E-4</v>
      </c>
      <c r="BP137" s="5">
        <f>P_R[[#This Row],[26+]]-P_R[[#This Row],[27+]]</f>
        <v>0</v>
      </c>
      <c r="BQ137" s="5">
        <f>P_R[[#This Row],[27+]]-P_R[[#This Row],[28+]]</f>
        <v>0</v>
      </c>
      <c r="BR137" s="5">
        <f>P_R[[#This Row],[28+]]-P_R[[#This Row],[29+]]</f>
        <v>0</v>
      </c>
      <c r="BS137" s="5">
        <f>P_R[[#This Row],[29+]]-P_R[[#This Row],[30+]]</f>
        <v>0</v>
      </c>
      <c r="BT137" s="5">
        <f>P_R[[#This Row],[30+]]-P_R[[#This Row],[31+]]</f>
        <v>0</v>
      </c>
      <c r="BU137" s="5">
        <f>P_R[[#This Row],[31+]]-P_R[[#This Row],[32+]]</f>
        <v>0</v>
      </c>
      <c r="BV137" s="5">
        <f>P_R[[#This Row],[32+]]-P_R[[#This Row],[33+]]</f>
        <v>0</v>
      </c>
      <c r="BW137" s="5">
        <f>P_R[[#This Row],[33+]]-P_R[[#This Row],[34+]]</f>
        <v>0</v>
      </c>
      <c r="BX137" s="5">
        <f>P_R[[#This Row],[34+]]-P_R[[#This Row],[35+]]</f>
        <v>0</v>
      </c>
      <c r="BY137" s="5">
        <f>P_R[[#This Row],[35+]]-P_R[[#This Row],[36+]]</f>
        <v>0</v>
      </c>
      <c r="BZ137" s="5">
        <f>P_R[[#This Row],[36+]]-P_R[[#This Row],[37+]]</f>
        <v>0</v>
      </c>
      <c r="CA137" s="5">
        <f>P_R[[#This Row],[37+]]-P_R[[#This Row],[38+]]</f>
        <v>0</v>
      </c>
      <c r="CB137" s="5">
        <f>P_R[[#This Row],[38+]]-P_R[[#This Row],[39+]]</f>
        <v>0</v>
      </c>
      <c r="CC137" s="5">
        <f>P_R[[#This Row],[39+]]-P_R[[#This Row],[40+]]</f>
        <v>0</v>
      </c>
      <c r="CD137" s="5">
        <f>P_R[[#This Row],[40+]]-P_R[[#This Row],[41+]]</f>
        <v>0</v>
      </c>
      <c r="CE137" s="5">
        <f>P_R[[#This Row],[41+]]-P_R[[#This Row],[42+]]</f>
        <v>0</v>
      </c>
      <c r="CF137" s="5">
        <f>P_R[[#This Row],[42+]]-P_R[[#This Row],[43+]]</f>
        <v>0</v>
      </c>
      <c r="CG137" s="5">
        <f>P_R[[#This Row],[43+]]-P_R[[#This Row],[44+]]</f>
        <v>0</v>
      </c>
      <c r="CH137" s="5">
        <f>P_R[[#This Row],[44+]]-P_R[[#This Row],[45+]]</f>
        <v>0</v>
      </c>
      <c r="CI137" s="5">
        <f>P_R[[#This Row],[45+]]-P_R[[#This Row],[46+]]</f>
        <v>0</v>
      </c>
      <c r="CJ137" s="5">
        <f>P_R[[#This Row],[46+]]-P_R[[#This Row],[47+]]</f>
        <v>0</v>
      </c>
      <c r="CK137" s="5">
        <f>P_R[[#This Row],[47+]]-P_R[[#This Row],[48+]]</f>
        <v>0</v>
      </c>
      <c r="CL137" s="5">
        <f>P_R[[#This Row],[48+]]-P_R[[#This Row],[49+]]</f>
        <v>0</v>
      </c>
    </row>
    <row r="138" spans="1:90" x14ac:dyDescent="0.25">
      <c r="A138" s="10">
        <v>22400628</v>
      </c>
      <c r="B138" t="s">
        <v>79</v>
      </c>
      <c r="C138" t="s">
        <v>89</v>
      </c>
      <c r="D138" s="11">
        <v>0.91666666666666663</v>
      </c>
      <c r="E138" s="9" t="str">
        <f>HYPERLINK("https://www.nba.com/stats/player/1626172/boxscores-traditional", "Kevon Looney")</f>
        <v>Kevon Looney</v>
      </c>
      <c r="F138">
        <v>13</v>
      </c>
      <c r="G138" s="4">
        <v>7.4030000000000005</v>
      </c>
      <c r="H138" s="3">
        <v>0.75175000000000003</v>
      </c>
      <c r="I138" s="3">
        <v>0.70540000000000003</v>
      </c>
      <c r="J138" s="3">
        <v>0.65910000000000002</v>
      </c>
      <c r="K138" s="3">
        <v>0.60641999999999996</v>
      </c>
      <c r="L138" s="3">
        <v>0.55567</v>
      </c>
      <c r="M138" s="3">
        <v>0.5</v>
      </c>
      <c r="N138" s="3">
        <v>0.44433</v>
      </c>
      <c r="O138" s="3">
        <v>0.39357999999999999</v>
      </c>
      <c r="P138" s="3">
        <v>0.34089999999999998</v>
      </c>
      <c r="Q138" s="3">
        <v>0.29459999999999997</v>
      </c>
      <c r="R138" s="3">
        <v>0.24825</v>
      </c>
      <c r="S138" s="3">
        <v>0.20896999999999999</v>
      </c>
      <c r="T138" s="3">
        <v>0.17105999999999999</v>
      </c>
      <c r="U138" s="3">
        <v>0.14007</v>
      </c>
      <c r="V138" s="3">
        <v>0.11123</v>
      </c>
      <c r="W138" s="3">
        <v>8.8510000000000005E-2</v>
      </c>
      <c r="X138" s="3">
        <v>6.8110000000000004E-2</v>
      </c>
      <c r="Y138" s="3">
        <v>5.262E-2</v>
      </c>
      <c r="Z138" s="3">
        <v>3.9199999999999999E-2</v>
      </c>
      <c r="AA138" s="3">
        <v>2.938E-2</v>
      </c>
      <c r="AB138" s="3">
        <v>2.1180000000000001E-2</v>
      </c>
      <c r="AC138" s="3">
        <v>1.5389999999999999E-2</v>
      </c>
      <c r="AD138" s="3">
        <v>1.072E-2</v>
      </c>
      <c r="AE138" s="3">
        <v>7.5500000000000003E-3</v>
      </c>
      <c r="AF138" s="3">
        <v>5.0800000000000003E-3</v>
      </c>
      <c r="AG138" s="3">
        <v>3.47E-3</v>
      </c>
      <c r="AH138" s="3">
        <v>2.2599999999999999E-3</v>
      </c>
      <c r="AI138" s="3">
        <v>1.49E-3</v>
      </c>
      <c r="AJ138" s="3">
        <v>9.3999999999999997E-4</v>
      </c>
      <c r="AK138" s="3">
        <v>5.9999999999999995E-4</v>
      </c>
      <c r="AL138" s="3">
        <v>3.6000000000000002E-4</v>
      </c>
      <c r="AM138" s="3">
        <v>2.2000000000000001E-4</v>
      </c>
      <c r="AN138" s="3">
        <v>1.2999999999999999E-4</v>
      </c>
      <c r="AO138" s="3">
        <v>8.0000000000000007E-5</v>
      </c>
      <c r="AP138" s="3">
        <v>4.0000000000000003E-5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0</v>
      </c>
      <c r="AW138" s="3">
        <v>0</v>
      </c>
      <c r="AX138" s="5">
        <f>P_R[[#This Row],[8+]]-P_R[[#This Row],[9+]]</f>
        <v>4.6350000000000002E-2</v>
      </c>
      <c r="AY138" s="5">
        <f>P_R[[#This Row],[9+]]-P_R[[#This Row],[10+]]</f>
        <v>4.6300000000000008E-2</v>
      </c>
      <c r="AZ138" s="5">
        <f>P_R[[#This Row],[10+]]-P_R[[#This Row],[11+]]</f>
        <v>5.268000000000006E-2</v>
      </c>
      <c r="BA138" s="5">
        <f>P_R[[#This Row],[11+]]-P_R[[#This Row],[12+]]</f>
        <v>5.0749999999999962E-2</v>
      </c>
      <c r="BB138" s="5">
        <f>P_R[[#This Row],[12+]]-P_R[[#This Row],[13+]]</f>
        <v>5.5669999999999997E-2</v>
      </c>
      <c r="BC138" s="5">
        <f>P_R[[#This Row],[13+]]-P_R[[#This Row],[14+]]</f>
        <v>5.5669999999999997E-2</v>
      </c>
      <c r="BD138" s="5">
        <f>P_R[[#This Row],[14+]]-P_R[[#This Row],[15+]]</f>
        <v>5.0750000000000017E-2</v>
      </c>
      <c r="BE138" s="5">
        <f>P_R[[#This Row],[15+]]-P_R[[#This Row],[16+]]</f>
        <v>5.2680000000000005E-2</v>
      </c>
      <c r="BF138" s="5">
        <f>P_R[[#This Row],[16+]]-P_R[[#This Row],[17+]]</f>
        <v>4.6300000000000008E-2</v>
      </c>
      <c r="BG138" s="5">
        <f>P_R[[#This Row],[17+]]-P_R[[#This Row],[18+]]</f>
        <v>4.6349999999999975E-2</v>
      </c>
      <c r="BH138" s="5">
        <f>P_R[[#This Row],[18+]]-P_R[[#This Row],[19+]]</f>
        <v>3.9280000000000009E-2</v>
      </c>
      <c r="BI138" s="5">
        <f>P_R[[#This Row],[19+]]-P_R[[#This Row],[20+]]</f>
        <v>3.7909999999999999E-2</v>
      </c>
      <c r="BJ138" s="5">
        <f>P_R[[#This Row],[20+]]-P_R[[#This Row],[21+]]</f>
        <v>3.098999999999999E-2</v>
      </c>
      <c r="BK138" s="5">
        <f>P_R[[#This Row],[21+]]-P_R[[#This Row],[22+]]</f>
        <v>2.8840000000000005E-2</v>
      </c>
      <c r="BL138" s="5">
        <f>P_R[[#This Row],[22+]]-P_R[[#This Row],[23+]]</f>
        <v>2.271999999999999E-2</v>
      </c>
      <c r="BM138" s="5">
        <f>P_R[[#This Row],[23+]]-P_R[[#This Row],[24+]]</f>
        <v>2.0400000000000001E-2</v>
      </c>
      <c r="BN138" s="5">
        <f>P_R[[#This Row],[24+]]-P_R[[#This Row],[25+]]</f>
        <v>1.5490000000000004E-2</v>
      </c>
      <c r="BO138" s="5">
        <f>P_R[[#This Row],[25+]]-P_R[[#This Row],[26+]]</f>
        <v>1.3420000000000001E-2</v>
      </c>
      <c r="BP138" s="5">
        <f>P_R[[#This Row],[26+]]-P_R[[#This Row],[27+]]</f>
        <v>9.8199999999999989E-3</v>
      </c>
      <c r="BQ138" s="5">
        <f>P_R[[#This Row],[27+]]-P_R[[#This Row],[28+]]</f>
        <v>8.199999999999999E-3</v>
      </c>
      <c r="BR138" s="5">
        <f>P_R[[#This Row],[28+]]-P_R[[#This Row],[29+]]</f>
        <v>5.7900000000000017E-3</v>
      </c>
      <c r="BS138" s="5">
        <f>P_R[[#This Row],[29+]]-P_R[[#This Row],[30+]]</f>
        <v>4.6699999999999988E-3</v>
      </c>
      <c r="BT138" s="5">
        <f>P_R[[#This Row],[30+]]-P_R[[#This Row],[31+]]</f>
        <v>3.1700000000000001E-3</v>
      </c>
      <c r="BU138" s="5">
        <f>P_R[[#This Row],[31+]]-P_R[[#This Row],[32+]]</f>
        <v>2.47E-3</v>
      </c>
      <c r="BV138" s="5">
        <f>P_R[[#This Row],[32+]]-P_R[[#This Row],[33+]]</f>
        <v>1.6100000000000003E-3</v>
      </c>
      <c r="BW138" s="5">
        <f>P_R[[#This Row],[33+]]-P_R[[#This Row],[34+]]</f>
        <v>1.2100000000000001E-3</v>
      </c>
      <c r="BX138" s="5">
        <f>P_R[[#This Row],[34+]]-P_R[[#This Row],[35+]]</f>
        <v>7.6999999999999985E-4</v>
      </c>
      <c r="BY138" s="5">
        <f>P_R[[#This Row],[35+]]-P_R[[#This Row],[36+]]</f>
        <v>5.5000000000000003E-4</v>
      </c>
      <c r="BZ138" s="5">
        <f>P_R[[#This Row],[36+]]-P_R[[#This Row],[37+]]</f>
        <v>3.4000000000000002E-4</v>
      </c>
      <c r="CA138" s="5">
        <f>P_R[[#This Row],[37+]]-P_R[[#This Row],[38+]]</f>
        <v>2.3999999999999992E-4</v>
      </c>
      <c r="CB138" s="5">
        <f>P_R[[#This Row],[38+]]-P_R[[#This Row],[39+]]</f>
        <v>1.4000000000000001E-4</v>
      </c>
      <c r="CC138" s="5">
        <f>P_R[[#This Row],[39+]]-P_R[[#This Row],[40+]]</f>
        <v>9.0000000000000019E-5</v>
      </c>
      <c r="CD138" s="5">
        <f>P_R[[#This Row],[40+]]-P_R[[#This Row],[41+]]</f>
        <v>4.9999999999999982E-5</v>
      </c>
      <c r="CE138" s="5">
        <f>P_R[[#This Row],[41+]]-P_R[[#This Row],[42+]]</f>
        <v>4.0000000000000003E-5</v>
      </c>
      <c r="CF138" s="5">
        <f>P_R[[#This Row],[42+]]-P_R[[#This Row],[43+]]</f>
        <v>4.0000000000000003E-5</v>
      </c>
      <c r="CG138" s="5">
        <f>P_R[[#This Row],[43+]]-P_R[[#This Row],[44+]]</f>
        <v>0</v>
      </c>
      <c r="CH138" s="5">
        <f>P_R[[#This Row],[44+]]-P_R[[#This Row],[45+]]</f>
        <v>0</v>
      </c>
      <c r="CI138" s="5">
        <f>P_R[[#This Row],[45+]]-P_R[[#This Row],[46+]]</f>
        <v>0</v>
      </c>
      <c r="CJ138" s="5">
        <f>P_R[[#This Row],[46+]]-P_R[[#This Row],[47+]]</f>
        <v>0</v>
      </c>
      <c r="CK138" s="5">
        <f>P_R[[#This Row],[47+]]-P_R[[#This Row],[48+]]</f>
        <v>0</v>
      </c>
      <c r="CL138" s="5">
        <f>P_R[[#This Row],[48+]]-P_R[[#This Row],[49+]]</f>
        <v>0</v>
      </c>
    </row>
    <row r="139" spans="1:90" x14ac:dyDescent="0.25">
      <c r="A139" s="10">
        <v>22400629</v>
      </c>
      <c r="B139" t="s">
        <v>80</v>
      </c>
      <c r="C139" t="s">
        <v>90</v>
      </c>
      <c r="D139" s="11">
        <v>0.91666666666666663</v>
      </c>
      <c r="E139" s="9" t="str">
        <f>HYPERLINK("https://www.nba.com/stats/player/1628436/boxscores-traditional", "Luke Kornet")</f>
        <v>Luke Kornet</v>
      </c>
      <c r="F139">
        <v>12.6</v>
      </c>
      <c r="G139" s="4">
        <v>7.3920000000000003</v>
      </c>
      <c r="H139" s="3">
        <v>0.73236999999999997</v>
      </c>
      <c r="I139" s="3">
        <v>0.68793000000000004</v>
      </c>
      <c r="J139" s="3">
        <v>0.63683000000000001</v>
      </c>
      <c r="K139" s="3">
        <v>0.58706000000000003</v>
      </c>
      <c r="L139" s="3">
        <v>0.53188000000000002</v>
      </c>
      <c r="M139" s="3">
        <v>0.48005999999999999</v>
      </c>
      <c r="N139" s="3">
        <v>0.42465000000000003</v>
      </c>
      <c r="O139" s="3">
        <v>0.37447999999999998</v>
      </c>
      <c r="P139" s="3">
        <v>0.32275999999999999</v>
      </c>
      <c r="Q139" s="3">
        <v>0.27424999999999999</v>
      </c>
      <c r="R139" s="3">
        <v>0.23269999999999999</v>
      </c>
      <c r="S139" s="3">
        <v>0.19214999999999999</v>
      </c>
      <c r="T139" s="3">
        <v>0.15866</v>
      </c>
      <c r="U139" s="3">
        <v>0.12714</v>
      </c>
      <c r="V139" s="3">
        <v>0.10204000000000001</v>
      </c>
      <c r="W139" s="3">
        <v>7.9269999999999993E-2</v>
      </c>
      <c r="X139" s="3">
        <v>6.1780000000000002E-2</v>
      </c>
      <c r="Y139" s="3">
        <v>4.648E-2</v>
      </c>
      <c r="Z139" s="3">
        <v>3.5150000000000001E-2</v>
      </c>
      <c r="AA139" s="3">
        <v>2.5590000000000002E-2</v>
      </c>
      <c r="AB139" s="3">
        <v>1.8759999999999999E-2</v>
      </c>
      <c r="AC139" s="3">
        <v>1.321E-2</v>
      </c>
      <c r="AD139" s="3">
        <v>9.3900000000000008E-3</v>
      </c>
      <c r="AE139" s="3">
        <v>6.3899999999999998E-3</v>
      </c>
      <c r="AF139" s="3">
        <v>4.4000000000000003E-3</v>
      </c>
      <c r="AG139" s="3">
        <v>2.8900000000000002E-3</v>
      </c>
      <c r="AH139" s="3">
        <v>1.8699999999999999E-3</v>
      </c>
      <c r="AI139" s="3">
        <v>1.2199999999999999E-3</v>
      </c>
      <c r="AJ139" s="3">
        <v>7.6000000000000004E-4</v>
      </c>
      <c r="AK139" s="3">
        <v>4.8000000000000001E-4</v>
      </c>
      <c r="AL139" s="3">
        <v>2.9E-4</v>
      </c>
      <c r="AM139" s="3">
        <v>1.8000000000000001E-4</v>
      </c>
      <c r="AN139" s="3">
        <v>1E-4</v>
      </c>
      <c r="AO139" s="3">
        <v>6.0000000000000002E-5</v>
      </c>
      <c r="AP139" s="3">
        <v>3.0000000000000001E-5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0</v>
      </c>
      <c r="AW139" s="3">
        <v>0</v>
      </c>
      <c r="AX139" s="5">
        <f>P_R[[#This Row],[8+]]-P_R[[#This Row],[9+]]</f>
        <v>4.4439999999999924E-2</v>
      </c>
      <c r="AY139" s="5">
        <f>P_R[[#This Row],[9+]]-P_R[[#This Row],[10+]]</f>
        <v>5.1100000000000034E-2</v>
      </c>
      <c r="AZ139" s="5">
        <f>P_R[[#This Row],[10+]]-P_R[[#This Row],[11+]]</f>
        <v>4.9769999999999981E-2</v>
      </c>
      <c r="BA139" s="5">
        <f>P_R[[#This Row],[11+]]-P_R[[#This Row],[12+]]</f>
        <v>5.5180000000000007E-2</v>
      </c>
      <c r="BB139" s="5">
        <f>P_R[[#This Row],[12+]]-P_R[[#This Row],[13+]]</f>
        <v>5.1820000000000033E-2</v>
      </c>
      <c r="BC139" s="5">
        <f>P_R[[#This Row],[13+]]-P_R[[#This Row],[14+]]</f>
        <v>5.5409999999999959E-2</v>
      </c>
      <c r="BD139" s="5">
        <f>P_R[[#This Row],[14+]]-P_R[[#This Row],[15+]]</f>
        <v>5.0170000000000048E-2</v>
      </c>
      <c r="BE139" s="5">
        <f>P_R[[#This Row],[15+]]-P_R[[#This Row],[16+]]</f>
        <v>5.1719999999999988E-2</v>
      </c>
      <c r="BF139" s="5">
        <f>P_R[[#This Row],[16+]]-P_R[[#This Row],[17+]]</f>
        <v>4.8509999999999998E-2</v>
      </c>
      <c r="BG139" s="5">
        <f>P_R[[#This Row],[17+]]-P_R[[#This Row],[18+]]</f>
        <v>4.1550000000000004E-2</v>
      </c>
      <c r="BH139" s="5">
        <f>P_R[[#This Row],[18+]]-P_R[[#This Row],[19+]]</f>
        <v>4.0550000000000003E-2</v>
      </c>
      <c r="BI139" s="5">
        <f>P_R[[#This Row],[19+]]-P_R[[#This Row],[20+]]</f>
        <v>3.3489999999999992E-2</v>
      </c>
      <c r="BJ139" s="5">
        <f>P_R[[#This Row],[20+]]-P_R[[#This Row],[21+]]</f>
        <v>3.1519999999999992E-2</v>
      </c>
      <c r="BK139" s="5">
        <f>P_R[[#This Row],[21+]]-P_R[[#This Row],[22+]]</f>
        <v>2.5099999999999997E-2</v>
      </c>
      <c r="BL139" s="5">
        <f>P_R[[#This Row],[22+]]-P_R[[#This Row],[23+]]</f>
        <v>2.2770000000000012E-2</v>
      </c>
      <c r="BM139" s="5">
        <f>P_R[[#This Row],[23+]]-P_R[[#This Row],[24+]]</f>
        <v>1.7489999999999992E-2</v>
      </c>
      <c r="BN139" s="5">
        <f>P_R[[#This Row],[24+]]-P_R[[#This Row],[25+]]</f>
        <v>1.5300000000000001E-2</v>
      </c>
      <c r="BO139" s="5">
        <f>P_R[[#This Row],[25+]]-P_R[[#This Row],[26+]]</f>
        <v>1.133E-2</v>
      </c>
      <c r="BP139" s="5">
        <f>P_R[[#This Row],[26+]]-P_R[[#This Row],[27+]]</f>
        <v>9.5599999999999991E-3</v>
      </c>
      <c r="BQ139" s="5">
        <f>P_R[[#This Row],[27+]]-P_R[[#This Row],[28+]]</f>
        <v>6.8300000000000027E-3</v>
      </c>
      <c r="BR139" s="5">
        <f>P_R[[#This Row],[28+]]-P_R[[#This Row],[29+]]</f>
        <v>5.5499999999999994E-3</v>
      </c>
      <c r="BS139" s="5">
        <f>P_R[[#This Row],[29+]]-P_R[[#This Row],[30+]]</f>
        <v>3.8199999999999987E-3</v>
      </c>
      <c r="BT139" s="5">
        <f>P_R[[#This Row],[30+]]-P_R[[#This Row],[31+]]</f>
        <v>3.0000000000000009E-3</v>
      </c>
      <c r="BU139" s="5">
        <f>P_R[[#This Row],[31+]]-P_R[[#This Row],[32+]]</f>
        <v>1.9899999999999996E-3</v>
      </c>
      <c r="BV139" s="5">
        <f>P_R[[#This Row],[32+]]-P_R[[#This Row],[33+]]</f>
        <v>1.5100000000000001E-3</v>
      </c>
      <c r="BW139" s="5">
        <f>P_R[[#This Row],[33+]]-P_R[[#This Row],[34+]]</f>
        <v>1.0200000000000003E-3</v>
      </c>
      <c r="BX139" s="5">
        <f>P_R[[#This Row],[34+]]-P_R[[#This Row],[35+]]</f>
        <v>6.4999999999999997E-4</v>
      </c>
      <c r="BY139" s="5">
        <f>P_R[[#This Row],[35+]]-P_R[[#This Row],[36+]]</f>
        <v>4.5999999999999991E-4</v>
      </c>
      <c r="BZ139" s="5">
        <f>P_R[[#This Row],[36+]]-P_R[[#This Row],[37+]]</f>
        <v>2.8000000000000003E-4</v>
      </c>
      <c r="CA139" s="5">
        <f>P_R[[#This Row],[37+]]-P_R[[#This Row],[38+]]</f>
        <v>1.9000000000000001E-4</v>
      </c>
      <c r="CB139" s="5">
        <f>P_R[[#This Row],[38+]]-P_R[[#This Row],[39+]]</f>
        <v>1.0999999999999999E-4</v>
      </c>
      <c r="CC139" s="5">
        <f>P_R[[#This Row],[39+]]-P_R[[#This Row],[40+]]</f>
        <v>8.0000000000000007E-5</v>
      </c>
      <c r="CD139" s="5">
        <f>P_R[[#This Row],[40+]]-P_R[[#This Row],[41+]]</f>
        <v>4.0000000000000003E-5</v>
      </c>
      <c r="CE139" s="5">
        <f>P_R[[#This Row],[41+]]-P_R[[#This Row],[42+]]</f>
        <v>3.0000000000000001E-5</v>
      </c>
      <c r="CF139" s="5">
        <f>P_R[[#This Row],[42+]]-P_R[[#This Row],[43+]]</f>
        <v>3.0000000000000001E-5</v>
      </c>
      <c r="CG139" s="5">
        <f>P_R[[#This Row],[43+]]-P_R[[#This Row],[44+]]</f>
        <v>0</v>
      </c>
      <c r="CH139" s="5">
        <f>P_R[[#This Row],[44+]]-P_R[[#This Row],[45+]]</f>
        <v>0</v>
      </c>
      <c r="CI139" s="5">
        <f>P_R[[#This Row],[45+]]-P_R[[#This Row],[46+]]</f>
        <v>0</v>
      </c>
      <c r="CJ139" s="5">
        <f>P_R[[#This Row],[46+]]-P_R[[#This Row],[47+]]</f>
        <v>0</v>
      </c>
      <c r="CK139" s="5">
        <f>P_R[[#This Row],[47+]]-P_R[[#This Row],[48+]]</f>
        <v>0</v>
      </c>
      <c r="CL139" s="5">
        <f>P_R[[#This Row],[48+]]-P_R[[#This Row],[49+]]</f>
        <v>0</v>
      </c>
    </row>
    <row r="140" spans="1:90" x14ac:dyDescent="0.25">
      <c r="A140" s="10">
        <v>22400628</v>
      </c>
      <c r="B140" t="s">
        <v>79</v>
      </c>
      <c r="C140" t="s">
        <v>89</v>
      </c>
      <c r="D140" s="11">
        <v>0.91666666666666663</v>
      </c>
      <c r="E140" s="9" t="str">
        <f>HYPERLINK("https://www.nba.com/stats/player/203110/boxscores-traditional", "Draymond Green")</f>
        <v>Draymond Green</v>
      </c>
      <c r="F140">
        <v>15</v>
      </c>
      <c r="G140" s="4">
        <v>3.633</v>
      </c>
      <c r="H140" s="3">
        <v>0.97319999999999995</v>
      </c>
      <c r="I140" s="3">
        <v>0.95052999999999999</v>
      </c>
      <c r="J140" s="3">
        <v>0.91620999999999997</v>
      </c>
      <c r="K140" s="3">
        <v>0.86433000000000004</v>
      </c>
      <c r="L140" s="3">
        <v>0.79673000000000005</v>
      </c>
      <c r="M140" s="3">
        <v>0.70884000000000003</v>
      </c>
      <c r="N140" s="3">
        <v>0.61026000000000002</v>
      </c>
      <c r="O140" s="3">
        <v>0.5</v>
      </c>
      <c r="P140" s="3">
        <v>0.38973999999999998</v>
      </c>
      <c r="Q140" s="3">
        <v>0.29115999999999997</v>
      </c>
      <c r="R140" s="3">
        <v>0.20327000000000001</v>
      </c>
      <c r="S140" s="3">
        <v>0.13567000000000001</v>
      </c>
      <c r="T140" s="3">
        <v>8.3790000000000003E-2</v>
      </c>
      <c r="U140" s="3">
        <v>4.947E-2</v>
      </c>
      <c r="V140" s="3">
        <v>2.6800000000000001E-2</v>
      </c>
      <c r="W140" s="3">
        <v>1.3899999999999999E-2</v>
      </c>
      <c r="X140" s="3">
        <v>6.5700000000000003E-3</v>
      </c>
      <c r="Y140" s="3">
        <v>2.98E-3</v>
      </c>
      <c r="Z140" s="3">
        <v>1.2199999999999999E-3</v>
      </c>
      <c r="AA140" s="3">
        <v>4.8000000000000001E-4</v>
      </c>
      <c r="AB140" s="3">
        <v>1.7000000000000001E-4</v>
      </c>
      <c r="AC140" s="3">
        <v>6.0000000000000002E-5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0</v>
      </c>
      <c r="AW140" s="3">
        <v>0</v>
      </c>
      <c r="AX140" s="5">
        <f>P_R[[#This Row],[8+]]-P_R[[#This Row],[9+]]</f>
        <v>2.2669999999999968E-2</v>
      </c>
      <c r="AY140" s="5">
        <f>P_R[[#This Row],[9+]]-P_R[[#This Row],[10+]]</f>
        <v>3.4320000000000017E-2</v>
      </c>
      <c r="AZ140" s="5">
        <f>P_R[[#This Row],[10+]]-P_R[[#This Row],[11+]]</f>
        <v>5.1879999999999926E-2</v>
      </c>
      <c r="BA140" s="5">
        <f>P_R[[#This Row],[11+]]-P_R[[#This Row],[12+]]</f>
        <v>6.7599999999999993E-2</v>
      </c>
      <c r="BB140" s="5">
        <f>P_R[[#This Row],[12+]]-P_R[[#This Row],[13+]]</f>
        <v>8.7890000000000024E-2</v>
      </c>
      <c r="BC140" s="5">
        <f>P_R[[#This Row],[13+]]-P_R[[#This Row],[14+]]</f>
        <v>9.8580000000000001E-2</v>
      </c>
      <c r="BD140" s="5">
        <f>P_R[[#This Row],[14+]]-P_R[[#This Row],[15+]]</f>
        <v>0.11026000000000002</v>
      </c>
      <c r="BE140" s="5">
        <f>P_R[[#This Row],[15+]]-P_R[[#This Row],[16+]]</f>
        <v>0.11026000000000002</v>
      </c>
      <c r="BF140" s="5">
        <f>P_R[[#This Row],[16+]]-P_R[[#This Row],[17+]]</f>
        <v>9.8580000000000001E-2</v>
      </c>
      <c r="BG140" s="5">
        <f>P_R[[#This Row],[17+]]-P_R[[#This Row],[18+]]</f>
        <v>8.7889999999999968E-2</v>
      </c>
      <c r="BH140" s="5">
        <f>P_R[[#This Row],[18+]]-P_R[[#This Row],[19+]]</f>
        <v>6.7599999999999993E-2</v>
      </c>
      <c r="BI140" s="5">
        <f>P_R[[#This Row],[19+]]-P_R[[#This Row],[20+]]</f>
        <v>5.1880000000000009E-2</v>
      </c>
      <c r="BJ140" s="5">
        <f>P_R[[#This Row],[20+]]-P_R[[#This Row],[21+]]</f>
        <v>3.4320000000000003E-2</v>
      </c>
      <c r="BK140" s="5">
        <f>P_R[[#This Row],[21+]]-P_R[[#This Row],[22+]]</f>
        <v>2.2669999999999999E-2</v>
      </c>
      <c r="BL140" s="5">
        <f>P_R[[#This Row],[22+]]-P_R[[#This Row],[23+]]</f>
        <v>1.2900000000000002E-2</v>
      </c>
      <c r="BM140" s="5">
        <f>P_R[[#This Row],[23+]]-P_R[[#This Row],[24+]]</f>
        <v>7.3299999999999988E-3</v>
      </c>
      <c r="BN140" s="5">
        <f>P_R[[#This Row],[24+]]-P_R[[#This Row],[25+]]</f>
        <v>3.5900000000000003E-3</v>
      </c>
      <c r="BO140" s="5">
        <f>P_R[[#This Row],[25+]]-P_R[[#This Row],[26+]]</f>
        <v>1.7600000000000001E-3</v>
      </c>
      <c r="BP140" s="5">
        <f>P_R[[#This Row],[26+]]-P_R[[#This Row],[27+]]</f>
        <v>7.3999999999999999E-4</v>
      </c>
      <c r="BQ140" s="5">
        <f>P_R[[#This Row],[27+]]-P_R[[#This Row],[28+]]</f>
        <v>3.1E-4</v>
      </c>
      <c r="BR140" s="5">
        <f>P_R[[#This Row],[28+]]-P_R[[#This Row],[29+]]</f>
        <v>1.1000000000000002E-4</v>
      </c>
      <c r="BS140" s="5">
        <f>P_R[[#This Row],[29+]]-P_R[[#This Row],[30+]]</f>
        <v>6.0000000000000002E-5</v>
      </c>
      <c r="BT140" s="5">
        <f>P_R[[#This Row],[30+]]-P_R[[#This Row],[31+]]</f>
        <v>0</v>
      </c>
      <c r="BU140" s="5">
        <f>P_R[[#This Row],[31+]]-P_R[[#This Row],[32+]]</f>
        <v>0</v>
      </c>
      <c r="BV140" s="5">
        <f>P_R[[#This Row],[32+]]-P_R[[#This Row],[33+]]</f>
        <v>0</v>
      </c>
      <c r="BW140" s="5">
        <f>P_R[[#This Row],[33+]]-P_R[[#This Row],[34+]]</f>
        <v>0</v>
      </c>
      <c r="BX140" s="5">
        <f>P_R[[#This Row],[34+]]-P_R[[#This Row],[35+]]</f>
        <v>0</v>
      </c>
      <c r="BY140" s="5">
        <f>P_R[[#This Row],[35+]]-P_R[[#This Row],[36+]]</f>
        <v>0</v>
      </c>
      <c r="BZ140" s="5">
        <f>P_R[[#This Row],[36+]]-P_R[[#This Row],[37+]]</f>
        <v>0</v>
      </c>
      <c r="CA140" s="5">
        <f>P_R[[#This Row],[37+]]-P_R[[#This Row],[38+]]</f>
        <v>0</v>
      </c>
      <c r="CB140" s="5">
        <f>P_R[[#This Row],[38+]]-P_R[[#This Row],[39+]]</f>
        <v>0</v>
      </c>
      <c r="CC140" s="5">
        <f>P_R[[#This Row],[39+]]-P_R[[#This Row],[40+]]</f>
        <v>0</v>
      </c>
      <c r="CD140" s="5">
        <f>P_R[[#This Row],[40+]]-P_R[[#This Row],[41+]]</f>
        <v>0</v>
      </c>
      <c r="CE140" s="5">
        <f>P_R[[#This Row],[41+]]-P_R[[#This Row],[42+]]</f>
        <v>0</v>
      </c>
      <c r="CF140" s="5">
        <f>P_R[[#This Row],[42+]]-P_R[[#This Row],[43+]]</f>
        <v>0</v>
      </c>
      <c r="CG140" s="5">
        <f>P_R[[#This Row],[43+]]-P_R[[#This Row],[44+]]</f>
        <v>0</v>
      </c>
      <c r="CH140" s="5">
        <f>P_R[[#This Row],[44+]]-P_R[[#This Row],[45+]]</f>
        <v>0</v>
      </c>
      <c r="CI140" s="5">
        <f>P_R[[#This Row],[45+]]-P_R[[#This Row],[46+]]</f>
        <v>0</v>
      </c>
      <c r="CJ140" s="5">
        <f>P_R[[#This Row],[46+]]-P_R[[#This Row],[47+]]</f>
        <v>0</v>
      </c>
      <c r="CK140" s="5">
        <f>P_R[[#This Row],[47+]]-P_R[[#This Row],[48+]]</f>
        <v>0</v>
      </c>
      <c r="CL140" s="5">
        <f>P_R[[#This Row],[48+]]-P_R[[#This Row],[49+]]</f>
        <v>0</v>
      </c>
    </row>
    <row r="141" spans="1:90" x14ac:dyDescent="0.25">
      <c r="A141" s="10">
        <v>22400628</v>
      </c>
      <c r="B141" t="s">
        <v>79</v>
      </c>
      <c r="C141" t="s">
        <v>89</v>
      </c>
      <c r="D141" s="11">
        <v>0.91666666666666663</v>
      </c>
      <c r="E141" s="9" t="str">
        <f>HYPERLINK("https://www.nba.com/stats/player/1627741/boxscores-traditional", "Buddy Hield")</f>
        <v>Buddy Hield</v>
      </c>
      <c r="F141">
        <v>13</v>
      </c>
      <c r="G141" s="4">
        <v>5.367</v>
      </c>
      <c r="H141" s="3">
        <v>0.82381000000000004</v>
      </c>
      <c r="I141" s="3">
        <v>0.77337</v>
      </c>
      <c r="J141" s="3">
        <v>0.71226</v>
      </c>
      <c r="K141" s="3">
        <v>0.64431000000000005</v>
      </c>
      <c r="L141" s="3">
        <v>0.57535000000000003</v>
      </c>
      <c r="M141" s="3">
        <v>0.5</v>
      </c>
      <c r="N141" s="3">
        <v>0.42465000000000003</v>
      </c>
      <c r="O141" s="3">
        <v>0.35569000000000001</v>
      </c>
      <c r="P141" s="3">
        <v>0.28774</v>
      </c>
      <c r="Q141" s="3">
        <v>0.22663</v>
      </c>
      <c r="R141" s="3">
        <v>0.17619000000000001</v>
      </c>
      <c r="S141" s="3">
        <v>0.13136</v>
      </c>
      <c r="T141" s="3">
        <v>9.6799999999999997E-2</v>
      </c>
      <c r="U141" s="3">
        <v>6.8110000000000004E-2</v>
      </c>
      <c r="V141" s="3">
        <v>4.648E-2</v>
      </c>
      <c r="W141" s="3">
        <v>3.1440000000000003E-2</v>
      </c>
      <c r="X141" s="3">
        <v>2.018E-2</v>
      </c>
      <c r="Y141" s="3">
        <v>1.255E-2</v>
      </c>
      <c r="Z141" s="3">
        <v>7.7600000000000004E-3</v>
      </c>
      <c r="AA141" s="3">
        <v>4.5300000000000002E-3</v>
      </c>
      <c r="AB141" s="3">
        <v>2.64E-3</v>
      </c>
      <c r="AC141" s="3">
        <v>1.4400000000000001E-3</v>
      </c>
      <c r="AD141" s="3">
        <v>7.6000000000000004E-4</v>
      </c>
      <c r="AE141" s="3">
        <v>4.0000000000000002E-4</v>
      </c>
      <c r="AF141" s="3">
        <v>2.0000000000000001E-4</v>
      </c>
      <c r="AG141" s="3">
        <v>1E-4</v>
      </c>
      <c r="AH141" s="3">
        <v>5.0000000000000002E-5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0</v>
      </c>
      <c r="AW141" s="3">
        <v>0</v>
      </c>
      <c r="AX141" s="5">
        <f>P_R[[#This Row],[8+]]-P_R[[#This Row],[9+]]</f>
        <v>5.044000000000004E-2</v>
      </c>
      <c r="AY141" s="5">
        <f>P_R[[#This Row],[9+]]-P_R[[#This Row],[10+]]</f>
        <v>6.1109999999999998E-2</v>
      </c>
      <c r="AZ141" s="5">
        <f>P_R[[#This Row],[10+]]-P_R[[#This Row],[11+]]</f>
        <v>6.7949999999999955E-2</v>
      </c>
      <c r="BA141" s="5">
        <f>P_R[[#This Row],[11+]]-P_R[[#This Row],[12+]]</f>
        <v>6.8960000000000021E-2</v>
      </c>
      <c r="BB141" s="5">
        <f>P_R[[#This Row],[12+]]-P_R[[#This Row],[13+]]</f>
        <v>7.5350000000000028E-2</v>
      </c>
      <c r="BC141" s="5">
        <f>P_R[[#This Row],[13+]]-P_R[[#This Row],[14+]]</f>
        <v>7.5349999999999973E-2</v>
      </c>
      <c r="BD141" s="5">
        <f>P_R[[#This Row],[14+]]-P_R[[#This Row],[15+]]</f>
        <v>6.8960000000000021E-2</v>
      </c>
      <c r="BE141" s="5">
        <f>P_R[[#This Row],[15+]]-P_R[[#This Row],[16+]]</f>
        <v>6.795000000000001E-2</v>
      </c>
      <c r="BF141" s="5">
        <f>P_R[[#This Row],[16+]]-P_R[[#This Row],[17+]]</f>
        <v>6.1109999999999998E-2</v>
      </c>
      <c r="BG141" s="5">
        <f>P_R[[#This Row],[17+]]-P_R[[#This Row],[18+]]</f>
        <v>5.0439999999999985E-2</v>
      </c>
      <c r="BH141" s="5">
        <f>P_R[[#This Row],[18+]]-P_R[[#This Row],[19+]]</f>
        <v>4.4830000000000009E-2</v>
      </c>
      <c r="BI141" s="5">
        <f>P_R[[#This Row],[19+]]-P_R[[#This Row],[20+]]</f>
        <v>3.4560000000000007E-2</v>
      </c>
      <c r="BJ141" s="5">
        <f>P_R[[#This Row],[20+]]-P_R[[#This Row],[21+]]</f>
        <v>2.8689999999999993E-2</v>
      </c>
      <c r="BK141" s="5">
        <f>P_R[[#This Row],[21+]]-P_R[[#This Row],[22+]]</f>
        <v>2.1630000000000003E-2</v>
      </c>
      <c r="BL141" s="5">
        <f>P_R[[#This Row],[22+]]-P_R[[#This Row],[23+]]</f>
        <v>1.5039999999999998E-2</v>
      </c>
      <c r="BM141" s="5">
        <f>P_R[[#This Row],[23+]]-P_R[[#This Row],[24+]]</f>
        <v>1.1260000000000003E-2</v>
      </c>
      <c r="BN141" s="5">
        <f>P_R[[#This Row],[24+]]-P_R[[#This Row],[25+]]</f>
        <v>7.6299999999999996E-3</v>
      </c>
      <c r="BO141" s="5">
        <f>P_R[[#This Row],[25+]]-P_R[[#This Row],[26+]]</f>
        <v>4.79E-3</v>
      </c>
      <c r="BP141" s="5">
        <f>P_R[[#This Row],[26+]]-P_R[[#This Row],[27+]]</f>
        <v>3.2300000000000002E-3</v>
      </c>
      <c r="BQ141" s="5">
        <f>P_R[[#This Row],[27+]]-P_R[[#This Row],[28+]]</f>
        <v>1.8900000000000002E-3</v>
      </c>
      <c r="BR141" s="5">
        <f>P_R[[#This Row],[28+]]-P_R[[#This Row],[29+]]</f>
        <v>1.1999999999999999E-3</v>
      </c>
      <c r="BS141" s="5">
        <f>P_R[[#This Row],[29+]]-P_R[[#This Row],[30+]]</f>
        <v>6.8000000000000005E-4</v>
      </c>
      <c r="BT141" s="5">
        <f>P_R[[#This Row],[30+]]-P_R[[#This Row],[31+]]</f>
        <v>3.6000000000000002E-4</v>
      </c>
      <c r="BU141" s="5">
        <f>P_R[[#This Row],[31+]]-P_R[[#This Row],[32+]]</f>
        <v>2.0000000000000001E-4</v>
      </c>
      <c r="BV141" s="5">
        <f>P_R[[#This Row],[32+]]-P_R[[#This Row],[33+]]</f>
        <v>1E-4</v>
      </c>
      <c r="BW141" s="5">
        <f>P_R[[#This Row],[33+]]-P_R[[#This Row],[34+]]</f>
        <v>5.0000000000000002E-5</v>
      </c>
      <c r="BX141" s="5">
        <f>P_R[[#This Row],[34+]]-P_R[[#This Row],[35+]]</f>
        <v>5.0000000000000002E-5</v>
      </c>
      <c r="BY141" s="5">
        <f>P_R[[#This Row],[35+]]-P_R[[#This Row],[36+]]</f>
        <v>0</v>
      </c>
      <c r="BZ141" s="5">
        <f>P_R[[#This Row],[36+]]-P_R[[#This Row],[37+]]</f>
        <v>0</v>
      </c>
      <c r="CA141" s="5">
        <f>P_R[[#This Row],[37+]]-P_R[[#This Row],[38+]]</f>
        <v>0</v>
      </c>
      <c r="CB141" s="5">
        <f>P_R[[#This Row],[38+]]-P_R[[#This Row],[39+]]</f>
        <v>0</v>
      </c>
      <c r="CC141" s="5">
        <f>P_R[[#This Row],[39+]]-P_R[[#This Row],[40+]]</f>
        <v>0</v>
      </c>
      <c r="CD141" s="5">
        <f>P_R[[#This Row],[40+]]-P_R[[#This Row],[41+]]</f>
        <v>0</v>
      </c>
      <c r="CE141" s="5">
        <f>P_R[[#This Row],[41+]]-P_R[[#This Row],[42+]]</f>
        <v>0</v>
      </c>
      <c r="CF141" s="5">
        <f>P_R[[#This Row],[42+]]-P_R[[#This Row],[43+]]</f>
        <v>0</v>
      </c>
      <c r="CG141" s="5">
        <f>P_R[[#This Row],[43+]]-P_R[[#This Row],[44+]]</f>
        <v>0</v>
      </c>
      <c r="CH141" s="5">
        <f>P_R[[#This Row],[44+]]-P_R[[#This Row],[45+]]</f>
        <v>0</v>
      </c>
      <c r="CI141" s="5">
        <f>P_R[[#This Row],[45+]]-P_R[[#This Row],[46+]]</f>
        <v>0</v>
      </c>
      <c r="CJ141" s="5">
        <f>P_R[[#This Row],[46+]]-P_R[[#This Row],[47+]]</f>
        <v>0</v>
      </c>
      <c r="CK141" s="5">
        <f>P_R[[#This Row],[47+]]-P_R[[#This Row],[48+]]</f>
        <v>0</v>
      </c>
      <c r="CL141" s="5">
        <f>P_R[[#This Row],[48+]]-P_R[[#This Row],[49+]]</f>
        <v>0</v>
      </c>
    </row>
    <row r="142" spans="1:90" x14ac:dyDescent="0.25">
      <c r="A142" s="10">
        <v>22400628</v>
      </c>
      <c r="B142" t="s">
        <v>79</v>
      </c>
      <c r="C142" t="s">
        <v>89</v>
      </c>
      <c r="D142" s="11">
        <v>0.91666666666666663</v>
      </c>
      <c r="E142" s="9" t="str">
        <f>HYPERLINK("https://www.nba.com/stats/player/1630541/boxscores-traditional", "Moses Moody")</f>
        <v>Moses Moody</v>
      </c>
      <c r="F142">
        <v>13</v>
      </c>
      <c r="G142" s="4">
        <v>5.367</v>
      </c>
      <c r="H142" s="3">
        <v>0.82381000000000004</v>
      </c>
      <c r="I142" s="3">
        <v>0.77337</v>
      </c>
      <c r="J142" s="3">
        <v>0.71226</v>
      </c>
      <c r="K142" s="3">
        <v>0.64431000000000005</v>
      </c>
      <c r="L142" s="3">
        <v>0.57535000000000003</v>
      </c>
      <c r="M142" s="3">
        <v>0.5</v>
      </c>
      <c r="N142" s="3">
        <v>0.42465000000000003</v>
      </c>
      <c r="O142" s="3">
        <v>0.35569000000000001</v>
      </c>
      <c r="P142" s="3">
        <v>0.28774</v>
      </c>
      <c r="Q142" s="3">
        <v>0.22663</v>
      </c>
      <c r="R142" s="3">
        <v>0.17619000000000001</v>
      </c>
      <c r="S142" s="3">
        <v>0.13136</v>
      </c>
      <c r="T142" s="3">
        <v>9.6799999999999997E-2</v>
      </c>
      <c r="U142" s="3">
        <v>6.8110000000000004E-2</v>
      </c>
      <c r="V142" s="3">
        <v>4.648E-2</v>
      </c>
      <c r="W142" s="3">
        <v>3.1440000000000003E-2</v>
      </c>
      <c r="X142" s="3">
        <v>2.018E-2</v>
      </c>
      <c r="Y142" s="3">
        <v>1.255E-2</v>
      </c>
      <c r="Z142" s="3">
        <v>7.7600000000000004E-3</v>
      </c>
      <c r="AA142" s="3">
        <v>4.5300000000000002E-3</v>
      </c>
      <c r="AB142" s="3">
        <v>2.64E-3</v>
      </c>
      <c r="AC142" s="3">
        <v>1.4400000000000001E-3</v>
      </c>
      <c r="AD142" s="3">
        <v>7.6000000000000004E-4</v>
      </c>
      <c r="AE142" s="3">
        <v>4.0000000000000002E-4</v>
      </c>
      <c r="AF142" s="3">
        <v>2.0000000000000001E-4</v>
      </c>
      <c r="AG142" s="3">
        <v>1E-4</v>
      </c>
      <c r="AH142" s="3">
        <v>5.0000000000000002E-5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0</v>
      </c>
      <c r="AW142" s="3">
        <v>0</v>
      </c>
      <c r="AX142" s="5">
        <f>P_R[[#This Row],[8+]]-P_R[[#This Row],[9+]]</f>
        <v>5.044000000000004E-2</v>
      </c>
      <c r="AY142" s="5">
        <f>P_R[[#This Row],[9+]]-P_R[[#This Row],[10+]]</f>
        <v>6.1109999999999998E-2</v>
      </c>
      <c r="AZ142" s="5">
        <f>P_R[[#This Row],[10+]]-P_R[[#This Row],[11+]]</f>
        <v>6.7949999999999955E-2</v>
      </c>
      <c r="BA142" s="5">
        <f>P_R[[#This Row],[11+]]-P_R[[#This Row],[12+]]</f>
        <v>6.8960000000000021E-2</v>
      </c>
      <c r="BB142" s="5">
        <f>P_R[[#This Row],[12+]]-P_R[[#This Row],[13+]]</f>
        <v>7.5350000000000028E-2</v>
      </c>
      <c r="BC142" s="5">
        <f>P_R[[#This Row],[13+]]-P_R[[#This Row],[14+]]</f>
        <v>7.5349999999999973E-2</v>
      </c>
      <c r="BD142" s="5">
        <f>P_R[[#This Row],[14+]]-P_R[[#This Row],[15+]]</f>
        <v>6.8960000000000021E-2</v>
      </c>
      <c r="BE142" s="5">
        <f>P_R[[#This Row],[15+]]-P_R[[#This Row],[16+]]</f>
        <v>6.795000000000001E-2</v>
      </c>
      <c r="BF142" s="5">
        <f>P_R[[#This Row],[16+]]-P_R[[#This Row],[17+]]</f>
        <v>6.1109999999999998E-2</v>
      </c>
      <c r="BG142" s="5">
        <f>P_R[[#This Row],[17+]]-P_R[[#This Row],[18+]]</f>
        <v>5.0439999999999985E-2</v>
      </c>
      <c r="BH142" s="5">
        <f>P_R[[#This Row],[18+]]-P_R[[#This Row],[19+]]</f>
        <v>4.4830000000000009E-2</v>
      </c>
      <c r="BI142" s="5">
        <f>P_R[[#This Row],[19+]]-P_R[[#This Row],[20+]]</f>
        <v>3.4560000000000007E-2</v>
      </c>
      <c r="BJ142" s="5">
        <f>P_R[[#This Row],[20+]]-P_R[[#This Row],[21+]]</f>
        <v>2.8689999999999993E-2</v>
      </c>
      <c r="BK142" s="5">
        <f>P_R[[#This Row],[21+]]-P_R[[#This Row],[22+]]</f>
        <v>2.1630000000000003E-2</v>
      </c>
      <c r="BL142" s="5">
        <f>P_R[[#This Row],[22+]]-P_R[[#This Row],[23+]]</f>
        <v>1.5039999999999998E-2</v>
      </c>
      <c r="BM142" s="5">
        <f>P_R[[#This Row],[23+]]-P_R[[#This Row],[24+]]</f>
        <v>1.1260000000000003E-2</v>
      </c>
      <c r="BN142" s="5">
        <f>P_R[[#This Row],[24+]]-P_R[[#This Row],[25+]]</f>
        <v>7.6299999999999996E-3</v>
      </c>
      <c r="BO142" s="5">
        <f>P_R[[#This Row],[25+]]-P_R[[#This Row],[26+]]</f>
        <v>4.79E-3</v>
      </c>
      <c r="BP142" s="5">
        <f>P_R[[#This Row],[26+]]-P_R[[#This Row],[27+]]</f>
        <v>3.2300000000000002E-3</v>
      </c>
      <c r="BQ142" s="5">
        <f>P_R[[#This Row],[27+]]-P_R[[#This Row],[28+]]</f>
        <v>1.8900000000000002E-3</v>
      </c>
      <c r="BR142" s="5">
        <f>P_R[[#This Row],[28+]]-P_R[[#This Row],[29+]]</f>
        <v>1.1999999999999999E-3</v>
      </c>
      <c r="BS142" s="5">
        <f>P_R[[#This Row],[29+]]-P_R[[#This Row],[30+]]</f>
        <v>6.8000000000000005E-4</v>
      </c>
      <c r="BT142" s="5">
        <f>P_R[[#This Row],[30+]]-P_R[[#This Row],[31+]]</f>
        <v>3.6000000000000002E-4</v>
      </c>
      <c r="BU142" s="5">
        <f>P_R[[#This Row],[31+]]-P_R[[#This Row],[32+]]</f>
        <v>2.0000000000000001E-4</v>
      </c>
      <c r="BV142" s="5">
        <f>P_R[[#This Row],[32+]]-P_R[[#This Row],[33+]]</f>
        <v>1E-4</v>
      </c>
      <c r="BW142" s="5">
        <f>P_R[[#This Row],[33+]]-P_R[[#This Row],[34+]]</f>
        <v>5.0000000000000002E-5</v>
      </c>
      <c r="BX142" s="5">
        <f>P_R[[#This Row],[34+]]-P_R[[#This Row],[35+]]</f>
        <v>5.0000000000000002E-5</v>
      </c>
      <c r="BY142" s="5">
        <f>P_R[[#This Row],[35+]]-P_R[[#This Row],[36+]]</f>
        <v>0</v>
      </c>
      <c r="BZ142" s="5">
        <f>P_R[[#This Row],[36+]]-P_R[[#This Row],[37+]]</f>
        <v>0</v>
      </c>
      <c r="CA142" s="5">
        <f>P_R[[#This Row],[37+]]-P_R[[#This Row],[38+]]</f>
        <v>0</v>
      </c>
      <c r="CB142" s="5">
        <f>P_R[[#This Row],[38+]]-P_R[[#This Row],[39+]]</f>
        <v>0</v>
      </c>
      <c r="CC142" s="5">
        <f>P_R[[#This Row],[39+]]-P_R[[#This Row],[40+]]</f>
        <v>0</v>
      </c>
      <c r="CD142" s="5">
        <f>P_R[[#This Row],[40+]]-P_R[[#This Row],[41+]]</f>
        <v>0</v>
      </c>
      <c r="CE142" s="5">
        <f>P_R[[#This Row],[41+]]-P_R[[#This Row],[42+]]</f>
        <v>0</v>
      </c>
      <c r="CF142" s="5">
        <f>P_R[[#This Row],[42+]]-P_R[[#This Row],[43+]]</f>
        <v>0</v>
      </c>
      <c r="CG142" s="5">
        <f>P_R[[#This Row],[43+]]-P_R[[#This Row],[44+]]</f>
        <v>0</v>
      </c>
      <c r="CH142" s="5">
        <f>P_R[[#This Row],[44+]]-P_R[[#This Row],[45+]]</f>
        <v>0</v>
      </c>
      <c r="CI142" s="5">
        <f>P_R[[#This Row],[45+]]-P_R[[#This Row],[46+]]</f>
        <v>0</v>
      </c>
      <c r="CJ142" s="5">
        <f>P_R[[#This Row],[46+]]-P_R[[#This Row],[47+]]</f>
        <v>0</v>
      </c>
      <c r="CK142" s="5">
        <f>P_R[[#This Row],[47+]]-P_R[[#This Row],[48+]]</f>
        <v>0</v>
      </c>
      <c r="CL142" s="5">
        <f>P_R[[#This Row],[48+]]-P_R[[#This Row],[49+]]</f>
        <v>0</v>
      </c>
    </row>
    <row r="143" spans="1:90" x14ac:dyDescent="0.25">
      <c r="A143" s="10">
        <v>22400628</v>
      </c>
      <c r="B143" t="s">
        <v>79</v>
      </c>
      <c r="C143" t="s">
        <v>89</v>
      </c>
      <c r="D143" s="11">
        <v>0.91666666666666663</v>
      </c>
      <c r="E143" s="9" t="str">
        <f>HYPERLINK("https://www.nba.com/stats/player/203471/boxscores-traditional", "Dennis Schröder")</f>
        <v>Dennis Schröder</v>
      </c>
      <c r="F143">
        <v>13.2</v>
      </c>
      <c r="G143" s="4">
        <v>4.75</v>
      </c>
      <c r="H143" s="3">
        <v>0.86214000000000002</v>
      </c>
      <c r="I143" s="3">
        <v>0.81057000000000001</v>
      </c>
      <c r="J143" s="3">
        <v>0.74856999999999996</v>
      </c>
      <c r="K143" s="3">
        <v>0.67723999999999995</v>
      </c>
      <c r="L143" s="3">
        <v>0.59870999999999996</v>
      </c>
      <c r="M143" s="3">
        <v>0.51595000000000002</v>
      </c>
      <c r="N143" s="3">
        <v>0.43251000000000001</v>
      </c>
      <c r="O143" s="3">
        <v>0.35197000000000001</v>
      </c>
      <c r="P143" s="3">
        <v>0.27760000000000001</v>
      </c>
      <c r="Q143" s="3">
        <v>0.21185999999999999</v>
      </c>
      <c r="R143" s="3">
        <v>0.15625</v>
      </c>
      <c r="S143" s="3">
        <v>0.11123</v>
      </c>
      <c r="T143" s="3">
        <v>7.6359999999999997E-2</v>
      </c>
      <c r="U143" s="3">
        <v>5.0500000000000003E-2</v>
      </c>
      <c r="V143" s="3">
        <v>3.2160000000000001E-2</v>
      </c>
      <c r="W143" s="3">
        <v>1.9699999999999999E-2</v>
      </c>
      <c r="X143" s="3">
        <v>1.1599999999999999E-2</v>
      </c>
      <c r="Y143" s="3">
        <v>6.5700000000000003E-3</v>
      </c>
      <c r="Z143" s="3">
        <v>3.5699999999999998E-3</v>
      </c>
      <c r="AA143" s="3">
        <v>1.81E-3</v>
      </c>
      <c r="AB143" s="3">
        <v>8.9999999999999998E-4</v>
      </c>
      <c r="AC143" s="3">
        <v>4.2999999999999999E-4</v>
      </c>
      <c r="AD143" s="3">
        <v>2.0000000000000001E-4</v>
      </c>
      <c r="AE143" s="3">
        <v>9.0000000000000006E-5</v>
      </c>
      <c r="AF143" s="3">
        <v>4.0000000000000003E-5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0</v>
      </c>
      <c r="AW143" s="3">
        <v>0</v>
      </c>
      <c r="AX143" s="5">
        <f>P_R[[#This Row],[8+]]-P_R[[#This Row],[9+]]</f>
        <v>5.1570000000000005E-2</v>
      </c>
      <c r="AY143" s="5">
        <f>P_R[[#This Row],[9+]]-P_R[[#This Row],[10+]]</f>
        <v>6.2000000000000055E-2</v>
      </c>
      <c r="AZ143" s="5">
        <f>P_R[[#This Row],[10+]]-P_R[[#This Row],[11+]]</f>
        <v>7.1330000000000005E-2</v>
      </c>
      <c r="BA143" s="5">
        <f>P_R[[#This Row],[11+]]-P_R[[#This Row],[12+]]</f>
        <v>7.8529999999999989E-2</v>
      </c>
      <c r="BB143" s="5">
        <f>P_R[[#This Row],[12+]]-P_R[[#This Row],[13+]]</f>
        <v>8.2759999999999945E-2</v>
      </c>
      <c r="BC143" s="5">
        <f>P_R[[#This Row],[13+]]-P_R[[#This Row],[14+]]</f>
        <v>8.3440000000000014E-2</v>
      </c>
      <c r="BD143" s="5">
        <f>P_R[[#This Row],[14+]]-P_R[[#This Row],[15+]]</f>
        <v>8.054E-2</v>
      </c>
      <c r="BE143" s="5">
        <f>P_R[[#This Row],[15+]]-P_R[[#This Row],[16+]]</f>
        <v>7.4369999999999992E-2</v>
      </c>
      <c r="BF143" s="5">
        <f>P_R[[#This Row],[16+]]-P_R[[#This Row],[17+]]</f>
        <v>6.5740000000000021E-2</v>
      </c>
      <c r="BG143" s="5">
        <f>P_R[[#This Row],[17+]]-P_R[[#This Row],[18+]]</f>
        <v>5.5609999999999993E-2</v>
      </c>
      <c r="BH143" s="5">
        <f>P_R[[#This Row],[18+]]-P_R[[#This Row],[19+]]</f>
        <v>4.5020000000000004E-2</v>
      </c>
      <c r="BI143" s="5">
        <f>P_R[[#This Row],[19+]]-P_R[[#This Row],[20+]]</f>
        <v>3.4869999999999998E-2</v>
      </c>
      <c r="BJ143" s="5">
        <f>P_R[[#This Row],[20+]]-P_R[[#This Row],[21+]]</f>
        <v>2.5859999999999994E-2</v>
      </c>
      <c r="BK143" s="5">
        <f>P_R[[#This Row],[21+]]-P_R[[#This Row],[22+]]</f>
        <v>1.8340000000000002E-2</v>
      </c>
      <c r="BL143" s="5">
        <f>P_R[[#This Row],[22+]]-P_R[[#This Row],[23+]]</f>
        <v>1.2460000000000002E-2</v>
      </c>
      <c r="BM143" s="5">
        <f>P_R[[#This Row],[23+]]-P_R[[#This Row],[24+]]</f>
        <v>8.0999999999999996E-3</v>
      </c>
      <c r="BN143" s="5">
        <f>P_R[[#This Row],[24+]]-P_R[[#This Row],[25+]]</f>
        <v>5.0299999999999989E-3</v>
      </c>
      <c r="BO143" s="5">
        <f>P_R[[#This Row],[25+]]-P_R[[#This Row],[26+]]</f>
        <v>3.0000000000000005E-3</v>
      </c>
      <c r="BP143" s="5">
        <f>P_R[[#This Row],[26+]]-P_R[[#This Row],[27+]]</f>
        <v>1.7599999999999998E-3</v>
      </c>
      <c r="BQ143" s="5">
        <f>P_R[[#This Row],[27+]]-P_R[[#This Row],[28+]]</f>
        <v>9.1E-4</v>
      </c>
      <c r="BR143" s="5">
        <f>P_R[[#This Row],[28+]]-P_R[[#This Row],[29+]]</f>
        <v>4.6999999999999999E-4</v>
      </c>
      <c r="BS143" s="5">
        <f>P_R[[#This Row],[29+]]-P_R[[#This Row],[30+]]</f>
        <v>2.2999999999999998E-4</v>
      </c>
      <c r="BT143" s="5">
        <f>P_R[[#This Row],[30+]]-P_R[[#This Row],[31+]]</f>
        <v>1.1E-4</v>
      </c>
      <c r="BU143" s="5">
        <f>P_R[[#This Row],[31+]]-P_R[[#This Row],[32+]]</f>
        <v>5.0000000000000002E-5</v>
      </c>
      <c r="BV143" s="5">
        <f>P_R[[#This Row],[32+]]-P_R[[#This Row],[33+]]</f>
        <v>4.0000000000000003E-5</v>
      </c>
      <c r="BW143" s="5">
        <f>P_R[[#This Row],[33+]]-P_R[[#This Row],[34+]]</f>
        <v>0</v>
      </c>
      <c r="BX143" s="5">
        <f>P_R[[#This Row],[34+]]-P_R[[#This Row],[35+]]</f>
        <v>0</v>
      </c>
      <c r="BY143" s="5">
        <f>P_R[[#This Row],[35+]]-P_R[[#This Row],[36+]]</f>
        <v>0</v>
      </c>
      <c r="BZ143" s="5">
        <f>P_R[[#This Row],[36+]]-P_R[[#This Row],[37+]]</f>
        <v>0</v>
      </c>
      <c r="CA143" s="5">
        <f>P_R[[#This Row],[37+]]-P_R[[#This Row],[38+]]</f>
        <v>0</v>
      </c>
      <c r="CB143" s="5">
        <f>P_R[[#This Row],[38+]]-P_R[[#This Row],[39+]]</f>
        <v>0</v>
      </c>
      <c r="CC143" s="5">
        <f>P_R[[#This Row],[39+]]-P_R[[#This Row],[40+]]</f>
        <v>0</v>
      </c>
      <c r="CD143" s="5">
        <f>P_R[[#This Row],[40+]]-P_R[[#This Row],[41+]]</f>
        <v>0</v>
      </c>
      <c r="CE143" s="5">
        <f>P_R[[#This Row],[41+]]-P_R[[#This Row],[42+]]</f>
        <v>0</v>
      </c>
      <c r="CF143" s="5">
        <f>P_R[[#This Row],[42+]]-P_R[[#This Row],[43+]]</f>
        <v>0</v>
      </c>
      <c r="CG143" s="5">
        <f>P_R[[#This Row],[43+]]-P_R[[#This Row],[44+]]</f>
        <v>0</v>
      </c>
      <c r="CH143" s="5">
        <f>P_R[[#This Row],[44+]]-P_R[[#This Row],[45+]]</f>
        <v>0</v>
      </c>
      <c r="CI143" s="5">
        <f>P_R[[#This Row],[45+]]-P_R[[#This Row],[46+]]</f>
        <v>0</v>
      </c>
      <c r="CJ143" s="5">
        <f>P_R[[#This Row],[46+]]-P_R[[#This Row],[47+]]</f>
        <v>0</v>
      </c>
      <c r="CK143" s="5">
        <f>P_R[[#This Row],[47+]]-P_R[[#This Row],[48+]]</f>
        <v>0</v>
      </c>
      <c r="CL143" s="5">
        <f>P_R[[#This Row],[48+]]-P_R[[#This Row],[49+]]</f>
        <v>0</v>
      </c>
    </row>
    <row r="144" spans="1:90" x14ac:dyDescent="0.25">
      <c r="A144" s="10">
        <v>22400629</v>
      </c>
      <c r="B144" t="s">
        <v>90</v>
      </c>
      <c r="C144" t="s">
        <v>80</v>
      </c>
      <c r="D144" s="11">
        <v>0.91666666666666663</v>
      </c>
      <c r="E144" s="9" t="str">
        <f>HYPERLINK("https://www.nba.com/stats/player/1627827/boxscores-traditional", "Dorian Finney-Smith")</f>
        <v>Dorian Finney-Smith</v>
      </c>
      <c r="F144">
        <v>11</v>
      </c>
      <c r="G144" s="4">
        <v>6.1639999999999997</v>
      </c>
      <c r="H144" s="3">
        <v>0.68793000000000004</v>
      </c>
      <c r="I144" s="3">
        <v>0.62551999999999996</v>
      </c>
      <c r="J144" s="3">
        <v>0.56355999999999995</v>
      </c>
      <c r="K144" s="3">
        <v>0.5</v>
      </c>
      <c r="L144" s="3">
        <v>0.43643999999999999</v>
      </c>
      <c r="M144" s="3">
        <v>0.37447999999999998</v>
      </c>
      <c r="N144" s="3">
        <v>0.31207000000000001</v>
      </c>
      <c r="O144" s="3">
        <v>0.25785000000000002</v>
      </c>
      <c r="P144" s="3">
        <v>0.20896999999999999</v>
      </c>
      <c r="Q144" s="3">
        <v>0.16602</v>
      </c>
      <c r="R144" s="3">
        <v>0.12714</v>
      </c>
      <c r="S144" s="3">
        <v>9.6799999999999997E-2</v>
      </c>
      <c r="T144" s="3">
        <v>7.2150000000000006E-2</v>
      </c>
      <c r="U144" s="3">
        <v>5.262E-2</v>
      </c>
      <c r="V144" s="3">
        <v>3.7539999999999997E-2</v>
      </c>
      <c r="W144" s="3">
        <v>2.5590000000000002E-2</v>
      </c>
      <c r="X144" s="3">
        <v>1.7430000000000001E-2</v>
      </c>
      <c r="Y144" s="3">
        <v>1.1599999999999999E-2</v>
      </c>
      <c r="Z144" s="3">
        <v>7.5500000000000003E-3</v>
      </c>
      <c r="AA144" s="3">
        <v>4.6600000000000001E-3</v>
      </c>
      <c r="AB144" s="3">
        <v>2.8900000000000002E-3</v>
      </c>
      <c r="AC144" s="3">
        <v>1.75E-3</v>
      </c>
      <c r="AD144" s="3">
        <v>1.0399999999999999E-3</v>
      </c>
      <c r="AE144" s="3">
        <v>5.9999999999999995E-4</v>
      </c>
      <c r="AF144" s="3">
        <v>3.2000000000000003E-4</v>
      </c>
      <c r="AG144" s="3">
        <v>1.8000000000000001E-4</v>
      </c>
      <c r="AH144" s="3">
        <v>1E-4</v>
      </c>
      <c r="AI144" s="3">
        <v>5.0000000000000002E-5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0</v>
      </c>
      <c r="AW144" s="3">
        <v>0</v>
      </c>
      <c r="AX144" s="5">
        <f>P_R[[#This Row],[8+]]-P_R[[#This Row],[9+]]</f>
        <v>6.2410000000000077E-2</v>
      </c>
      <c r="AY144" s="5">
        <f>P_R[[#This Row],[9+]]-P_R[[#This Row],[10+]]</f>
        <v>6.1960000000000015E-2</v>
      </c>
      <c r="AZ144" s="5">
        <f>P_R[[#This Row],[10+]]-P_R[[#This Row],[11+]]</f>
        <v>6.355999999999995E-2</v>
      </c>
      <c r="BA144" s="5">
        <f>P_R[[#This Row],[11+]]-P_R[[#This Row],[12+]]</f>
        <v>6.3560000000000005E-2</v>
      </c>
      <c r="BB144" s="5">
        <f>P_R[[#This Row],[12+]]-P_R[[#This Row],[13+]]</f>
        <v>6.1960000000000015E-2</v>
      </c>
      <c r="BC144" s="5">
        <f>P_R[[#This Row],[13+]]-P_R[[#This Row],[14+]]</f>
        <v>6.2409999999999966E-2</v>
      </c>
      <c r="BD144" s="5">
        <f>P_R[[#This Row],[14+]]-P_R[[#This Row],[15+]]</f>
        <v>5.421999999999999E-2</v>
      </c>
      <c r="BE144" s="5">
        <f>P_R[[#This Row],[15+]]-P_R[[#This Row],[16+]]</f>
        <v>4.8880000000000035E-2</v>
      </c>
      <c r="BF144" s="5">
        <f>P_R[[#This Row],[16+]]-P_R[[#This Row],[17+]]</f>
        <v>4.2949999999999988E-2</v>
      </c>
      <c r="BG144" s="5">
        <f>P_R[[#This Row],[17+]]-P_R[[#This Row],[18+]]</f>
        <v>3.8879999999999998E-2</v>
      </c>
      <c r="BH144" s="5">
        <f>P_R[[#This Row],[18+]]-P_R[[#This Row],[19+]]</f>
        <v>3.0340000000000006E-2</v>
      </c>
      <c r="BI144" s="5">
        <f>P_R[[#This Row],[19+]]-P_R[[#This Row],[20+]]</f>
        <v>2.4649999999999991E-2</v>
      </c>
      <c r="BJ144" s="5">
        <f>P_R[[#This Row],[20+]]-P_R[[#This Row],[21+]]</f>
        <v>1.9530000000000006E-2</v>
      </c>
      <c r="BK144" s="5">
        <f>P_R[[#This Row],[21+]]-P_R[[#This Row],[22+]]</f>
        <v>1.5080000000000003E-2</v>
      </c>
      <c r="BL144" s="5">
        <f>P_R[[#This Row],[22+]]-P_R[[#This Row],[23+]]</f>
        <v>1.1949999999999995E-2</v>
      </c>
      <c r="BM144" s="5">
        <f>P_R[[#This Row],[23+]]-P_R[[#This Row],[24+]]</f>
        <v>8.1600000000000006E-3</v>
      </c>
      <c r="BN144" s="5">
        <f>P_R[[#This Row],[24+]]-P_R[[#This Row],[25+]]</f>
        <v>5.8300000000000018E-3</v>
      </c>
      <c r="BO144" s="5">
        <f>P_R[[#This Row],[25+]]-P_R[[#This Row],[26+]]</f>
        <v>4.0499999999999989E-3</v>
      </c>
      <c r="BP144" s="5">
        <f>P_R[[#This Row],[26+]]-P_R[[#This Row],[27+]]</f>
        <v>2.8900000000000002E-3</v>
      </c>
      <c r="BQ144" s="5">
        <f>P_R[[#This Row],[27+]]-P_R[[#This Row],[28+]]</f>
        <v>1.7699999999999999E-3</v>
      </c>
      <c r="BR144" s="5">
        <f>P_R[[#This Row],[28+]]-P_R[[#This Row],[29+]]</f>
        <v>1.1400000000000002E-3</v>
      </c>
      <c r="BS144" s="5">
        <f>P_R[[#This Row],[29+]]-P_R[[#This Row],[30+]]</f>
        <v>7.1000000000000013E-4</v>
      </c>
      <c r="BT144" s="5">
        <f>P_R[[#This Row],[30+]]-P_R[[#This Row],[31+]]</f>
        <v>4.3999999999999996E-4</v>
      </c>
      <c r="BU144" s="5">
        <f>P_R[[#This Row],[31+]]-P_R[[#This Row],[32+]]</f>
        <v>2.7999999999999992E-4</v>
      </c>
      <c r="BV144" s="5">
        <f>P_R[[#This Row],[32+]]-P_R[[#This Row],[33+]]</f>
        <v>1.4000000000000001E-4</v>
      </c>
      <c r="BW144" s="5">
        <f>P_R[[#This Row],[33+]]-P_R[[#This Row],[34+]]</f>
        <v>8.0000000000000007E-5</v>
      </c>
      <c r="BX144" s="5">
        <f>P_R[[#This Row],[34+]]-P_R[[#This Row],[35+]]</f>
        <v>5.0000000000000002E-5</v>
      </c>
      <c r="BY144" s="5">
        <f>P_R[[#This Row],[35+]]-P_R[[#This Row],[36+]]</f>
        <v>5.0000000000000002E-5</v>
      </c>
      <c r="BZ144" s="5">
        <f>P_R[[#This Row],[36+]]-P_R[[#This Row],[37+]]</f>
        <v>0</v>
      </c>
      <c r="CA144" s="5">
        <f>P_R[[#This Row],[37+]]-P_R[[#This Row],[38+]]</f>
        <v>0</v>
      </c>
      <c r="CB144" s="5">
        <f>P_R[[#This Row],[38+]]-P_R[[#This Row],[39+]]</f>
        <v>0</v>
      </c>
      <c r="CC144" s="5">
        <f>P_R[[#This Row],[39+]]-P_R[[#This Row],[40+]]</f>
        <v>0</v>
      </c>
      <c r="CD144" s="5">
        <f>P_R[[#This Row],[40+]]-P_R[[#This Row],[41+]]</f>
        <v>0</v>
      </c>
      <c r="CE144" s="5">
        <f>P_R[[#This Row],[41+]]-P_R[[#This Row],[42+]]</f>
        <v>0</v>
      </c>
      <c r="CF144" s="5">
        <f>P_R[[#This Row],[42+]]-P_R[[#This Row],[43+]]</f>
        <v>0</v>
      </c>
      <c r="CG144" s="5">
        <f>P_R[[#This Row],[43+]]-P_R[[#This Row],[44+]]</f>
        <v>0</v>
      </c>
      <c r="CH144" s="5">
        <f>P_R[[#This Row],[44+]]-P_R[[#This Row],[45+]]</f>
        <v>0</v>
      </c>
      <c r="CI144" s="5">
        <f>P_R[[#This Row],[45+]]-P_R[[#This Row],[46+]]</f>
        <v>0</v>
      </c>
      <c r="CJ144" s="5">
        <f>P_R[[#This Row],[46+]]-P_R[[#This Row],[47+]]</f>
        <v>0</v>
      </c>
      <c r="CK144" s="5">
        <f>P_R[[#This Row],[47+]]-P_R[[#This Row],[48+]]</f>
        <v>0</v>
      </c>
      <c r="CL144" s="5">
        <f>P_R[[#This Row],[48+]]-P_R[[#This Row],[49+]]</f>
        <v>0</v>
      </c>
    </row>
    <row r="145" spans="1:90" x14ac:dyDescent="0.25">
      <c r="A145" s="10">
        <v>22400628</v>
      </c>
      <c r="B145" t="s">
        <v>79</v>
      </c>
      <c r="C145" t="s">
        <v>89</v>
      </c>
      <c r="D145" s="11">
        <v>0.91666666666666663</v>
      </c>
      <c r="E145" s="9" t="str">
        <f>HYPERLINK("https://www.nba.com/stats/player/1630611/boxscores-traditional", "Gui Santos")</f>
        <v>Gui Santos</v>
      </c>
      <c r="F145">
        <v>9.6</v>
      </c>
      <c r="G145" s="4">
        <v>6.681</v>
      </c>
      <c r="H145" s="3">
        <v>0.59482999999999997</v>
      </c>
      <c r="I145" s="3">
        <v>0.53586</v>
      </c>
      <c r="J145" s="3">
        <v>0.47608</v>
      </c>
      <c r="K145" s="3">
        <v>0.41682999999999998</v>
      </c>
      <c r="L145" s="3">
        <v>0.35942000000000002</v>
      </c>
      <c r="M145" s="3">
        <v>0.30503000000000002</v>
      </c>
      <c r="N145" s="3">
        <v>0.25463000000000002</v>
      </c>
      <c r="O145" s="3">
        <v>0.20896999999999999</v>
      </c>
      <c r="P145" s="3">
        <v>0.16853000000000001</v>
      </c>
      <c r="Q145" s="3">
        <v>0.13350000000000001</v>
      </c>
      <c r="R145" s="3">
        <v>0.10383000000000001</v>
      </c>
      <c r="S145" s="3">
        <v>7.9269999999999993E-2</v>
      </c>
      <c r="T145" s="3">
        <v>5.9380000000000002E-2</v>
      </c>
      <c r="U145" s="3">
        <v>4.3630000000000002E-2</v>
      </c>
      <c r="V145" s="3">
        <v>3.1440000000000003E-2</v>
      </c>
      <c r="W145" s="3">
        <v>2.222E-2</v>
      </c>
      <c r="X145" s="3">
        <v>1.5389999999999999E-2</v>
      </c>
      <c r="Y145" s="3">
        <v>1.044E-2</v>
      </c>
      <c r="Z145" s="3">
        <v>7.1399999999999996E-3</v>
      </c>
      <c r="AA145" s="3">
        <v>4.6600000000000001E-3</v>
      </c>
      <c r="AB145" s="3">
        <v>2.98E-3</v>
      </c>
      <c r="AC145" s="3">
        <v>1.8699999999999999E-3</v>
      </c>
      <c r="AD145" s="3">
        <v>1.14E-3</v>
      </c>
      <c r="AE145" s="3">
        <v>6.8999999999999997E-4</v>
      </c>
      <c r="AF145" s="3">
        <v>4.0000000000000002E-4</v>
      </c>
      <c r="AG145" s="3">
        <v>2.3000000000000001E-4</v>
      </c>
      <c r="AH145" s="3">
        <v>1.2999999999999999E-4</v>
      </c>
      <c r="AI145" s="3">
        <v>6.9999999999999994E-5</v>
      </c>
      <c r="AJ145" s="3">
        <v>4.0000000000000003E-5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0</v>
      </c>
      <c r="AW145" s="3">
        <v>0</v>
      </c>
      <c r="AX145" s="5">
        <f>P_R[[#This Row],[8+]]-P_R[[#This Row],[9+]]</f>
        <v>5.8969999999999967E-2</v>
      </c>
      <c r="AY145" s="5">
        <f>P_R[[#This Row],[9+]]-P_R[[#This Row],[10+]]</f>
        <v>5.978E-2</v>
      </c>
      <c r="AZ145" s="5">
        <f>P_R[[#This Row],[10+]]-P_R[[#This Row],[11+]]</f>
        <v>5.9250000000000025E-2</v>
      </c>
      <c r="BA145" s="5">
        <f>P_R[[#This Row],[11+]]-P_R[[#This Row],[12+]]</f>
        <v>5.7409999999999961E-2</v>
      </c>
      <c r="BB145" s="5">
        <f>P_R[[#This Row],[12+]]-P_R[[#This Row],[13+]]</f>
        <v>5.4389999999999994E-2</v>
      </c>
      <c r="BC145" s="5">
        <f>P_R[[#This Row],[13+]]-P_R[[#This Row],[14+]]</f>
        <v>5.04E-2</v>
      </c>
      <c r="BD145" s="5">
        <f>P_R[[#This Row],[14+]]-P_R[[#This Row],[15+]]</f>
        <v>4.5660000000000034E-2</v>
      </c>
      <c r="BE145" s="5">
        <f>P_R[[#This Row],[15+]]-P_R[[#This Row],[16+]]</f>
        <v>4.0439999999999976E-2</v>
      </c>
      <c r="BF145" s="5">
        <f>P_R[[#This Row],[16+]]-P_R[[#This Row],[17+]]</f>
        <v>3.5030000000000006E-2</v>
      </c>
      <c r="BG145" s="5">
        <f>P_R[[#This Row],[17+]]-P_R[[#This Row],[18+]]</f>
        <v>2.9670000000000002E-2</v>
      </c>
      <c r="BH145" s="5">
        <f>P_R[[#This Row],[18+]]-P_R[[#This Row],[19+]]</f>
        <v>2.4560000000000012E-2</v>
      </c>
      <c r="BI145" s="5">
        <f>P_R[[#This Row],[19+]]-P_R[[#This Row],[20+]]</f>
        <v>1.9889999999999991E-2</v>
      </c>
      <c r="BJ145" s="5">
        <f>P_R[[#This Row],[20+]]-P_R[[#This Row],[21+]]</f>
        <v>1.575E-2</v>
      </c>
      <c r="BK145" s="5">
        <f>P_R[[#This Row],[21+]]-P_R[[#This Row],[22+]]</f>
        <v>1.2189999999999999E-2</v>
      </c>
      <c r="BL145" s="5">
        <f>P_R[[#This Row],[22+]]-P_R[[#This Row],[23+]]</f>
        <v>9.2200000000000025E-3</v>
      </c>
      <c r="BM145" s="5">
        <f>P_R[[#This Row],[23+]]-P_R[[#This Row],[24+]]</f>
        <v>6.830000000000001E-3</v>
      </c>
      <c r="BN145" s="5">
        <f>P_R[[#This Row],[24+]]-P_R[[#This Row],[25+]]</f>
        <v>4.9499999999999995E-3</v>
      </c>
      <c r="BO145" s="5">
        <f>P_R[[#This Row],[25+]]-P_R[[#This Row],[26+]]</f>
        <v>3.3E-3</v>
      </c>
      <c r="BP145" s="5">
        <f>P_R[[#This Row],[26+]]-P_R[[#This Row],[27+]]</f>
        <v>2.4799999999999996E-3</v>
      </c>
      <c r="BQ145" s="5">
        <f>P_R[[#This Row],[27+]]-P_R[[#This Row],[28+]]</f>
        <v>1.6800000000000001E-3</v>
      </c>
      <c r="BR145" s="5">
        <f>P_R[[#This Row],[28+]]-P_R[[#This Row],[29+]]</f>
        <v>1.1100000000000001E-3</v>
      </c>
      <c r="BS145" s="5">
        <f>P_R[[#This Row],[29+]]-P_R[[#This Row],[30+]]</f>
        <v>7.2999999999999996E-4</v>
      </c>
      <c r="BT145" s="5">
        <f>P_R[[#This Row],[30+]]-P_R[[#This Row],[31+]]</f>
        <v>4.4999999999999999E-4</v>
      </c>
      <c r="BU145" s="5">
        <f>P_R[[#This Row],[31+]]-P_R[[#This Row],[32+]]</f>
        <v>2.8999999999999995E-4</v>
      </c>
      <c r="BV145" s="5">
        <f>P_R[[#This Row],[32+]]-P_R[[#This Row],[33+]]</f>
        <v>1.7000000000000001E-4</v>
      </c>
      <c r="BW145" s="5">
        <f>P_R[[#This Row],[33+]]-P_R[[#This Row],[34+]]</f>
        <v>1.0000000000000002E-4</v>
      </c>
      <c r="BX145" s="5">
        <f>P_R[[#This Row],[34+]]-P_R[[#This Row],[35+]]</f>
        <v>5.9999999999999995E-5</v>
      </c>
      <c r="BY145" s="5">
        <f>P_R[[#This Row],[35+]]-P_R[[#This Row],[36+]]</f>
        <v>2.9999999999999991E-5</v>
      </c>
      <c r="BZ145" s="5">
        <f>P_R[[#This Row],[36+]]-P_R[[#This Row],[37+]]</f>
        <v>4.0000000000000003E-5</v>
      </c>
      <c r="CA145" s="5">
        <f>P_R[[#This Row],[37+]]-P_R[[#This Row],[38+]]</f>
        <v>0</v>
      </c>
      <c r="CB145" s="5">
        <f>P_R[[#This Row],[38+]]-P_R[[#This Row],[39+]]</f>
        <v>0</v>
      </c>
      <c r="CC145" s="5">
        <f>P_R[[#This Row],[39+]]-P_R[[#This Row],[40+]]</f>
        <v>0</v>
      </c>
      <c r="CD145" s="5">
        <f>P_R[[#This Row],[40+]]-P_R[[#This Row],[41+]]</f>
        <v>0</v>
      </c>
      <c r="CE145" s="5">
        <f>P_R[[#This Row],[41+]]-P_R[[#This Row],[42+]]</f>
        <v>0</v>
      </c>
      <c r="CF145" s="5">
        <f>P_R[[#This Row],[42+]]-P_R[[#This Row],[43+]]</f>
        <v>0</v>
      </c>
      <c r="CG145" s="5">
        <f>P_R[[#This Row],[43+]]-P_R[[#This Row],[44+]]</f>
        <v>0</v>
      </c>
      <c r="CH145" s="5">
        <f>P_R[[#This Row],[44+]]-P_R[[#This Row],[45+]]</f>
        <v>0</v>
      </c>
      <c r="CI145" s="5">
        <f>P_R[[#This Row],[45+]]-P_R[[#This Row],[46+]]</f>
        <v>0</v>
      </c>
      <c r="CJ145" s="5">
        <f>P_R[[#This Row],[46+]]-P_R[[#This Row],[47+]]</f>
        <v>0</v>
      </c>
      <c r="CK145" s="5">
        <f>P_R[[#This Row],[47+]]-P_R[[#This Row],[48+]]</f>
        <v>0</v>
      </c>
      <c r="CL145" s="5">
        <f>P_R[[#This Row],[48+]]-P_R[[#This Row],[49+]]</f>
        <v>0</v>
      </c>
    </row>
    <row r="146" spans="1:90" x14ac:dyDescent="0.25">
      <c r="A146" s="10">
        <v>22400628</v>
      </c>
      <c r="B146" t="s">
        <v>89</v>
      </c>
      <c r="C146" t="s">
        <v>79</v>
      </c>
      <c r="D146" s="11">
        <v>0.91666666666666663</v>
      </c>
      <c r="E146" s="9" t="str">
        <f>HYPERLINK("https://www.nba.com/stats/player/1628366/boxscores-traditional", "Lonzo Ball")</f>
        <v>Lonzo Ball</v>
      </c>
      <c r="F146">
        <v>13.2</v>
      </c>
      <c r="G146" s="4">
        <v>3.919</v>
      </c>
      <c r="H146" s="3">
        <v>0.90824000000000005</v>
      </c>
      <c r="I146" s="3">
        <v>0.85768999999999995</v>
      </c>
      <c r="J146" s="3">
        <v>0.79388999999999998</v>
      </c>
      <c r="K146" s="3">
        <v>0.71226</v>
      </c>
      <c r="L146" s="3">
        <v>0.62172000000000005</v>
      </c>
      <c r="M146" s="3">
        <v>0.51993999999999996</v>
      </c>
      <c r="N146" s="3">
        <v>0.42074</v>
      </c>
      <c r="O146" s="3">
        <v>0.32275999999999999</v>
      </c>
      <c r="P146" s="3">
        <v>0.23885000000000001</v>
      </c>
      <c r="Q146" s="3">
        <v>0.16602</v>
      </c>
      <c r="R146" s="3">
        <v>0.11123</v>
      </c>
      <c r="S146" s="3">
        <v>6.9440000000000002E-2</v>
      </c>
      <c r="T146" s="3">
        <v>4.0930000000000001E-2</v>
      </c>
      <c r="U146" s="3">
        <v>2.3300000000000001E-2</v>
      </c>
      <c r="V146" s="3">
        <v>1.222E-2</v>
      </c>
      <c r="W146" s="3">
        <v>6.2100000000000002E-3</v>
      </c>
      <c r="X146" s="3">
        <v>2.8900000000000002E-3</v>
      </c>
      <c r="Y146" s="3">
        <v>1.31E-3</v>
      </c>
      <c r="Z146" s="3">
        <v>5.4000000000000001E-4</v>
      </c>
      <c r="AA146" s="3">
        <v>2.2000000000000001E-4</v>
      </c>
      <c r="AB146" s="3">
        <v>8.0000000000000007E-5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0</v>
      </c>
      <c r="AW146" s="3">
        <v>0</v>
      </c>
      <c r="AX146" s="5">
        <f>P_R[[#This Row],[8+]]-P_R[[#This Row],[9+]]</f>
        <v>5.0550000000000095E-2</v>
      </c>
      <c r="AY146" s="5">
        <f>P_R[[#This Row],[9+]]-P_R[[#This Row],[10+]]</f>
        <v>6.3799999999999968E-2</v>
      </c>
      <c r="AZ146" s="5">
        <f>P_R[[#This Row],[10+]]-P_R[[#This Row],[11+]]</f>
        <v>8.162999999999998E-2</v>
      </c>
      <c r="BA146" s="5">
        <f>P_R[[#This Row],[11+]]-P_R[[#This Row],[12+]]</f>
        <v>9.0539999999999954E-2</v>
      </c>
      <c r="BB146" s="5">
        <f>P_R[[#This Row],[12+]]-P_R[[#This Row],[13+]]</f>
        <v>0.10178000000000009</v>
      </c>
      <c r="BC146" s="5">
        <f>P_R[[#This Row],[13+]]-P_R[[#This Row],[14+]]</f>
        <v>9.9199999999999955E-2</v>
      </c>
      <c r="BD146" s="5">
        <f>P_R[[#This Row],[14+]]-P_R[[#This Row],[15+]]</f>
        <v>9.7980000000000012E-2</v>
      </c>
      <c r="BE146" s="5">
        <f>P_R[[#This Row],[15+]]-P_R[[#This Row],[16+]]</f>
        <v>8.3909999999999985E-2</v>
      </c>
      <c r="BF146" s="5">
        <f>P_R[[#This Row],[16+]]-P_R[[#This Row],[17+]]</f>
        <v>7.2830000000000006E-2</v>
      </c>
      <c r="BG146" s="5">
        <f>P_R[[#This Row],[17+]]-P_R[[#This Row],[18+]]</f>
        <v>5.4790000000000005E-2</v>
      </c>
      <c r="BH146" s="5">
        <f>P_R[[#This Row],[18+]]-P_R[[#This Row],[19+]]</f>
        <v>4.1789999999999994E-2</v>
      </c>
      <c r="BI146" s="5">
        <f>P_R[[#This Row],[19+]]-P_R[[#This Row],[20+]]</f>
        <v>2.8510000000000001E-2</v>
      </c>
      <c r="BJ146" s="5">
        <f>P_R[[#This Row],[20+]]-P_R[[#This Row],[21+]]</f>
        <v>1.763E-2</v>
      </c>
      <c r="BK146" s="5">
        <f>P_R[[#This Row],[21+]]-P_R[[#This Row],[22+]]</f>
        <v>1.1080000000000001E-2</v>
      </c>
      <c r="BL146" s="5">
        <f>P_R[[#This Row],[22+]]-P_R[[#This Row],[23+]]</f>
        <v>6.0099999999999997E-3</v>
      </c>
      <c r="BM146" s="5">
        <f>P_R[[#This Row],[23+]]-P_R[[#This Row],[24+]]</f>
        <v>3.32E-3</v>
      </c>
      <c r="BN146" s="5">
        <f>P_R[[#This Row],[24+]]-P_R[[#This Row],[25+]]</f>
        <v>1.5800000000000002E-3</v>
      </c>
      <c r="BO146" s="5">
        <f>P_R[[#This Row],[25+]]-P_R[[#This Row],[26+]]</f>
        <v>7.6999999999999996E-4</v>
      </c>
      <c r="BP146" s="5">
        <f>P_R[[#This Row],[26+]]-P_R[[#This Row],[27+]]</f>
        <v>3.1999999999999997E-4</v>
      </c>
      <c r="BQ146" s="5">
        <f>P_R[[#This Row],[27+]]-P_R[[#This Row],[28+]]</f>
        <v>1.3999999999999999E-4</v>
      </c>
      <c r="BR146" s="5">
        <f>P_R[[#This Row],[28+]]-P_R[[#This Row],[29+]]</f>
        <v>8.0000000000000007E-5</v>
      </c>
      <c r="BS146" s="5">
        <f>P_R[[#This Row],[29+]]-P_R[[#This Row],[30+]]</f>
        <v>0</v>
      </c>
      <c r="BT146" s="5">
        <f>P_R[[#This Row],[30+]]-P_R[[#This Row],[31+]]</f>
        <v>0</v>
      </c>
      <c r="BU146" s="5">
        <f>P_R[[#This Row],[31+]]-P_R[[#This Row],[32+]]</f>
        <v>0</v>
      </c>
      <c r="BV146" s="5">
        <f>P_R[[#This Row],[32+]]-P_R[[#This Row],[33+]]</f>
        <v>0</v>
      </c>
      <c r="BW146" s="5">
        <f>P_R[[#This Row],[33+]]-P_R[[#This Row],[34+]]</f>
        <v>0</v>
      </c>
      <c r="BX146" s="5">
        <f>P_R[[#This Row],[34+]]-P_R[[#This Row],[35+]]</f>
        <v>0</v>
      </c>
      <c r="BY146" s="5">
        <f>P_R[[#This Row],[35+]]-P_R[[#This Row],[36+]]</f>
        <v>0</v>
      </c>
      <c r="BZ146" s="5">
        <f>P_R[[#This Row],[36+]]-P_R[[#This Row],[37+]]</f>
        <v>0</v>
      </c>
      <c r="CA146" s="5">
        <f>P_R[[#This Row],[37+]]-P_R[[#This Row],[38+]]</f>
        <v>0</v>
      </c>
      <c r="CB146" s="5">
        <f>P_R[[#This Row],[38+]]-P_R[[#This Row],[39+]]</f>
        <v>0</v>
      </c>
      <c r="CC146" s="5">
        <f>P_R[[#This Row],[39+]]-P_R[[#This Row],[40+]]</f>
        <v>0</v>
      </c>
      <c r="CD146" s="5">
        <f>P_R[[#This Row],[40+]]-P_R[[#This Row],[41+]]</f>
        <v>0</v>
      </c>
      <c r="CE146" s="5">
        <f>P_R[[#This Row],[41+]]-P_R[[#This Row],[42+]]</f>
        <v>0</v>
      </c>
      <c r="CF146" s="5">
        <f>P_R[[#This Row],[42+]]-P_R[[#This Row],[43+]]</f>
        <v>0</v>
      </c>
      <c r="CG146" s="5">
        <f>P_R[[#This Row],[43+]]-P_R[[#This Row],[44+]]</f>
        <v>0</v>
      </c>
      <c r="CH146" s="5">
        <f>P_R[[#This Row],[44+]]-P_R[[#This Row],[45+]]</f>
        <v>0</v>
      </c>
      <c r="CI146" s="5">
        <f>P_R[[#This Row],[45+]]-P_R[[#This Row],[46+]]</f>
        <v>0</v>
      </c>
      <c r="CJ146" s="5">
        <f>P_R[[#This Row],[46+]]-P_R[[#This Row],[47+]]</f>
        <v>0</v>
      </c>
      <c r="CK146" s="5">
        <f>P_R[[#This Row],[47+]]-P_R[[#This Row],[48+]]</f>
        <v>0</v>
      </c>
      <c r="CL146" s="5">
        <f>P_R[[#This Row],[48+]]-P_R[[#This Row],[49+]]</f>
        <v>0</v>
      </c>
    </row>
    <row r="147" spans="1:90" x14ac:dyDescent="0.25">
      <c r="A147" s="10">
        <v>22400629</v>
      </c>
      <c r="B147" t="s">
        <v>80</v>
      </c>
      <c r="C147" t="s">
        <v>90</v>
      </c>
      <c r="D147" s="11">
        <v>0.91666666666666663</v>
      </c>
      <c r="E147" s="9" t="str">
        <f>HYPERLINK("https://www.nba.com/stats/player/1630573/boxscores-traditional", "Sam Hauser")</f>
        <v>Sam Hauser</v>
      </c>
      <c r="F147">
        <v>10.6</v>
      </c>
      <c r="G147" s="4">
        <v>5.2759999999999998</v>
      </c>
      <c r="H147" s="3">
        <v>0.68793000000000004</v>
      </c>
      <c r="I147" s="3">
        <v>0.61790999999999996</v>
      </c>
      <c r="J147" s="3">
        <v>0.54379999999999995</v>
      </c>
      <c r="K147" s="3">
        <v>0.46811999999999998</v>
      </c>
      <c r="L147" s="3">
        <v>0.39357999999999999</v>
      </c>
      <c r="M147" s="3">
        <v>0.32635999999999998</v>
      </c>
      <c r="N147" s="3">
        <v>0.26108999999999999</v>
      </c>
      <c r="O147" s="3">
        <v>0.20327000000000001</v>
      </c>
      <c r="P147" s="3">
        <v>0.15386</v>
      </c>
      <c r="Q147" s="3">
        <v>0.11314</v>
      </c>
      <c r="R147" s="3">
        <v>8.0759999999999998E-2</v>
      </c>
      <c r="S147" s="3">
        <v>5.5919999999999997E-2</v>
      </c>
      <c r="T147" s="3">
        <v>3.7539999999999997E-2</v>
      </c>
      <c r="U147" s="3">
        <v>2.4420000000000001E-2</v>
      </c>
      <c r="V147" s="3">
        <v>1.5389999999999999E-2</v>
      </c>
      <c r="W147" s="3">
        <v>9.3900000000000008E-3</v>
      </c>
      <c r="X147" s="3">
        <v>5.5399999999999998E-3</v>
      </c>
      <c r="Y147" s="3">
        <v>3.1700000000000001E-3</v>
      </c>
      <c r="Z147" s="3">
        <v>1.75E-3</v>
      </c>
      <c r="AA147" s="3">
        <v>9.3999999999999997E-4</v>
      </c>
      <c r="AB147" s="3">
        <v>4.8000000000000001E-4</v>
      </c>
      <c r="AC147" s="3">
        <v>2.4000000000000001E-4</v>
      </c>
      <c r="AD147" s="3">
        <v>1.2E-4</v>
      </c>
      <c r="AE147" s="3">
        <v>5.0000000000000002E-5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0</v>
      </c>
      <c r="AW147" s="3">
        <v>0</v>
      </c>
      <c r="AX147" s="5">
        <f>P_R[[#This Row],[8+]]-P_R[[#This Row],[9+]]</f>
        <v>7.0020000000000082E-2</v>
      </c>
      <c r="AY147" s="5">
        <f>P_R[[#This Row],[9+]]-P_R[[#This Row],[10+]]</f>
        <v>7.4110000000000009E-2</v>
      </c>
      <c r="AZ147" s="5">
        <f>P_R[[#This Row],[10+]]-P_R[[#This Row],[11+]]</f>
        <v>7.567999999999997E-2</v>
      </c>
      <c r="BA147" s="5">
        <f>P_R[[#This Row],[11+]]-P_R[[#This Row],[12+]]</f>
        <v>7.4539999999999995E-2</v>
      </c>
      <c r="BB147" s="5">
        <f>P_R[[#This Row],[12+]]-P_R[[#This Row],[13+]]</f>
        <v>6.7220000000000002E-2</v>
      </c>
      <c r="BC147" s="5">
        <f>P_R[[#This Row],[13+]]-P_R[[#This Row],[14+]]</f>
        <v>6.5269999999999995E-2</v>
      </c>
      <c r="BD147" s="5">
        <f>P_R[[#This Row],[14+]]-P_R[[#This Row],[15+]]</f>
        <v>5.7819999999999983E-2</v>
      </c>
      <c r="BE147" s="5">
        <f>P_R[[#This Row],[15+]]-P_R[[#This Row],[16+]]</f>
        <v>4.9410000000000009E-2</v>
      </c>
      <c r="BF147" s="5">
        <f>P_R[[#This Row],[16+]]-P_R[[#This Row],[17+]]</f>
        <v>4.0719999999999992E-2</v>
      </c>
      <c r="BG147" s="5">
        <f>P_R[[#This Row],[17+]]-P_R[[#This Row],[18+]]</f>
        <v>3.2380000000000006E-2</v>
      </c>
      <c r="BH147" s="5">
        <f>P_R[[#This Row],[18+]]-P_R[[#This Row],[19+]]</f>
        <v>2.4840000000000001E-2</v>
      </c>
      <c r="BI147" s="5">
        <f>P_R[[#This Row],[19+]]-P_R[[#This Row],[20+]]</f>
        <v>1.8380000000000001E-2</v>
      </c>
      <c r="BJ147" s="5">
        <f>P_R[[#This Row],[20+]]-P_R[[#This Row],[21+]]</f>
        <v>1.3119999999999996E-2</v>
      </c>
      <c r="BK147" s="5">
        <f>P_R[[#This Row],[21+]]-P_R[[#This Row],[22+]]</f>
        <v>9.0300000000000016E-3</v>
      </c>
      <c r="BL147" s="5">
        <f>P_R[[#This Row],[22+]]-P_R[[#This Row],[23+]]</f>
        <v>5.9999999999999984E-3</v>
      </c>
      <c r="BM147" s="5">
        <f>P_R[[#This Row],[23+]]-P_R[[#This Row],[24+]]</f>
        <v>3.850000000000001E-3</v>
      </c>
      <c r="BN147" s="5">
        <f>P_R[[#This Row],[24+]]-P_R[[#This Row],[25+]]</f>
        <v>2.3699999999999997E-3</v>
      </c>
      <c r="BO147" s="5">
        <f>P_R[[#This Row],[25+]]-P_R[[#This Row],[26+]]</f>
        <v>1.42E-3</v>
      </c>
      <c r="BP147" s="5">
        <f>P_R[[#This Row],[26+]]-P_R[[#This Row],[27+]]</f>
        <v>8.1000000000000006E-4</v>
      </c>
      <c r="BQ147" s="5">
        <f>P_R[[#This Row],[27+]]-P_R[[#This Row],[28+]]</f>
        <v>4.5999999999999996E-4</v>
      </c>
      <c r="BR147" s="5">
        <f>P_R[[#This Row],[28+]]-P_R[[#This Row],[29+]]</f>
        <v>2.4000000000000001E-4</v>
      </c>
      <c r="BS147" s="5">
        <f>P_R[[#This Row],[29+]]-P_R[[#This Row],[30+]]</f>
        <v>1.2E-4</v>
      </c>
      <c r="BT147" s="5">
        <f>P_R[[#This Row],[30+]]-P_R[[#This Row],[31+]]</f>
        <v>6.9999999999999994E-5</v>
      </c>
      <c r="BU147" s="5">
        <f>P_R[[#This Row],[31+]]-P_R[[#This Row],[32+]]</f>
        <v>5.0000000000000002E-5</v>
      </c>
      <c r="BV147" s="5">
        <f>P_R[[#This Row],[32+]]-P_R[[#This Row],[33+]]</f>
        <v>0</v>
      </c>
      <c r="BW147" s="5">
        <f>P_R[[#This Row],[33+]]-P_R[[#This Row],[34+]]</f>
        <v>0</v>
      </c>
      <c r="BX147" s="5">
        <f>P_R[[#This Row],[34+]]-P_R[[#This Row],[35+]]</f>
        <v>0</v>
      </c>
      <c r="BY147" s="5">
        <f>P_R[[#This Row],[35+]]-P_R[[#This Row],[36+]]</f>
        <v>0</v>
      </c>
      <c r="BZ147" s="5">
        <f>P_R[[#This Row],[36+]]-P_R[[#This Row],[37+]]</f>
        <v>0</v>
      </c>
      <c r="CA147" s="5">
        <f>P_R[[#This Row],[37+]]-P_R[[#This Row],[38+]]</f>
        <v>0</v>
      </c>
      <c r="CB147" s="5">
        <f>P_R[[#This Row],[38+]]-P_R[[#This Row],[39+]]</f>
        <v>0</v>
      </c>
      <c r="CC147" s="5">
        <f>P_R[[#This Row],[39+]]-P_R[[#This Row],[40+]]</f>
        <v>0</v>
      </c>
      <c r="CD147" s="5">
        <f>P_R[[#This Row],[40+]]-P_R[[#This Row],[41+]]</f>
        <v>0</v>
      </c>
      <c r="CE147" s="5">
        <f>P_R[[#This Row],[41+]]-P_R[[#This Row],[42+]]</f>
        <v>0</v>
      </c>
      <c r="CF147" s="5">
        <f>P_R[[#This Row],[42+]]-P_R[[#This Row],[43+]]</f>
        <v>0</v>
      </c>
      <c r="CG147" s="5">
        <f>P_R[[#This Row],[43+]]-P_R[[#This Row],[44+]]</f>
        <v>0</v>
      </c>
      <c r="CH147" s="5">
        <f>P_R[[#This Row],[44+]]-P_R[[#This Row],[45+]]</f>
        <v>0</v>
      </c>
      <c r="CI147" s="5">
        <f>P_R[[#This Row],[45+]]-P_R[[#This Row],[46+]]</f>
        <v>0</v>
      </c>
      <c r="CJ147" s="5">
        <f>P_R[[#This Row],[46+]]-P_R[[#This Row],[47+]]</f>
        <v>0</v>
      </c>
      <c r="CK147" s="5">
        <f>P_R[[#This Row],[47+]]-P_R[[#This Row],[48+]]</f>
        <v>0</v>
      </c>
      <c r="CL147" s="5">
        <f>P_R[[#This Row],[48+]]-P_R[[#This Row],[49+]]</f>
        <v>0</v>
      </c>
    </row>
    <row r="148" spans="1:90" hidden="1" x14ac:dyDescent="0.25">
      <c r="A148" s="10">
        <v>22400621</v>
      </c>
      <c r="B148" t="s">
        <v>82</v>
      </c>
      <c r="C148" t="s">
        <v>83</v>
      </c>
      <c r="D148" s="11">
        <v>0.58333333333333337</v>
      </c>
      <c r="E148" s="9" t="str">
        <f>HYPERLINK("https://www.nba.com/stats/player/1628418/boxscores-traditional", "Thomas Bryant")</f>
        <v>Thomas Bryant</v>
      </c>
      <c r="F148">
        <v>12</v>
      </c>
      <c r="G148" s="10">
        <v>4.1470000000000002</v>
      </c>
      <c r="H148" s="3">
        <v>0.83147000000000004</v>
      </c>
      <c r="I148" s="3">
        <v>0.76424000000000003</v>
      </c>
      <c r="J148" s="3">
        <v>0.68439000000000005</v>
      </c>
      <c r="K148" s="3">
        <v>0.59482999999999997</v>
      </c>
      <c r="L148" s="3">
        <v>0.5</v>
      </c>
      <c r="M148" s="3">
        <v>0.40516999999999997</v>
      </c>
      <c r="N148" s="3">
        <v>0.31561</v>
      </c>
      <c r="O148" s="3">
        <v>0.23576</v>
      </c>
      <c r="P148" s="3">
        <v>0.16853000000000001</v>
      </c>
      <c r="Q148" s="3">
        <v>0.11314</v>
      </c>
      <c r="R148" s="3">
        <v>7.3529999999999998E-2</v>
      </c>
      <c r="S148" s="3">
        <v>4.5510000000000002E-2</v>
      </c>
      <c r="T148" s="3">
        <v>2.6800000000000001E-2</v>
      </c>
      <c r="U148" s="3">
        <v>1.4999999999999999E-2</v>
      </c>
      <c r="V148" s="3">
        <v>7.9799999999999992E-3</v>
      </c>
      <c r="W148" s="3">
        <v>4.0200000000000001E-3</v>
      </c>
      <c r="X148" s="3">
        <v>1.9300000000000001E-3</v>
      </c>
      <c r="Y148" s="3">
        <v>8.7000000000000001E-4</v>
      </c>
      <c r="Z148" s="3">
        <v>3.6000000000000002E-4</v>
      </c>
      <c r="AA148" s="3">
        <v>1.4999999999999999E-4</v>
      </c>
      <c r="AB148" s="3">
        <v>6.0000000000000002E-5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5">
        <f>P_R[[#This Row],[8+]]-P_R[[#This Row],[9+]]</f>
        <v>6.7230000000000012E-2</v>
      </c>
      <c r="AY148" s="5">
        <f>P_R[[#This Row],[9+]]-P_R[[#This Row],[10+]]</f>
        <v>7.9849999999999977E-2</v>
      </c>
      <c r="AZ148" s="5">
        <f>P_R[[#This Row],[10+]]-P_R[[#This Row],[11+]]</f>
        <v>8.9560000000000084E-2</v>
      </c>
      <c r="BA148" s="5">
        <f>P_R[[#This Row],[11+]]-P_R[[#This Row],[12+]]</f>
        <v>9.482999999999997E-2</v>
      </c>
      <c r="BB148" s="5">
        <f>P_R[[#This Row],[12+]]-P_R[[#This Row],[13+]]</f>
        <v>9.4830000000000025E-2</v>
      </c>
      <c r="BC148" s="5">
        <f>P_R[[#This Row],[13+]]-P_R[[#This Row],[14+]]</f>
        <v>8.9559999999999973E-2</v>
      </c>
      <c r="BD148" s="5">
        <f>P_R[[#This Row],[14+]]-P_R[[#This Row],[15+]]</f>
        <v>7.9850000000000004E-2</v>
      </c>
      <c r="BE148" s="5">
        <f>P_R[[#This Row],[15+]]-P_R[[#This Row],[16+]]</f>
        <v>6.7229999999999984E-2</v>
      </c>
      <c r="BF148" s="5">
        <f>P_R[[#This Row],[16+]]-P_R[[#This Row],[17+]]</f>
        <v>5.5390000000000009E-2</v>
      </c>
      <c r="BG148" s="5">
        <f>P_R[[#This Row],[17+]]-P_R[[#This Row],[18+]]</f>
        <v>3.9610000000000006E-2</v>
      </c>
      <c r="BH148" s="5">
        <f>P_R[[#This Row],[18+]]-P_R[[#This Row],[19+]]</f>
        <v>2.8019999999999996E-2</v>
      </c>
      <c r="BI148" s="5">
        <f>P_R[[#This Row],[19+]]-P_R[[#This Row],[20+]]</f>
        <v>1.8710000000000001E-2</v>
      </c>
      <c r="BJ148" s="5">
        <f>P_R[[#This Row],[20+]]-P_R[[#This Row],[21+]]</f>
        <v>1.1800000000000001E-2</v>
      </c>
      <c r="BK148" s="5">
        <f>P_R[[#This Row],[21+]]-P_R[[#This Row],[22+]]</f>
        <v>7.0200000000000002E-3</v>
      </c>
      <c r="BL148" s="5">
        <f>P_R[[#This Row],[22+]]-P_R[[#This Row],[23+]]</f>
        <v>3.9599999999999991E-3</v>
      </c>
      <c r="BM148" s="5">
        <f>P_R[[#This Row],[23+]]-P_R[[#This Row],[24+]]</f>
        <v>2.0899999999999998E-3</v>
      </c>
      <c r="BN148" s="5">
        <f>P_R[[#This Row],[24+]]-P_R[[#This Row],[25+]]</f>
        <v>1.0600000000000002E-3</v>
      </c>
      <c r="BO148" s="5">
        <f>P_R[[#This Row],[25+]]-P_R[[#This Row],[26+]]</f>
        <v>5.1000000000000004E-4</v>
      </c>
      <c r="BP148" s="5">
        <f>P_R[[#This Row],[26+]]-P_R[[#This Row],[27+]]</f>
        <v>2.1000000000000004E-4</v>
      </c>
      <c r="BQ148" s="5">
        <f>P_R[[#This Row],[27+]]-P_R[[#This Row],[28+]]</f>
        <v>8.9999999999999992E-5</v>
      </c>
      <c r="BR148" s="5">
        <f>P_R[[#This Row],[28+]]-P_R[[#This Row],[29+]]</f>
        <v>6.0000000000000002E-5</v>
      </c>
      <c r="BS148" s="5">
        <f>P_R[[#This Row],[29+]]-P_R[[#This Row],[30+]]</f>
        <v>0</v>
      </c>
      <c r="BT148" s="5">
        <f>P_R[[#This Row],[30+]]-P_R[[#This Row],[31+]]</f>
        <v>0</v>
      </c>
      <c r="BU148" s="5">
        <f>P_R[[#This Row],[31+]]-P_R[[#This Row],[32+]]</f>
        <v>0</v>
      </c>
      <c r="BV148" s="5">
        <f>P_R[[#This Row],[32+]]-P_R[[#This Row],[33+]]</f>
        <v>0</v>
      </c>
      <c r="BW148" s="5">
        <f>P_R[[#This Row],[33+]]-P_R[[#This Row],[34+]]</f>
        <v>0</v>
      </c>
      <c r="BX148" s="5">
        <f>P_R[[#This Row],[34+]]-P_R[[#This Row],[35+]]</f>
        <v>0</v>
      </c>
      <c r="BY148" s="5">
        <f>P_R[[#This Row],[35+]]-P_R[[#This Row],[36+]]</f>
        <v>0</v>
      </c>
      <c r="BZ148" s="5">
        <f>P_R[[#This Row],[36+]]-P_R[[#This Row],[37+]]</f>
        <v>0</v>
      </c>
      <c r="CA148" s="5">
        <f>P_R[[#This Row],[37+]]-P_R[[#This Row],[38+]]</f>
        <v>0</v>
      </c>
      <c r="CB148" s="5">
        <f>P_R[[#This Row],[38+]]-P_R[[#This Row],[39+]]</f>
        <v>0</v>
      </c>
      <c r="CC148" s="5">
        <f>P_R[[#This Row],[39+]]-P_R[[#This Row],[40+]]</f>
        <v>0</v>
      </c>
      <c r="CD148" s="5">
        <f>P_R[[#This Row],[40+]]-P_R[[#This Row],[41+]]</f>
        <v>0</v>
      </c>
      <c r="CE148" s="5">
        <f>P_R[[#This Row],[41+]]-P_R[[#This Row],[42+]]</f>
        <v>0</v>
      </c>
      <c r="CF148" s="5">
        <f>P_R[[#This Row],[42+]]-P_R[[#This Row],[43+]]</f>
        <v>0</v>
      </c>
      <c r="CG148" s="5">
        <f>P_R[[#This Row],[43+]]-P_R[[#This Row],[44+]]</f>
        <v>0</v>
      </c>
      <c r="CH148" s="5">
        <f>P_R[[#This Row],[44+]]-P_R[[#This Row],[45+]]</f>
        <v>0</v>
      </c>
      <c r="CI148" s="5">
        <f>P_R[[#This Row],[45+]]-P_R[[#This Row],[46+]]</f>
        <v>0</v>
      </c>
      <c r="CJ148" s="5">
        <f>P_R[[#This Row],[46+]]-P_R[[#This Row],[47+]]</f>
        <v>0</v>
      </c>
      <c r="CK148" s="5">
        <f>P_R[[#This Row],[47+]]-P_R[[#This Row],[48+]]</f>
        <v>0</v>
      </c>
      <c r="CL148" s="5">
        <f>P_R[[#This Row],[48+]]-P_R[[#This Row],[49+]]</f>
        <v>0</v>
      </c>
    </row>
    <row r="149" spans="1:90" x14ac:dyDescent="0.25">
      <c r="A149" s="10">
        <v>22400628</v>
      </c>
      <c r="B149" t="s">
        <v>79</v>
      </c>
      <c r="C149" t="s">
        <v>89</v>
      </c>
      <c r="D149" s="11">
        <v>0.91666666666666663</v>
      </c>
      <c r="E149" s="9" t="str">
        <f>HYPERLINK("https://www.nba.com/stats/player/1630322/boxscores-traditional", "Lindy Waters III")</f>
        <v>Lindy Waters III</v>
      </c>
      <c r="F149">
        <v>8.4</v>
      </c>
      <c r="G149" s="4">
        <v>6.1509999999999998</v>
      </c>
      <c r="H149" s="3">
        <v>0.52790000000000004</v>
      </c>
      <c r="I149" s="3">
        <v>0.46017000000000002</v>
      </c>
      <c r="J149" s="3">
        <v>0.39743000000000001</v>
      </c>
      <c r="K149" s="3">
        <v>0.33723999999999998</v>
      </c>
      <c r="L149" s="3">
        <v>0.27760000000000001</v>
      </c>
      <c r="M149" s="3">
        <v>0.22663</v>
      </c>
      <c r="N149" s="3">
        <v>0.18140999999999999</v>
      </c>
      <c r="O149" s="3">
        <v>0.14230999999999999</v>
      </c>
      <c r="P149" s="3">
        <v>0.10749</v>
      </c>
      <c r="Q149" s="3">
        <v>8.0759999999999998E-2</v>
      </c>
      <c r="R149" s="3">
        <v>5.9380000000000002E-2</v>
      </c>
      <c r="S149" s="3">
        <v>4.2720000000000001E-2</v>
      </c>
      <c r="T149" s="3">
        <v>2.938E-2</v>
      </c>
      <c r="U149" s="3">
        <v>2.018E-2</v>
      </c>
      <c r="V149" s="3">
        <v>1.355E-2</v>
      </c>
      <c r="W149" s="3">
        <v>8.8900000000000003E-3</v>
      </c>
      <c r="X149" s="3">
        <v>5.5399999999999998E-3</v>
      </c>
      <c r="Y149" s="3">
        <v>3.47E-3</v>
      </c>
      <c r="Z149" s="3">
        <v>2.1199999999999999E-3</v>
      </c>
      <c r="AA149" s="3">
        <v>1.2600000000000001E-3</v>
      </c>
      <c r="AB149" s="3">
        <v>7.1000000000000002E-4</v>
      </c>
      <c r="AC149" s="3">
        <v>4.0000000000000002E-4</v>
      </c>
      <c r="AD149" s="3">
        <v>2.2000000000000001E-4</v>
      </c>
      <c r="AE149" s="3">
        <v>1.2E-4</v>
      </c>
      <c r="AF149" s="3">
        <v>6.0000000000000002E-5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0</v>
      </c>
      <c r="AW149" s="3">
        <v>0</v>
      </c>
      <c r="AX149" s="5">
        <f>P_R[[#This Row],[8+]]-P_R[[#This Row],[9+]]</f>
        <v>6.7730000000000012E-2</v>
      </c>
      <c r="AY149" s="5">
        <f>P_R[[#This Row],[9+]]-P_R[[#This Row],[10+]]</f>
        <v>6.2740000000000018E-2</v>
      </c>
      <c r="AZ149" s="5">
        <f>P_R[[#This Row],[10+]]-P_R[[#This Row],[11+]]</f>
        <v>6.0190000000000021E-2</v>
      </c>
      <c r="BA149" s="5">
        <f>P_R[[#This Row],[11+]]-P_R[[#This Row],[12+]]</f>
        <v>5.9639999999999971E-2</v>
      </c>
      <c r="BB149" s="5">
        <f>P_R[[#This Row],[12+]]-P_R[[#This Row],[13+]]</f>
        <v>5.0970000000000015E-2</v>
      </c>
      <c r="BC149" s="5">
        <f>P_R[[#This Row],[13+]]-P_R[[#This Row],[14+]]</f>
        <v>4.522000000000001E-2</v>
      </c>
      <c r="BD149" s="5">
        <f>P_R[[#This Row],[14+]]-P_R[[#This Row],[15+]]</f>
        <v>3.9099999999999996E-2</v>
      </c>
      <c r="BE149" s="5">
        <f>P_R[[#This Row],[15+]]-P_R[[#This Row],[16+]]</f>
        <v>3.481999999999999E-2</v>
      </c>
      <c r="BF149" s="5">
        <f>P_R[[#This Row],[16+]]-P_R[[#This Row],[17+]]</f>
        <v>2.6730000000000004E-2</v>
      </c>
      <c r="BG149" s="5">
        <f>P_R[[#This Row],[17+]]-P_R[[#This Row],[18+]]</f>
        <v>2.1379999999999996E-2</v>
      </c>
      <c r="BH149" s="5">
        <f>P_R[[#This Row],[18+]]-P_R[[#This Row],[19+]]</f>
        <v>1.6660000000000001E-2</v>
      </c>
      <c r="BI149" s="5">
        <f>P_R[[#This Row],[19+]]-P_R[[#This Row],[20+]]</f>
        <v>1.3340000000000001E-2</v>
      </c>
      <c r="BJ149" s="5">
        <f>P_R[[#This Row],[20+]]-P_R[[#This Row],[21+]]</f>
        <v>9.1999999999999998E-3</v>
      </c>
      <c r="BK149" s="5">
        <f>P_R[[#This Row],[21+]]-P_R[[#This Row],[22+]]</f>
        <v>6.6300000000000005E-3</v>
      </c>
      <c r="BL149" s="5">
        <f>P_R[[#This Row],[22+]]-P_R[[#This Row],[23+]]</f>
        <v>4.6599999999999992E-3</v>
      </c>
      <c r="BM149" s="5">
        <f>P_R[[#This Row],[23+]]-P_R[[#This Row],[24+]]</f>
        <v>3.3500000000000005E-3</v>
      </c>
      <c r="BN149" s="5">
        <f>P_R[[#This Row],[24+]]-P_R[[#This Row],[25+]]</f>
        <v>2.0699999999999998E-3</v>
      </c>
      <c r="BO149" s="5">
        <f>P_R[[#This Row],[25+]]-P_R[[#This Row],[26+]]</f>
        <v>1.3500000000000001E-3</v>
      </c>
      <c r="BP149" s="5">
        <f>P_R[[#This Row],[26+]]-P_R[[#This Row],[27+]]</f>
        <v>8.5999999999999987E-4</v>
      </c>
      <c r="BQ149" s="5">
        <f>P_R[[#This Row],[27+]]-P_R[[#This Row],[28+]]</f>
        <v>5.5000000000000003E-4</v>
      </c>
      <c r="BR149" s="5">
        <f>P_R[[#This Row],[28+]]-P_R[[#This Row],[29+]]</f>
        <v>3.1E-4</v>
      </c>
      <c r="BS149" s="5">
        <f>P_R[[#This Row],[29+]]-P_R[[#This Row],[30+]]</f>
        <v>1.8000000000000001E-4</v>
      </c>
      <c r="BT149" s="5">
        <f>P_R[[#This Row],[30+]]-P_R[[#This Row],[31+]]</f>
        <v>1E-4</v>
      </c>
      <c r="BU149" s="5">
        <f>P_R[[#This Row],[31+]]-P_R[[#This Row],[32+]]</f>
        <v>6.0000000000000002E-5</v>
      </c>
      <c r="BV149" s="5">
        <f>P_R[[#This Row],[32+]]-P_R[[#This Row],[33+]]</f>
        <v>6.0000000000000002E-5</v>
      </c>
      <c r="BW149" s="5">
        <f>P_R[[#This Row],[33+]]-P_R[[#This Row],[34+]]</f>
        <v>0</v>
      </c>
      <c r="BX149" s="5">
        <f>P_R[[#This Row],[34+]]-P_R[[#This Row],[35+]]</f>
        <v>0</v>
      </c>
      <c r="BY149" s="5">
        <f>P_R[[#This Row],[35+]]-P_R[[#This Row],[36+]]</f>
        <v>0</v>
      </c>
      <c r="BZ149" s="5">
        <f>P_R[[#This Row],[36+]]-P_R[[#This Row],[37+]]</f>
        <v>0</v>
      </c>
      <c r="CA149" s="5">
        <f>P_R[[#This Row],[37+]]-P_R[[#This Row],[38+]]</f>
        <v>0</v>
      </c>
      <c r="CB149" s="5">
        <f>P_R[[#This Row],[38+]]-P_R[[#This Row],[39+]]</f>
        <v>0</v>
      </c>
      <c r="CC149" s="5">
        <f>P_R[[#This Row],[39+]]-P_R[[#This Row],[40+]]</f>
        <v>0</v>
      </c>
      <c r="CD149" s="5">
        <f>P_R[[#This Row],[40+]]-P_R[[#This Row],[41+]]</f>
        <v>0</v>
      </c>
      <c r="CE149" s="5">
        <f>P_R[[#This Row],[41+]]-P_R[[#This Row],[42+]]</f>
        <v>0</v>
      </c>
      <c r="CF149" s="5">
        <f>P_R[[#This Row],[42+]]-P_R[[#This Row],[43+]]</f>
        <v>0</v>
      </c>
      <c r="CG149" s="5">
        <f>P_R[[#This Row],[43+]]-P_R[[#This Row],[44+]]</f>
        <v>0</v>
      </c>
      <c r="CH149" s="5">
        <f>P_R[[#This Row],[44+]]-P_R[[#This Row],[45+]]</f>
        <v>0</v>
      </c>
      <c r="CI149" s="5">
        <f>P_R[[#This Row],[45+]]-P_R[[#This Row],[46+]]</f>
        <v>0</v>
      </c>
      <c r="CJ149" s="5">
        <f>P_R[[#This Row],[46+]]-P_R[[#This Row],[47+]]</f>
        <v>0</v>
      </c>
      <c r="CK149" s="5">
        <f>P_R[[#This Row],[47+]]-P_R[[#This Row],[48+]]</f>
        <v>0</v>
      </c>
      <c r="CL149" s="5">
        <f>P_R[[#This Row],[48+]]-P_R[[#This Row],[49+]]</f>
        <v>0</v>
      </c>
    </row>
    <row r="150" spans="1:90" x14ac:dyDescent="0.25">
      <c r="A150" s="10">
        <v>22400628</v>
      </c>
      <c r="B150" t="s">
        <v>89</v>
      </c>
      <c r="C150" t="s">
        <v>79</v>
      </c>
      <c r="D150" s="11">
        <v>0.91666666666666663</v>
      </c>
      <c r="E150" s="9" t="str">
        <f>HYPERLINK("https://www.nba.com/stats/player/1630172/boxscores-traditional", "Patrick Williams")</f>
        <v>Patrick Williams</v>
      </c>
      <c r="F150">
        <v>11.4</v>
      </c>
      <c r="G150" s="4">
        <v>4.3170000000000002</v>
      </c>
      <c r="H150" s="3">
        <v>0.78524000000000005</v>
      </c>
      <c r="I150" s="3">
        <v>0.71226</v>
      </c>
      <c r="J150" s="3">
        <v>0.62551999999999996</v>
      </c>
      <c r="K150" s="3">
        <v>0.53586</v>
      </c>
      <c r="L150" s="3">
        <v>0.44433</v>
      </c>
      <c r="M150" s="3">
        <v>0.35569000000000001</v>
      </c>
      <c r="N150" s="3">
        <v>0.27424999999999999</v>
      </c>
      <c r="O150" s="3">
        <v>0.20327000000000001</v>
      </c>
      <c r="P150" s="3">
        <v>0.14230999999999999</v>
      </c>
      <c r="Q150" s="3">
        <v>9.6799999999999997E-2</v>
      </c>
      <c r="R150" s="3">
        <v>6.3009999999999997E-2</v>
      </c>
      <c r="S150" s="3">
        <v>3.9199999999999999E-2</v>
      </c>
      <c r="T150" s="3">
        <v>2.3300000000000001E-2</v>
      </c>
      <c r="U150" s="3">
        <v>1.321E-2</v>
      </c>
      <c r="V150" s="3">
        <v>6.9499999999999996E-3</v>
      </c>
      <c r="W150" s="3">
        <v>3.5699999999999998E-3</v>
      </c>
      <c r="X150" s="3">
        <v>1.75E-3</v>
      </c>
      <c r="Y150" s="3">
        <v>8.1999999999999998E-4</v>
      </c>
      <c r="Z150" s="3">
        <v>3.6000000000000002E-4</v>
      </c>
      <c r="AA150" s="3">
        <v>1.4999999999999999E-4</v>
      </c>
      <c r="AB150" s="3">
        <v>6.0000000000000002E-5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0</v>
      </c>
      <c r="AW150" s="3">
        <v>0</v>
      </c>
      <c r="AX150" s="5">
        <f>P_R[[#This Row],[8+]]-P_R[[#This Row],[9+]]</f>
        <v>7.2980000000000045E-2</v>
      </c>
      <c r="AY150" s="5">
        <f>P_R[[#This Row],[9+]]-P_R[[#This Row],[10+]]</f>
        <v>8.6740000000000039E-2</v>
      </c>
      <c r="AZ150" s="5">
        <f>P_R[[#This Row],[10+]]-P_R[[#This Row],[11+]]</f>
        <v>8.9659999999999962E-2</v>
      </c>
      <c r="BA150" s="5">
        <f>P_R[[#This Row],[11+]]-P_R[[#This Row],[12+]]</f>
        <v>9.153E-2</v>
      </c>
      <c r="BB150" s="5">
        <f>P_R[[#This Row],[12+]]-P_R[[#This Row],[13+]]</f>
        <v>8.8639999999999997E-2</v>
      </c>
      <c r="BC150" s="5">
        <f>P_R[[#This Row],[13+]]-P_R[[#This Row],[14+]]</f>
        <v>8.1440000000000012E-2</v>
      </c>
      <c r="BD150" s="5">
        <f>P_R[[#This Row],[14+]]-P_R[[#This Row],[15+]]</f>
        <v>7.0979999999999988E-2</v>
      </c>
      <c r="BE150" s="5">
        <f>P_R[[#This Row],[15+]]-P_R[[#This Row],[16+]]</f>
        <v>6.0960000000000014E-2</v>
      </c>
      <c r="BF150" s="5">
        <f>P_R[[#This Row],[16+]]-P_R[[#This Row],[17+]]</f>
        <v>4.5509999999999995E-2</v>
      </c>
      <c r="BG150" s="5">
        <f>P_R[[#This Row],[17+]]-P_R[[#This Row],[18+]]</f>
        <v>3.3790000000000001E-2</v>
      </c>
      <c r="BH150" s="5">
        <f>P_R[[#This Row],[18+]]-P_R[[#This Row],[19+]]</f>
        <v>2.3809999999999998E-2</v>
      </c>
      <c r="BI150" s="5">
        <f>P_R[[#This Row],[19+]]-P_R[[#This Row],[20+]]</f>
        <v>1.5899999999999997E-2</v>
      </c>
      <c r="BJ150" s="5">
        <f>P_R[[#This Row],[20+]]-P_R[[#This Row],[21+]]</f>
        <v>1.0090000000000002E-2</v>
      </c>
      <c r="BK150" s="5">
        <f>P_R[[#This Row],[21+]]-P_R[[#This Row],[22+]]</f>
        <v>6.2599999999999999E-3</v>
      </c>
      <c r="BL150" s="5">
        <f>P_R[[#This Row],[22+]]-P_R[[#This Row],[23+]]</f>
        <v>3.3799999999999998E-3</v>
      </c>
      <c r="BM150" s="5">
        <f>P_R[[#This Row],[23+]]-P_R[[#This Row],[24+]]</f>
        <v>1.8199999999999998E-3</v>
      </c>
      <c r="BN150" s="5">
        <f>P_R[[#This Row],[24+]]-P_R[[#This Row],[25+]]</f>
        <v>9.3000000000000005E-4</v>
      </c>
      <c r="BO150" s="5">
        <f>P_R[[#This Row],[25+]]-P_R[[#This Row],[26+]]</f>
        <v>4.5999999999999996E-4</v>
      </c>
      <c r="BP150" s="5">
        <f>P_R[[#This Row],[26+]]-P_R[[#This Row],[27+]]</f>
        <v>2.1000000000000004E-4</v>
      </c>
      <c r="BQ150" s="5">
        <f>P_R[[#This Row],[27+]]-P_R[[#This Row],[28+]]</f>
        <v>8.9999999999999992E-5</v>
      </c>
      <c r="BR150" s="5">
        <f>P_R[[#This Row],[28+]]-P_R[[#This Row],[29+]]</f>
        <v>6.0000000000000002E-5</v>
      </c>
      <c r="BS150" s="5">
        <f>P_R[[#This Row],[29+]]-P_R[[#This Row],[30+]]</f>
        <v>0</v>
      </c>
      <c r="BT150" s="5">
        <f>P_R[[#This Row],[30+]]-P_R[[#This Row],[31+]]</f>
        <v>0</v>
      </c>
      <c r="BU150" s="5">
        <f>P_R[[#This Row],[31+]]-P_R[[#This Row],[32+]]</f>
        <v>0</v>
      </c>
      <c r="BV150" s="5">
        <f>P_R[[#This Row],[32+]]-P_R[[#This Row],[33+]]</f>
        <v>0</v>
      </c>
      <c r="BW150" s="5">
        <f>P_R[[#This Row],[33+]]-P_R[[#This Row],[34+]]</f>
        <v>0</v>
      </c>
      <c r="BX150" s="5">
        <f>P_R[[#This Row],[34+]]-P_R[[#This Row],[35+]]</f>
        <v>0</v>
      </c>
      <c r="BY150" s="5">
        <f>P_R[[#This Row],[35+]]-P_R[[#This Row],[36+]]</f>
        <v>0</v>
      </c>
      <c r="BZ150" s="5">
        <f>P_R[[#This Row],[36+]]-P_R[[#This Row],[37+]]</f>
        <v>0</v>
      </c>
      <c r="CA150" s="5">
        <f>P_R[[#This Row],[37+]]-P_R[[#This Row],[38+]]</f>
        <v>0</v>
      </c>
      <c r="CB150" s="5">
        <f>P_R[[#This Row],[38+]]-P_R[[#This Row],[39+]]</f>
        <v>0</v>
      </c>
      <c r="CC150" s="5">
        <f>P_R[[#This Row],[39+]]-P_R[[#This Row],[40+]]</f>
        <v>0</v>
      </c>
      <c r="CD150" s="5">
        <f>P_R[[#This Row],[40+]]-P_R[[#This Row],[41+]]</f>
        <v>0</v>
      </c>
      <c r="CE150" s="5">
        <f>P_R[[#This Row],[41+]]-P_R[[#This Row],[42+]]</f>
        <v>0</v>
      </c>
      <c r="CF150" s="5">
        <f>P_R[[#This Row],[42+]]-P_R[[#This Row],[43+]]</f>
        <v>0</v>
      </c>
      <c r="CG150" s="5">
        <f>P_R[[#This Row],[43+]]-P_R[[#This Row],[44+]]</f>
        <v>0</v>
      </c>
      <c r="CH150" s="5">
        <f>P_R[[#This Row],[44+]]-P_R[[#This Row],[45+]]</f>
        <v>0</v>
      </c>
      <c r="CI150" s="5">
        <f>P_R[[#This Row],[45+]]-P_R[[#This Row],[46+]]</f>
        <v>0</v>
      </c>
      <c r="CJ150" s="5">
        <f>P_R[[#This Row],[46+]]-P_R[[#This Row],[47+]]</f>
        <v>0</v>
      </c>
      <c r="CK150" s="5">
        <f>P_R[[#This Row],[47+]]-P_R[[#This Row],[48+]]</f>
        <v>0</v>
      </c>
      <c r="CL150" s="5">
        <f>P_R[[#This Row],[48+]]-P_R[[#This Row],[49+]]</f>
        <v>0</v>
      </c>
    </row>
    <row r="151" spans="1:90" x14ac:dyDescent="0.25">
      <c r="A151" s="10">
        <v>22400629</v>
      </c>
      <c r="B151" t="s">
        <v>90</v>
      </c>
      <c r="C151" t="s">
        <v>80</v>
      </c>
      <c r="D151" s="11">
        <v>0.91666666666666663</v>
      </c>
      <c r="E151" s="9" t="str">
        <f>HYPERLINK("https://www.nba.com/stats/player/1631108/boxscores-traditional", "Max Christie")</f>
        <v>Max Christie</v>
      </c>
      <c r="F151">
        <v>12.2</v>
      </c>
      <c r="G151" s="4">
        <v>3.4289999999999998</v>
      </c>
      <c r="H151" s="3">
        <v>0.88876999999999995</v>
      </c>
      <c r="I151" s="3">
        <v>0.82381000000000004</v>
      </c>
      <c r="J151" s="3">
        <v>0.73890999999999996</v>
      </c>
      <c r="K151" s="3">
        <v>0.63683000000000001</v>
      </c>
      <c r="L151" s="3">
        <v>0.52392000000000005</v>
      </c>
      <c r="M151" s="3">
        <v>0.40905000000000002</v>
      </c>
      <c r="N151" s="3">
        <v>0.30153000000000002</v>
      </c>
      <c r="O151" s="3">
        <v>0.20610999999999999</v>
      </c>
      <c r="P151" s="3">
        <v>0.13350000000000001</v>
      </c>
      <c r="Q151" s="3">
        <v>8.0759999999999998E-2</v>
      </c>
      <c r="R151" s="3">
        <v>4.5510000000000002E-2</v>
      </c>
      <c r="S151" s="3">
        <v>2.385E-2</v>
      </c>
      <c r="T151" s="3">
        <v>1.1599999999999999E-2</v>
      </c>
      <c r="U151" s="3">
        <v>5.0800000000000003E-3</v>
      </c>
      <c r="V151" s="3">
        <v>2.1199999999999999E-3</v>
      </c>
      <c r="W151" s="3">
        <v>8.1999999999999998E-4</v>
      </c>
      <c r="X151" s="3">
        <v>2.9E-4</v>
      </c>
      <c r="Y151" s="3">
        <v>1E-4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5">
        <f>P_R[[#This Row],[8+]]-P_R[[#This Row],[9+]]</f>
        <v>6.4959999999999907E-2</v>
      </c>
      <c r="AY151" s="5">
        <f>P_R[[#This Row],[9+]]-P_R[[#This Row],[10+]]</f>
        <v>8.4900000000000087E-2</v>
      </c>
      <c r="AZ151" s="5">
        <f>P_R[[#This Row],[10+]]-P_R[[#This Row],[11+]]</f>
        <v>0.10207999999999995</v>
      </c>
      <c r="BA151" s="5">
        <f>P_R[[#This Row],[11+]]-P_R[[#This Row],[12+]]</f>
        <v>0.11290999999999995</v>
      </c>
      <c r="BB151" s="5">
        <f>P_R[[#This Row],[12+]]-P_R[[#This Row],[13+]]</f>
        <v>0.11487000000000003</v>
      </c>
      <c r="BC151" s="5">
        <f>P_R[[#This Row],[13+]]-P_R[[#This Row],[14+]]</f>
        <v>0.10752</v>
      </c>
      <c r="BD151" s="5">
        <f>P_R[[#This Row],[14+]]-P_R[[#This Row],[15+]]</f>
        <v>9.5420000000000033E-2</v>
      </c>
      <c r="BE151" s="5">
        <f>P_R[[#This Row],[15+]]-P_R[[#This Row],[16+]]</f>
        <v>7.260999999999998E-2</v>
      </c>
      <c r="BF151" s="5">
        <f>P_R[[#This Row],[16+]]-P_R[[#This Row],[17+]]</f>
        <v>5.2740000000000009E-2</v>
      </c>
      <c r="BG151" s="5">
        <f>P_R[[#This Row],[17+]]-P_R[[#This Row],[18+]]</f>
        <v>3.5249999999999997E-2</v>
      </c>
      <c r="BH151" s="5">
        <f>P_R[[#This Row],[18+]]-P_R[[#This Row],[19+]]</f>
        <v>2.1660000000000002E-2</v>
      </c>
      <c r="BI151" s="5">
        <f>P_R[[#This Row],[19+]]-P_R[[#This Row],[20+]]</f>
        <v>1.225E-2</v>
      </c>
      <c r="BJ151" s="5">
        <f>P_R[[#This Row],[20+]]-P_R[[#This Row],[21+]]</f>
        <v>6.5199999999999989E-3</v>
      </c>
      <c r="BK151" s="5">
        <f>P_R[[#This Row],[21+]]-P_R[[#This Row],[22+]]</f>
        <v>2.9600000000000004E-3</v>
      </c>
      <c r="BL151" s="5">
        <f>P_R[[#This Row],[22+]]-P_R[[#This Row],[23+]]</f>
        <v>1.2999999999999999E-3</v>
      </c>
      <c r="BM151" s="5">
        <f>P_R[[#This Row],[23+]]-P_R[[#This Row],[24+]]</f>
        <v>5.2999999999999998E-4</v>
      </c>
      <c r="BN151" s="5">
        <f>P_R[[#This Row],[24+]]-P_R[[#This Row],[25+]]</f>
        <v>1.9000000000000001E-4</v>
      </c>
      <c r="BO151" s="5">
        <f>P_R[[#This Row],[25+]]-P_R[[#This Row],[26+]]</f>
        <v>1E-4</v>
      </c>
      <c r="BP151" s="5">
        <f>P_R[[#This Row],[26+]]-P_R[[#This Row],[27+]]</f>
        <v>0</v>
      </c>
      <c r="BQ151" s="5">
        <f>P_R[[#This Row],[27+]]-P_R[[#This Row],[28+]]</f>
        <v>0</v>
      </c>
      <c r="BR151" s="5">
        <f>P_R[[#This Row],[28+]]-P_R[[#This Row],[29+]]</f>
        <v>0</v>
      </c>
      <c r="BS151" s="5">
        <f>P_R[[#This Row],[29+]]-P_R[[#This Row],[30+]]</f>
        <v>0</v>
      </c>
      <c r="BT151" s="5">
        <f>P_R[[#This Row],[30+]]-P_R[[#This Row],[31+]]</f>
        <v>0</v>
      </c>
      <c r="BU151" s="5">
        <f>P_R[[#This Row],[31+]]-P_R[[#This Row],[32+]]</f>
        <v>0</v>
      </c>
      <c r="BV151" s="5">
        <f>P_R[[#This Row],[32+]]-P_R[[#This Row],[33+]]</f>
        <v>0</v>
      </c>
      <c r="BW151" s="5">
        <f>P_R[[#This Row],[33+]]-P_R[[#This Row],[34+]]</f>
        <v>0</v>
      </c>
      <c r="BX151" s="5">
        <f>P_R[[#This Row],[34+]]-P_R[[#This Row],[35+]]</f>
        <v>0</v>
      </c>
      <c r="BY151" s="5">
        <f>P_R[[#This Row],[35+]]-P_R[[#This Row],[36+]]</f>
        <v>0</v>
      </c>
      <c r="BZ151" s="5">
        <f>P_R[[#This Row],[36+]]-P_R[[#This Row],[37+]]</f>
        <v>0</v>
      </c>
      <c r="CA151" s="5">
        <f>P_R[[#This Row],[37+]]-P_R[[#This Row],[38+]]</f>
        <v>0</v>
      </c>
      <c r="CB151" s="5">
        <f>P_R[[#This Row],[38+]]-P_R[[#This Row],[39+]]</f>
        <v>0</v>
      </c>
      <c r="CC151" s="5">
        <f>P_R[[#This Row],[39+]]-P_R[[#This Row],[40+]]</f>
        <v>0</v>
      </c>
      <c r="CD151" s="5">
        <f>P_R[[#This Row],[40+]]-P_R[[#This Row],[41+]]</f>
        <v>0</v>
      </c>
      <c r="CE151" s="5">
        <f>P_R[[#This Row],[41+]]-P_R[[#This Row],[42+]]</f>
        <v>0</v>
      </c>
      <c r="CF151" s="5">
        <f>P_R[[#This Row],[42+]]-P_R[[#This Row],[43+]]</f>
        <v>0</v>
      </c>
      <c r="CG151" s="5">
        <f>P_R[[#This Row],[43+]]-P_R[[#This Row],[44+]]</f>
        <v>0</v>
      </c>
      <c r="CH151" s="5">
        <f>P_R[[#This Row],[44+]]-P_R[[#This Row],[45+]]</f>
        <v>0</v>
      </c>
      <c r="CI151" s="5">
        <f>P_R[[#This Row],[45+]]-P_R[[#This Row],[46+]]</f>
        <v>0</v>
      </c>
      <c r="CJ151" s="5">
        <f>P_R[[#This Row],[46+]]-P_R[[#This Row],[47+]]</f>
        <v>0</v>
      </c>
      <c r="CK151" s="5">
        <f>P_R[[#This Row],[47+]]-P_R[[#This Row],[48+]]</f>
        <v>0</v>
      </c>
      <c r="CL151" s="5">
        <f>P_R[[#This Row],[48+]]-P_R[[#This Row],[49+]]</f>
        <v>0</v>
      </c>
    </row>
    <row r="152" spans="1:90" x14ac:dyDescent="0.25">
      <c r="A152" s="10">
        <v>22400629</v>
      </c>
      <c r="B152" t="s">
        <v>80</v>
      </c>
      <c r="C152" t="s">
        <v>90</v>
      </c>
      <c r="D152" s="11">
        <v>0.91666666666666663</v>
      </c>
      <c r="E152" s="9" t="str">
        <f>HYPERLINK("https://www.nba.com/stats/player/201143/boxscores-traditional", "Al Horford")</f>
        <v>Al Horford</v>
      </c>
      <c r="F152">
        <v>10.4</v>
      </c>
      <c r="G152" s="4">
        <v>4.3170000000000002</v>
      </c>
      <c r="H152" s="3">
        <v>0.71226</v>
      </c>
      <c r="I152" s="3">
        <v>0.62551999999999996</v>
      </c>
      <c r="J152" s="3">
        <v>0.53586</v>
      </c>
      <c r="K152" s="3">
        <v>0.44433</v>
      </c>
      <c r="L152" s="3">
        <v>0.35569000000000001</v>
      </c>
      <c r="M152" s="3">
        <v>0.27424999999999999</v>
      </c>
      <c r="N152" s="3">
        <v>0.20327000000000001</v>
      </c>
      <c r="O152" s="3">
        <v>0.14230999999999999</v>
      </c>
      <c r="P152" s="3">
        <v>9.6799999999999997E-2</v>
      </c>
      <c r="Q152" s="3">
        <v>6.3009999999999997E-2</v>
      </c>
      <c r="R152" s="3">
        <v>3.9199999999999999E-2</v>
      </c>
      <c r="S152" s="3">
        <v>2.3300000000000001E-2</v>
      </c>
      <c r="T152" s="3">
        <v>1.321E-2</v>
      </c>
      <c r="U152" s="3">
        <v>6.9499999999999996E-3</v>
      </c>
      <c r="V152" s="3">
        <v>3.5699999999999998E-3</v>
      </c>
      <c r="W152" s="3">
        <v>1.75E-3</v>
      </c>
      <c r="X152" s="3">
        <v>8.1999999999999998E-4</v>
      </c>
      <c r="Y152" s="3">
        <v>3.6000000000000002E-4</v>
      </c>
      <c r="Z152" s="3">
        <v>1.4999999999999999E-4</v>
      </c>
      <c r="AA152" s="3">
        <v>6.0000000000000002E-5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5">
        <f>P_R[[#This Row],[8+]]-P_R[[#This Row],[9+]]</f>
        <v>8.6740000000000039E-2</v>
      </c>
      <c r="AY152" s="5">
        <f>P_R[[#This Row],[9+]]-P_R[[#This Row],[10+]]</f>
        <v>8.9659999999999962E-2</v>
      </c>
      <c r="AZ152" s="5">
        <f>P_R[[#This Row],[10+]]-P_R[[#This Row],[11+]]</f>
        <v>9.153E-2</v>
      </c>
      <c r="BA152" s="5">
        <f>P_R[[#This Row],[11+]]-P_R[[#This Row],[12+]]</f>
        <v>8.8639999999999997E-2</v>
      </c>
      <c r="BB152" s="5">
        <f>P_R[[#This Row],[12+]]-P_R[[#This Row],[13+]]</f>
        <v>8.1440000000000012E-2</v>
      </c>
      <c r="BC152" s="5">
        <f>P_R[[#This Row],[13+]]-P_R[[#This Row],[14+]]</f>
        <v>7.0979999999999988E-2</v>
      </c>
      <c r="BD152" s="5">
        <f>P_R[[#This Row],[14+]]-P_R[[#This Row],[15+]]</f>
        <v>6.0960000000000014E-2</v>
      </c>
      <c r="BE152" s="5">
        <f>P_R[[#This Row],[15+]]-P_R[[#This Row],[16+]]</f>
        <v>4.5509999999999995E-2</v>
      </c>
      <c r="BF152" s="5">
        <f>P_R[[#This Row],[16+]]-P_R[[#This Row],[17+]]</f>
        <v>3.3790000000000001E-2</v>
      </c>
      <c r="BG152" s="5">
        <f>P_R[[#This Row],[17+]]-P_R[[#This Row],[18+]]</f>
        <v>2.3809999999999998E-2</v>
      </c>
      <c r="BH152" s="5">
        <f>P_R[[#This Row],[18+]]-P_R[[#This Row],[19+]]</f>
        <v>1.5899999999999997E-2</v>
      </c>
      <c r="BI152" s="5">
        <f>P_R[[#This Row],[19+]]-P_R[[#This Row],[20+]]</f>
        <v>1.0090000000000002E-2</v>
      </c>
      <c r="BJ152" s="5">
        <f>P_R[[#This Row],[20+]]-P_R[[#This Row],[21+]]</f>
        <v>6.2599999999999999E-3</v>
      </c>
      <c r="BK152" s="5">
        <f>P_R[[#This Row],[21+]]-P_R[[#This Row],[22+]]</f>
        <v>3.3799999999999998E-3</v>
      </c>
      <c r="BL152" s="5">
        <f>P_R[[#This Row],[22+]]-P_R[[#This Row],[23+]]</f>
        <v>1.8199999999999998E-3</v>
      </c>
      <c r="BM152" s="5">
        <f>P_R[[#This Row],[23+]]-P_R[[#This Row],[24+]]</f>
        <v>9.3000000000000005E-4</v>
      </c>
      <c r="BN152" s="5">
        <f>P_R[[#This Row],[24+]]-P_R[[#This Row],[25+]]</f>
        <v>4.5999999999999996E-4</v>
      </c>
      <c r="BO152" s="5">
        <f>P_R[[#This Row],[25+]]-P_R[[#This Row],[26+]]</f>
        <v>2.1000000000000004E-4</v>
      </c>
      <c r="BP152" s="5">
        <f>P_R[[#This Row],[26+]]-P_R[[#This Row],[27+]]</f>
        <v>8.9999999999999992E-5</v>
      </c>
      <c r="BQ152" s="5">
        <f>P_R[[#This Row],[27+]]-P_R[[#This Row],[28+]]</f>
        <v>6.0000000000000002E-5</v>
      </c>
      <c r="BR152" s="5">
        <f>P_R[[#This Row],[28+]]-P_R[[#This Row],[29+]]</f>
        <v>0</v>
      </c>
      <c r="BS152" s="5">
        <f>P_R[[#This Row],[29+]]-P_R[[#This Row],[30+]]</f>
        <v>0</v>
      </c>
      <c r="BT152" s="5">
        <f>P_R[[#This Row],[30+]]-P_R[[#This Row],[31+]]</f>
        <v>0</v>
      </c>
      <c r="BU152" s="5">
        <f>P_R[[#This Row],[31+]]-P_R[[#This Row],[32+]]</f>
        <v>0</v>
      </c>
      <c r="BV152" s="5">
        <f>P_R[[#This Row],[32+]]-P_R[[#This Row],[33+]]</f>
        <v>0</v>
      </c>
      <c r="BW152" s="5">
        <f>P_R[[#This Row],[33+]]-P_R[[#This Row],[34+]]</f>
        <v>0</v>
      </c>
      <c r="BX152" s="5">
        <f>P_R[[#This Row],[34+]]-P_R[[#This Row],[35+]]</f>
        <v>0</v>
      </c>
      <c r="BY152" s="5">
        <f>P_R[[#This Row],[35+]]-P_R[[#This Row],[36+]]</f>
        <v>0</v>
      </c>
      <c r="BZ152" s="5">
        <f>P_R[[#This Row],[36+]]-P_R[[#This Row],[37+]]</f>
        <v>0</v>
      </c>
      <c r="CA152" s="5">
        <f>P_R[[#This Row],[37+]]-P_R[[#This Row],[38+]]</f>
        <v>0</v>
      </c>
      <c r="CB152" s="5">
        <f>P_R[[#This Row],[38+]]-P_R[[#This Row],[39+]]</f>
        <v>0</v>
      </c>
      <c r="CC152" s="5">
        <f>P_R[[#This Row],[39+]]-P_R[[#This Row],[40+]]</f>
        <v>0</v>
      </c>
      <c r="CD152" s="5">
        <f>P_R[[#This Row],[40+]]-P_R[[#This Row],[41+]]</f>
        <v>0</v>
      </c>
      <c r="CE152" s="5">
        <f>P_R[[#This Row],[41+]]-P_R[[#This Row],[42+]]</f>
        <v>0</v>
      </c>
      <c r="CF152" s="5">
        <f>P_R[[#This Row],[42+]]-P_R[[#This Row],[43+]]</f>
        <v>0</v>
      </c>
      <c r="CG152" s="5">
        <f>P_R[[#This Row],[43+]]-P_R[[#This Row],[44+]]</f>
        <v>0</v>
      </c>
      <c r="CH152" s="5">
        <f>P_R[[#This Row],[44+]]-P_R[[#This Row],[45+]]</f>
        <v>0</v>
      </c>
      <c r="CI152" s="5">
        <f>P_R[[#This Row],[45+]]-P_R[[#This Row],[46+]]</f>
        <v>0</v>
      </c>
      <c r="CJ152" s="5">
        <f>P_R[[#This Row],[46+]]-P_R[[#This Row],[47+]]</f>
        <v>0</v>
      </c>
      <c r="CK152" s="5">
        <f>P_R[[#This Row],[47+]]-P_R[[#This Row],[48+]]</f>
        <v>0</v>
      </c>
      <c r="CL152" s="5">
        <f>P_R[[#This Row],[48+]]-P_R[[#This Row],[49+]]</f>
        <v>0</v>
      </c>
    </row>
    <row r="153" spans="1:90" x14ac:dyDescent="0.25">
      <c r="A153" s="10">
        <v>22400628</v>
      </c>
      <c r="B153" t="s">
        <v>79</v>
      </c>
      <c r="C153" t="s">
        <v>89</v>
      </c>
      <c r="D153" s="11">
        <v>0.91666666666666663</v>
      </c>
      <c r="E153" s="9" t="str">
        <f>HYPERLINK("https://www.nba.com/stats/player/203937/boxscores-traditional", "Kyle Anderson")</f>
        <v>Kyle Anderson</v>
      </c>
      <c r="F153">
        <v>10.6</v>
      </c>
      <c r="G153" s="4">
        <v>4.1280000000000001</v>
      </c>
      <c r="H153" s="3">
        <v>0.73565000000000003</v>
      </c>
      <c r="I153" s="3">
        <v>0.65173000000000003</v>
      </c>
      <c r="J153" s="3">
        <v>0.55962000000000001</v>
      </c>
      <c r="K153" s="3">
        <v>0.46017000000000002</v>
      </c>
      <c r="L153" s="3">
        <v>0.36692999999999998</v>
      </c>
      <c r="M153" s="3">
        <v>0.28095999999999999</v>
      </c>
      <c r="N153" s="3">
        <v>0.20610999999999999</v>
      </c>
      <c r="O153" s="3">
        <v>0.14230999999999999</v>
      </c>
      <c r="P153" s="3">
        <v>9.5100000000000004E-2</v>
      </c>
      <c r="Q153" s="3">
        <v>6.0569999999999999E-2</v>
      </c>
      <c r="R153" s="3">
        <v>3.6729999999999999E-2</v>
      </c>
      <c r="S153" s="3">
        <v>2.1180000000000001E-2</v>
      </c>
      <c r="T153" s="3">
        <v>1.1299999999999999E-2</v>
      </c>
      <c r="U153" s="3">
        <v>5.8700000000000002E-3</v>
      </c>
      <c r="V153" s="3">
        <v>2.8900000000000002E-3</v>
      </c>
      <c r="W153" s="3">
        <v>1.3500000000000001E-3</v>
      </c>
      <c r="X153" s="3">
        <v>5.8E-4</v>
      </c>
      <c r="Y153" s="3">
        <v>2.4000000000000001E-4</v>
      </c>
      <c r="Z153" s="3">
        <v>1E-4</v>
      </c>
      <c r="AA153" s="3">
        <v>4.0000000000000003E-5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0</v>
      </c>
      <c r="AW153" s="3">
        <v>0</v>
      </c>
      <c r="AX153" s="5">
        <f>P_R[[#This Row],[8+]]-P_R[[#This Row],[9+]]</f>
        <v>8.3919999999999995E-2</v>
      </c>
      <c r="AY153" s="5">
        <f>P_R[[#This Row],[9+]]-P_R[[#This Row],[10+]]</f>
        <v>9.2110000000000025E-2</v>
      </c>
      <c r="AZ153" s="5">
        <f>P_R[[#This Row],[10+]]-P_R[[#This Row],[11+]]</f>
        <v>9.9449999999999983E-2</v>
      </c>
      <c r="BA153" s="5">
        <f>P_R[[#This Row],[11+]]-P_R[[#This Row],[12+]]</f>
        <v>9.3240000000000045E-2</v>
      </c>
      <c r="BB153" s="5">
        <f>P_R[[#This Row],[12+]]-P_R[[#This Row],[13+]]</f>
        <v>8.5969999999999991E-2</v>
      </c>
      <c r="BC153" s="5">
        <f>P_R[[#This Row],[13+]]-P_R[[#This Row],[14+]]</f>
        <v>7.485E-2</v>
      </c>
      <c r="BD153" s="5">
        <f>P_R[[#This Row],[14+]]-P_R[[#This Row],[15+]]</f>
        <v>6.3799999999999996E-2</v>
      </c>
      <c r="BE153" s="5">
        <f>P_R[[#This Row],[15+]]-P_R[[#This Row],[16+]]</f>
        <v>4.7209999999999988E-2</v>
      </c>
      <c r="BF153" s="5">
        <f>P_R[[#This Row],[16+]]-P_R[[#This Row],[17+]]</f>
        <v>3.4530000000000005E-2</v>
      </c>
      <c r="BG153" s="5">
        <f>P_R[[#This Row],[17+]]-P_R[[#This Row],[18+]]</f>
        <v>2.384E-2</v>
      </c>
      <c r="BH153" s="5">
        <f>P_R[[#This Row],[18+]]-P_R[[#This Row],[19+]]</f>
        <v>1.5549999999999998E-2</v>
      </c>
      <c r="BI153" s="5">
        <f>P_R[[#This Row],[19+]]-P_R[[#This Row],[20+]]</f>
        <v>9.8800000000000016E-3</v>
      </c>
      <c r="BJ153" s="5">
        <f>P_R[[#This Row],[20+]]-P_R[[#This Row],[21+]]</f>
        <v>5.4299999999999991E-3</v>
      </c>
      <c r="BK153" s="5">
        <f>P_R[[#This Row],[21+]]-P_R[[#This Row],[22+]]</f>
        <v>2.98E-3</v>
      </c>
      <c r="BL153" s="5">
        <f>P_R[[#This Row],[22+]]-P_R[[#This Row],[23+]]</f>
        <v>1.5400000000000001E-3</v>
      </c>
      <c r="BM153" s="5">
        <f>P_R[[#This Row],[23+]]-P_R[[#This Row],[24+]]</f>
        <v>7.7000000000000007E-4</v>
      </c>
      <c r="BN153" s="5">
        <f>P_R[[#This Row],[24+]]-P_R[[#This Row],[25+]]</f>
        <v>3.4000000000000002E-4</v>
      </c>
      <c r="BO153" s="5">
        <f>P_R[[#This Row],[25+]]-P_R[[#This Row],[26+]]</f>
        <v>1.3999999999999999E-4</v>
      </c>
      <c r="BP153" s="5">
        <f>P_R[[#This Row],[26+]]-P_R[[#This Row],[27+]]</f>
        <v>6.0000000000000002E-5</v>
      </c>
      <c r="BQ153" s="5">
        <f>P_R[[#This Row],[27+]]-P_R[[#This Row],[28+]]</f>
        <v>4.0000000000000003E-5</v>
      </c>
      <c r="BR153" s="5">
        <f>P_R[[#This Row],[28+]]-P_R[[#This Row],[29+]]</f>
        <v>0</v>
      </c>
      <c r="BS153" s="5">
        <f>P_R[[#This Row],[29+]]-P_R[[#This Row],[30+]]</f>
        <v>0</v>
      </c>
      <c r="BT153" s="5">
        <f>P_R[[#This Row],[30+]]-P_R[[#This Row],[31+]]</f>
        <v>0</v>
      </c>
      <c r="BU153" s="5">
        <f>P_R[[#This Row],[31+]]-P_R[[#This Row],[32+]]</f>
        <v>0</v>
      </c>
      <c r="BV153" s="5">
        <f>P_R[[#This Row],[32+]]-P_R[[#This Row],[33+]]</f>
        <v>0</v>
      </c>
      <c r="BW153" s="5">
        <f>P_R[[#This Row],[33+]]-P_R[[#This Row],[34+]]</f>
        <v>0</v>
      </c>
      <c r="BX153" s="5">
        <f>P_R[[#This Row],[34+]]-P_R[[#This Row],[35+]]</f>
        <v>0</v>
      </c>
      <c r="BY153" s="5">
        <f>P_R[[#This Row],[35+]]-P_R[[#This Row],[36+]]</f>
        <v>0</v>
      </c>
      <c r="BZ153" s="5">
        <f>P_R[[#This Row],[36+]]-P_R[[#This Row],[37+]]</f>
        <v>0</v>
      </c>
      <c r="CA153" s="5">
        <f>P_R[[#This Row],[37+]]-P_R[[#This Row],[38+]]</f>
        <v>0</v>
      </c>
      <c r="CB153" s="5">
        <f>P_R[[#This Row],[38+]]-P_R[[#This Row],[39+]]</f>
        <v>0</v>
      </c>
      <c r="CC153" s="5">
        <f>P_R[[#This Row],[39+]]-P_R[[#This Row],[40+]]</f>
        <v>0</v>
      </c>
      <c r="CD153" s="5">
        <f>P_R[[#This Row],[40+]]-P_R[[#This Row],[41+]]</f>
        <v>0</v>
      </c>
      <c r="CE153" s="5">
        <f>P_R[[#This Row],[41+]]-P_R[[#This Row],[42+]]</f>
        <v>0</v>
      </c>
      <c r="CF153" s="5">
        <f>P_R[[#This Row],[42+]]-P_R[[#This Row],[43+]]</f>
        <v>0</v>
      </c>
      <c r="CG153" s="5">
        <f>P_R[[#This Row],[43+]]-P_R[[#This Row],[44+]]</f>
        <v>0</v>
      </c>
      <c r="CH153" s="5">
        <f>P_R[[#This Row],[44+]]-P_R[[#This Row],[45+]]</f>
        <v>0</v>
      </c>
      <c r="CI153" s="5">
        <f>P_R[[#This Row],[45+]]-P_R[[#This Row],[46+]]</f>
        <v>0</v>
      </c>
      <c r="CJ153" s="5">
        <f>P_R[[#This Row],[46+]]-P_R[[#This Row],[47+]]</f>
        <v>0</v>
      </c>
      <c r="CK153" s="5">
        <f>P_R[[#This Row],[47+]]-P_R[[#This Row],[48+]]</f>
        <v>0</v>
      </c>
      <c r="CL153" s="5">
        <f>P_R[[#This Row],[48+]]-P_R[[#This Row],[49+]]</f>
        <v>0</v>
      </c>
    </row>
    <row r="154" spans="1:90" x14ac:dyDescent="0.25">
      <c r="A154" s="10">
        <v>22400629</v>
      </c>
      <c r="B154" t="s">
        <v>80</v>
      </c>
      <c r="C154" t="s">
        <v>90</v>
      </c>
      <c r="D154" s="11">
        <v>0.91666666666666663</v>
      </c>
      <c r="E154" s="9" t="str">
        <f>HYPERLINK("https://www.nba.com/stats/player/201950/boxscores-traditional", "Jrue Holiday")</f>
        <v>Jrue Holiday</v>
      </c>
      <c r="F154">
        <v>14.6</v>
      </c>
      <c r="G154" s="4">
        <v>1.96</v>
      </c>
      <c r="H154" s="3">
        <v>0.99961999999999995</v>
      </c>
      <c r="I154" s="3">
        <v>0.99787999999999999</v>
      </c>
      <c r="J154" s="3">
        <v>0.99060999999999999</v>
      </c>
      <c r="K154" s="3">
        <v>0.96711999999999998</v>
      </c>
      <c r="L154" s="3">
        <v>0.90824000000000005</v>
      </c>
      <c r="M154" s="3">
        <v>0.79388999999999998</v>
      </c>
      <c r="N154" s="3">
        <v>0.62172000000000005</v>
      </c>
      <c r="O154" s="3">
        <v>0.42074</v>
      </c>
      <c r="P154" s="3">
        <v>0.23885000000000001</v>
      </c>
      <c r="Q154" s="3">
        <v>0.11123</v>
      </c>
      <c r="R154" s="3">
        <v>4.1820000000000003E-2</v>
      </c>
      <c r="S154" s="3">
        <v>1.255E-2</v>
      </c>
      <c r="T154" s="3">
        <v>2.8900000000000002E-3</v>
      </c>
      <c r="U154" s="3">
        <v>5.4000000000000001E-4</v>
      </c>
      <c r="V154" s="3">
        <v>8.0000000000000007E-5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5">
        <f>P_R[[#This Row],[8+]]-P_R[[#This Row],[9+]]</f>
        <v>1.7399999999999638E-3</v>
      </c>
      <c r="AY154" s="5">
        <f>P_R[[#This Row],[9+]]-P_R[[#This Row],[10+]]</f>
        <v>7.2699999999999987E-3</v>
      </c>
      <c r="AZ154" s="5">
        <f>P_R[[#This Row],[10+]]-P_R[[#This Row],[11+]]</f>
        <v>2.3490000000000011E-2</v>
      </c>
      <c r="BA154" s="5">
        <f>P_R[[#This Row],[11+]]-P_R[[#This Row],[12+]]</f>
        <v>5.8879999999999932E-2</v>
      </c>
      <c r="BB154" s="5">
        <f>P_R[[#This Row],[12+]]-P_R[[#This Row],[13+]]</f>
        <v>0.11435000000000006</v>
      </c>
      <c r="BC154" s="5">
        <f>P_R[[#This Row],[13+]]-P_R[[#This Row],[14+]]</f>
        <v>0.17216999999999993</v>
      </c>
      <c r="BD154" s="5">
        <f>P_R[[#This Row],[14+]]-P_R[[#This Row],[15+]]</f>
        <v>0.20098000000000005</v>
      </c>
      <c r="BE154" s="5">
        <f>P_R[[#This Row],[15+]]-P_R[[#This Row],[16+]]</f>
        <v>0.18189</v>
      </c>
      <c r="BF154" s="5">
        <f>P_R[[#This Row],[16+]]-P_R[[#This Row],[17+]]</f>
        <v>0.12762000000000001</v>
      </c>
      <c r="BG154" s="5">
        <f>P_R[[#This Row],[17+]]-P_R[[#This Row],[18+]]</f>
        <v>6.9409999999999999E-2</v>
      </c>
      <c r="BH154" s="5">
        <f>P_R[[#This Row],[18+]]-P_R[[#This Row],[19+]]</f>
        <v>2.9270000000000004E-2</v>
      </c>
      <c r="BI154" s="5">
        <f>P_R[[#This Row],[19+]]-P_R[[#This Row],[20+]]</f>
        <v>9.6600000000000002E-3</v>
      </c>
      <c r="BJ154" s="5">
        <f>P_R[[#This Row],[20+]]-P_R[[#This Row],[21+]]</f>
        <v>2.3500000000000001E-3</v>
      </c>
      <c r="BK154" s="5">
        <f>P_R[[#This Row],[21+]]-P_R[[#This Row],[22+]]</f>
        <v>4.6000000000000001E-4</v>
      </c>
      <c r="BL154" s="5">
        <f>P_R[[#This Row],[22+]]-P_R[[#This Row],[23+]]</f>
        <v>8.0000000000000007E-5</v>
      </c>
      <c r="BM154" s="5">
        <f>P_R[[#This Row],[23+]]-P_R[[#This Row],[24+]]</f>
        <v>0</v>
      </c>
      <c r="BN154" s="5">
        <f>P_R[[#This Row],[24+]]-P_R[[#This Row],[25+]]</f>
        <v>0</v>
      </c>
      <c r="BO154" s="5">
        <f>P_R[[#This Row],[25+]]-P_R[[#This Row],[26+]]</f>
        <v>0</v>
      </c>
      <c r="BP154" s="5">
        <f>P_R[[#This Row],[26+]]-P_R[[#This Row],[27+]]</f>
        <v>0</v>
      </c>
      <c r="BQ154" s="5">
        <f>P_R[[#This Row],[27+]]-P_R[[#This Row],[28+]]</f>
        <v>0</v>
      </c>
      <c r="BR154" s="5">
        <f>P_R[[#This Row],[28+]]-P_R[[#This Row],[29+]]</f>
        <v>0</v>
      </c>
      <c r="BS154" s="5">
        <f>P_R[[#This Row],[29+]]-P_R[[#This Row],[30+]]</f>
        <v>0</v>
      </c>
      <c r="BT154" s="5">
        <f>P_R[[#This Row],[30+]]-P_R[[#This Row],[31+]]</f>
        <v>0</v>
      </c>
      <c r="BU154" s="5">
        <f>P_R[[#This Row],[31+]]-P_R[[#This Row],[32+]]</f>
        <v>0</v>
      </c>
      <c r="BV154" s="5">
        <f>P_R[[#This Row],[32+]]-P_R[[#This Row],[33+]]</f>
        <v>0</v>
      </c>
      <c r="BW154" s="5">
        <f>P_R[[#This Row],[33+]]-P_R[[#This Row],[34+]]</f>
        <v>0</v>
      </c>
      <c r="BX154" s="5">
        <f>P_R[[#This Row],[34+]]-P_R[[#This Row],[35+]]</f>
        <v>0</v>
      </c>
      <c r="BY154" s="5">
        <f>P_R[[#This Row],[35+]]-P_R[[#This Row],[36+]]</f>
        <v>0</v>
      </c>
      <c r="BZ154" s="5">
        <f>P_R[[#This Row],[36+]]-P_R[[#This Row],[37+]]</f>
        <v>0</v>
      </c>
      <c r="CA154" s="5">
        <f>P_R[[#This Row],[37+]]-P_R[[#This Row],[38+]]</f>
        <v>0</v>
      </c>
      <c r="CB154" s="5">
        <f>P_R[[#This Row],[38+]]-P_R[[#This Row],[39+]]</f>
        <v>0</v>
      </c>
      <c r="CC154" s="5">
        <f>P_R[[#This Row],[39+]]-P_R[[#This Row],[40+]]</f>
        <v>0</v>
      </c>
      <c r="CD154" s="5">
        <f>P_R[[#This Row],[40+]]-P_R[[#This Row],[41+]]</f>
        <v>0</v>
      </c>
      <c r="CE154" s="5">
        <f>P_R[[#This Row],[41+]]-P_R[[#This Row],[42+]]</f>
        <v>0</v>
      </c>
      <c r="CF154" s="5">
        <f>P_R[[#This Row],[42+]]-P_R[[#This Row],[43+]]</f>
        <v>0</v>
      </c>
      <c r="CG154" s="5">
        <f>P_R[[#This Row],[43+]]-P_R[[#This Row],[44+]]</f>
        <v>0</v>
      </c>
      <c r="CH154" s="5">
        <f>P_R[[#This Row],[44+]]-P_R[[#This Row],[45+]]</f>
        <v>0</v>
      </c>
      <c r="CI154" s="5">
        <f>P_R[[#This Row],[45+]]-P_R[[#This Row],[46+]]</f>
        <v>0</v>
      </c>
      <c r="CJ154" s="5">
        <f>P_R[[#This Row],[46+]]-P_R[[#This Row],[47+]]</f>
        <v>0</v>
      </c>
      <c r="CK154" s="5">
        <f>P_R[[#This Row],[47+]]-P_R[[#This Row],[48+]]</f>
        <v>0</v>
      </c>
      <c r="CL154" s="5">
        <f>P_R[[#This Row],[48+]]-P_R[[#This Row],[49+]]</f>
        <v>0</v>
      </c>
    </row>
    <row r="155" spans="1:90" x14ac:dyDescent="0.25">
      <c r="A155" s="10">
        <v>22400629</v>
      </c>
      <c r="B155" t="s">
        <v>90</v>
      </c>
      <c r="C155" t="s">
        <v>80</v>
      </c>
      <c r="D155" s="11">
        <v>0.91666666666666663</v>
      </c>
      <c r="E155" s="9" t="str">
        <f>HYPERLINK("https://www.nba.com/stats/player/1629216/boxscores-traditional", "Gabe Vincent")</f>
        <v>Gabe Vincent</v>
      </c>
      <c r="F155">
        <v>8.8000000000000007</v>
      </c>
      <c r="G155" s="4">
        <v>4.0199999999999996</v>
      </c>
      <c r="H155" s="3">
        <v>0.57926</v>
      </c>
      <c r="I155" s="3">
        <v>0.48005999999999999</v>
      </c>
      <c r="J155" s="3">
        <v>0.38208999999999999</v>
      </c>
      <c r="K155" s="3">
        <v>0.29115999999999997</v>
      </c>
      <c r="L155" s="3">
        <v>0.21185999999999999</v>
      </c>
      <c r="M155" s="3">
        <v>0.14917</v>
      </c>
      <c r="N155" s="3">
        <v>9.8530000000000006E-2</v>
      </c>
      <c r="O155" s="3">
        <v>6.1780000000000002E-2</v>
      </c>
      <c r="P155" s="3">
        <v>3.6729999999999999E-2</v>
      </c>
      <c r="Q155" s="3">
        <v>2.068E-2</v>
      </c>
      <c r="R155" s="3">
        <v>1.1010000000000001E-2</v>
      </c>
      <c r="S155" s="3">
        <v>5.5399999999999998E-3</v>
      </c>
      <c r="T155" s="3">
        <v>2.64E-3</v>
      </c>
      <c r="U155" s="3">
        <v>1.2199999999999999E-3</v>
      </c>
      <c r="V155" s="3">
        <v>5.1999999999999995E-4</v>
      </c>
      <c r="W155" s="3">
        <v>2.1000000000000001E-4</v>
      </c>
      <c r="X155" s="3">
        <v>8.0000000000000007E-5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5">
        <f>P_R[[#This Row],[8+]]-P_R[[#This Row],[9+]]</f>
        <v>9.920000000000001E-2</v>
      </c>
      <c r="AY155" s="5">
        <f>P_R[[#This Row],[9+]]-P_R[[#This Row],[10+]]</f>
        <v>9.7970000000000002E-2</v>
      </c>
      <c r="AZ155" s="5">
        <f>P_R[[#This Row],[10+]]-P_R[[#This Row],[11+]]</f>
        <v>9.0930000000000011E-2</v>
      </c>
      <c r="BA155" s="5">
        <f>P_R[[#This Row],[11+]]-P_R[[#This Row],[12+]]</f>
        <v>7.9299999999999982E-2</v>
      </c>
      <c r="BB155" s="5">
        <f>P_R[[#This Row],[12+]]-P_R[[#This Row],[13+]]</f>
        <v>6.2689999999999996E-2</v>
      </c>
      <c r="BC155" s="5">
        <f>P_R[[#This Row],[13+]]-P_R[[#This Row],[14+]]</f>
        <v>5.0639999999999991E-2</v>
      </c>
      <c r="BD155" s="5">
        <f>P_R[[#This Row],[14+]]-P_R[[#This Row],[15+]]</f>
        <v>3.6750000000000005E-2</v>
      </c>
      <c r="BE155" s="5">
        <f>P_R[[#This Row],[15+]]-P_R[[#This Row],[16+]]</f>
        <v>2.5050000000000003E-2</v>
      </c>
      <c r="BF155" s="5">
        <f>P_R[[#This Row],[16+]]-P_R[[#This Row],[17+]]</f>
        <v>1.6049999999999998E-2</v>
      </c>
      <c r="BG155" s="5">
        <f>P_R[[#This Row],[17+]]-P_R[[#This Row],[18+]]</f>
        <v>9.6699999999999998E-3</v>
      </c>
      <c r="BH155" s="5">
        <f>P_R[[#This Row],[18+]]-P_R[[#This Row],[19+]]</f>
        <v>5.4700000000000009E-3</v>
      </c>
      <c r="BI155" s="5">
        <f>P_R[[#This Row],[19+]]-P_R[[#This Row],[20+]]</f>
        <v>2.8999999999999998E-3</v>
      </c>
      <c r="BJ155" s="5">
        <f>P_R[[#This Row],[20+]]-P_R[[#This Row],[21+]]</f>
        <v>1.42E-3</v>
      </c>
      <c r="BK155" s="5">
        <f>P_R[[#This Row],[21+]]-P_R[[#This Row],[22+]]</f>
        <v>6.9999999999999999E-4</v>
      </c>
      <c r="BL155" s="5">
        <f>P_R[[#This Row],[22+]]-P_R[[#This Row],[23+]]</f>
        <v>3.0999999999999995E-4</v>
      </c>
      <c r="BM155" s="5">
        <f>P_R[[#This Row],[23+]]-P_R[[#This Row],[24+]]</f>
        <v>1.3000000000000002E-4</v>
      </c>
      <c r="BN155" s="5">
        <f>P_R[[#This Row],[24+]]-P_R[[#This Row],[25+]]</f>
        <v>8.0000000000000007E-5</v>
      </c>
      <c r="BO155" s="5">
        <f>P_R[[#This Row],[25+]]-P_R[[#This Row],[26+]]</f>
        <v>0</v>
      </c>
      <c r="BP155" s="5">
        <f>P_R[[#This Row],[26+]]-P_R[[#This Row],[27+]]</f>
        <v>0</v>
      </c>
      <c r="BQ155" s="5">
        <f>P_R[[#This Row],[27+]]-P_R[[#This Row],[28+]]</f>
        <v>0</v>
      </c>
      <c r="BR155" s="5">
        <f>P_R[[#This Row],[28+]]-P_R[[#This Row],[29+]]</f>
        <v>0</v>
      </c>
      <c r="BS155" s="5">
        <f>P_R[[#This Row],[29+]]-P_R[[#This Row],[30+]]</f>
        <v>0</v>
      </c>
      <c r="BT155" s="5">
        <f>P_R[[#This Row],[30+]]-P_R[[#This Row],[31+]]</f>
        <v>0</v>
      </c>
      <c r="BU155" s="5">
        <f>P_R[[#This Row],[31+]]-P_R[[#This Row],[32+]]</f>
        <v>0</v>
      </c>
      <c r="BV155" s="5">
        <f>P_R[[#This Row],[32+]]-P_R[[#This Row],[33+]]</f>
        <v>0</v>
      </c>
      <c r="BW155" s="5">
        <f>P_R[[#This Row],[33+]]-P_R[[#This Row],[34+]]</f>
        <v>0</v>
      </c>
      <c r="BX155" s="5">
        <f>P_R[[#This Row],[34+]]-P_R[[#This Row],[35+]]</f>
        <v>0</v>
      </c>
      <c r="BY155" s="5">
        <f>P_R[[#This Row],[35+]]-P_R[[#This Row],[36+]]</f>
        <v>0</v>
      </c>
      <c r="BZ155" s="5">
        <f>P_R[[#This Row],[36+]]-P_R[[#This Row],[37+]]</f>
        <v>0</v>
      </c>
      <c r="CA155" s="5">
        <f>P_R[[#This Row],[37+]]-P_R[[#This Row],[38+]]</f>
        <v>0</v>
      </c>
      <c r="CB155" s="5">
        <f>P_R[[#This Row],[38+]]-P_R[[#This Row],[39+]]</f>
        <v>0</v>
      </c>
      <c r="CC155" s="5">
        <f>P_R[[#This Row],[39+]]-P_R[[#This Row],[40+]]</f>
        <v>0</v>
      </c>
      <c r="CD155" s="5">
        <f>P_R[[#This Row],[40+]]-P_R[[#This Row],[41+]]</f>
        <v>0</v>
      </c>
      <c r="CE155" s="5">
        <f>P_R[[#This Row],[41+]]-P_R[[#This Row],[42+]]</f>
        <v>0</v>
      </c>
      <c r="CF155" s="5">
        <f>P_R[[#This Row],[42+]]-P_R[[#This Row],[43+]]</f>
        <v>0</v>
      </c>
      <c r="CG155" s="5">
        <f>P_R[[#This Row],[43+]]-P_R[[#This Row],[44+]]</f>
        <v>0</v>
      </c>
      <c r="CH155" s="5">
        <f>P_R[[#This Row],[44+]]-P_R[[#This Row],[45+]]</f>
        <v>0</v>
      </c>
      <c r="CI155" s="5">
        <f>P_R[[#This Row],[45+]]-P_R[[#This Row],[46+]]</f>
        <v>0</v>
      </c>
      <c r="CJ155" s="5">
        <f>P_R[[#This Row],[46+]]-P_R[[#This Row],[47+]]</f>
        <v>0</v>
      </c>
      <c r="CK155" s="5">
        <f>P_R[[#This Row],[47+]]-P_R[[#This Row],[48+]]</f>
        <v>0</v>
      </c>
      <c r="CL155" s="5">
        <f>P_R[[#This Row],[48+]]-P_R[[#This Row],[49+]]</f>
        <v>0</v>
      </c>
    </row>
    <row r="156" spans="1:90" x14ac:dyDescent="0.25">
      <c r="A156" s="10">
        <v>22400629</v>
      </c>
      <c r="B156" t="s">
        <v>90</v>
      </c>
      <c r="C156" t="s">
        <v>80</v>
      </c>
      <c r="D156" s="11">
        <v>0.91666666666666663</v>
      </c>
      <c r="E156" s="9" t="str">
        <f>HYPERLINK("https://www.nba.com/stats/player/1629637/boxscores-traditional", "Jaxson Hayes")</f>
        <v>Jaxson Hayes</v>
      </c>
      <c r="F156">
        <v>8.4</v>
      </c>
      <c r="G156" s="4">
        <v>3.98</v>
      </c>
      <c r="H156" s="3">
        <v>0.53983000000000003</v>
      </c>
      <c r="I156" s="3">
        <v>0.44037999999999999</v>
      </c>
      <c r="J156" s="3">
        <v>0.34458</v>
      </c>
      <c r="K156" s="3">
        <v>0.25785000000000002</v>
      </c>
      <c r="L156" s="3">
        <v>0.18406</v>
      </c>
      <c r="M156" s="3">
        <v>0.12302</v>
      </c>
      <c r="N156" s="3">
        <v>7.9269999999999993E-2</v>
      </c>
      <c r="O156" s="3">
        <v>4.8460000000000003E-2</v>
      </c>
      <c r="P156" s="3">
        <v>2.8070000000000001E-2</v>
      </c>
      <c r="Q156" s="3">
        <v>1.5389999999999999E-2</v>
      </c>
      <c r="R156" s="3">
        <v>7.9799999999999992E-3</v>
      </c>
      <c r="S156" s="3">
        <v>3.9100000000000003E-3</v>
      </c>
      <c r="T156" s="3">
        <v>1.81E-3</v>
      </c>
      <c r="U156" s="3">
        <v>7.6000000000000004E-4</v>
      </c>
      <c r="V156" s="3">
        <v>3.1E-4</v>
      </c>
      <c r="W156" s="3">
        <v>1.2E-4</v>
      </c>
      <c r="X156" s="3">
        <v>4.0000000000000003E-5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0</v>
      </c>
      <c r="AW156" s="3">
        <v>0</v>
      </c>
      <c r="AX156" s="5">
        <f>P_R[[#This Row],[8+]]-P_R[[#This Row],[9+]]</f>
        <v>9.9450000000000038E-2</v>
      </c>
      <c r="AY156" s="5">
        <f>P_R[[#This Row],[9+]]-P_R[[#This Row],[10+]]</f>
        <v>9.5799999999999996E-2</v>
      </c>
      <c r="AZ156" s="5">
        <f>P_R[[#This Row],[10+]]-P_R[[#This Row],[11+]]</f>
        <v>8.6729999999999974E-2</v>
      </c>
      <c r="BA156" s="5">
        <f>P_R[[#This Row],[11+]]-P_R[[#This Row],[12+]]</f>
        <v>7.3790000000000022E-2</v>
      </c>
      <c r="BB156" s="5">
        <f>P_R[[#This Row],[12+]]-P_R[[#This Row],[13+]]</f>
        <v>6.1039999999999997E-2</v>
      </c>
      <c r="BC156" s="5">
        <f>P_R[[#This Row],[13+]]-P_R[[#This Row],[14+]]</f>
        <v>4.3750000000000011E-2</v>
      </c>
      <c r="BD156" s="5">
        <f>P_R[[#This Row],[14+]]-P_R[[#This Row],[15+]]</f>
        <v>3.080999999999999E-2</v>
      </c>
      <c r="BE156" s="5">
        <f>P_R[[#This Row],[15+]]-P_R[[#This Row],[16+]]</f>
        <v>2.0390000000000002E-2</v>
      </c>
      <c r="BF156" s="5">
        <f>P_R[[#This Row],[16+]]-P_R[[#This Row],[17+]]</f>
        <v>1.2680000000000002E-2</v>
      </c>
      <c r="BG156" s="5">
        <f>P_R[[#This Row],[17+]]-P_R[[#This Row],[18+]]</f>
        <v>7.4099999999999999E-3</v>
      </c>
      <c r="BH156" s="5">
        <f>P_R[[#This Row],[18+]]-P_R[[#This Row],[19+]]</f>
        <v>4.069999999999999E-3</v>
      </c>
      <c r="BI156" s="5">
        <f>P_R[[#This Row],[19+]]-P_R[[#This Row],[20+]]</f>
        <v>2.1000000000000003E-3</v>
      </c>
      <c r="BJ156" s="5">
        <f>P_R[[#This Row],[20+]]-P_R[[#This Row],[21+]]</f>
        <v>1.0499999999999999E-3</v>
      </c>
      <c r="BK156" s="5">
        <f>P_R[[#This Row],[21+]]-P_R[[#This Row],[22+]]</f>
        <v>4.5000000000000004E-4</v>
      </c>
      <c r="BL156" s="5">
        <f>P_R[[#This Row],[22+]]-P_R[[#This Row],[23+]]</f>
        <v>1.9000000000000001E-4</v>
      </c>
      <c r="BM156" s="5">
        <f>P_R[[#This Row],[23+]]-P_R[[#This Row],[24+]]</f>
        <v>7.9999999999999993E-5</v>
      </c>
      <c r="BN156" s="5">
        <f>P_R[[#This Row],[24+]]-P_R[[#This Row],[25+]]</f>
        <v>4.0000000000000003E-5</v>
      </c>
      <c r="BO156" s="5">
        <f>P_R[[#This Row],[25+]]-P_R[[#This Row],[26+]]</f>
        <v>0</v>
      </c>
      <c r="BP156" s="5">
        <f>P_R[[#This Row],[26+]]-P_R[[#This Row],[27+]]</f>
        <v>0</v>
      </c>
      <c r="BQ156" s="5">
        <f>P_R[[#This Row],[27+]]-P_R[[#This Row],[28+]]</f>
        <v>0</v>
      </c>
      <c r="BR156" s="5">
        <f>P_R[[#This Row],[28+]]-P_R[[#This Row],[29+]]</f>
        <v>0</v>
      </c>
      <c r="BS156" s="5">
        <f>P_R[[#This Row],[29+]]-P_R[[#This Row],[30+]]</f>
        <v>0</v>
      </c>
      <c r="BT156" s="5">
        <f>P_R[[#This Row],[30+]]-P_R[[#This Row],[31+]]</f>
        <v>0</v>
      </c>
      <c r="BU156" s="5">
        <f>P_R[[#This Row],[31+]]-P_R[[#This Row],[32+]]</f>
        <v>0</v>
      </c>
      <c r="BV156" s="5">
        <f>P_R[[#This Row],[32+]]-P_R[[#This Row],[33+]]</f>
        <v>0</v>
      </c>
      <c r="BW156" s="5">
        <f>P_R[[#This Row],[33+]]-P_R[[#This Row],[34+]]</f>
        <v>0</v>
      </c>
      <c r="BX156" s="5">
        <f>P_R[[#This Row],[34+]]-P_R[[#This Row],[35+]]</f>
        <v>0</v>
      </c>
      <c r="BY156" s="5">
        <f>P_R[[#This Row],[35+]]-P_R[[#This Row],[36+]]</f>
        <v>0</v>
      </c>
      <c r="BZ156" s="5">
        <f>P_R[[#This Row],[36+]]-P_R[[#This Row],[37+]]</f>
        <v>0</v>
      </c>
      <c r="CA156" s="5">
        <f>P_R[[#This Row],[37+]]-P_R[[#This Row],[38+]]</f>
        <v>0</v>
      </c>
      <c r="CB156" s="5">
        <f>P_R[[#This Row],[38+]]-P_R[[#This Row],[39+]]</f>
        <v>0</v>
      </c>
      <c r="CC156" s="5">
        <f>P_R[[#This Row],[39+]]-P_R[[#This Row],[40+]]</f>
        <v>0</v>
      </c>
      <c r="CD156" s="5">
        <f>P_R[[#This Row],[40+]]-P_R[[#This Row],[41+]]</f>
        <v>0</v>
      </c>
      <c r="CE156" s="5">
        <f>P_R[[#This Row],[41+]]-P_R[[#This Row],[42+]]</f>
        <v>0</v>
      </c>
      <c r="CF156" s="5">
        <f>P_R[[#This Row],[42+]]-P_R[[#This Row],[43+]]</f>
        <v>0</v>
      </c>
      <c r="CG156" s="5">
        <f>P_R[[#This Row],[43+]]-P_R[[#This Row],[44+]]</f>
        <v>0</v>
      </c>
      <c r="CH156" s="5">
        <f>P_R[[#This Row],[44+]]-P_R[[#This Row],[45+]]</f>
        <v>0</v>
      </c>
      <c r="CI156" s="5">
        <f>P_R[[#This Row],[45+]]-P_R[[#This Row],[46+]]</f>
        <v>0</v>
      </c>
      <c r="CJ156" s="5">
        <f>P_R[[#This Row],[46+]]-P_R[[#This Row],[47+]]</f>
        <v>0</v>
      </c>
      <c r="CK156" s="5">
        <f>P_R[[#This Row],[47+]]-P_R[[#This Row],[48+]]</f>
        <v>0</v>
      </c>
      <c r="CL156" s="5">
        <f>P_R[[#This Row],[48+]]-P_R[[#This Row],[49+]]</f>
        <v>0</v>
      </c>
    </row>
    <row r="157" spans="1:90" x14ac:dyDescent="0.25">
      <c r="A157" s="10">
        <v>22400629</v>
      </c>
      <c r="B157" t="s">
        <v>80</v>
      </c>
      <c r="C157" t="s">
        <v>90</v>
      </c>
      <c r="D157" s="11">
        <v>0.91666666666666663</v>
      </c>
      <c r="E157" s="9" t="str">
        <f>HYPERLINK("https://www.nba.com/stats/player/1629674/boxscores-traditional", "Neemias Queta")</f>
        <v>Neemias Queta</v>
      </c>
      <c r="F157">
        <v>9.1999999999999993</v>
      </c>
      <c r="G157" s="4">
        <v>3.1869999999999998</v>
      </c>
      <c r="H157" s="3">
        <v>0.64802999999999999</v>
      </c>
      <c r="I157" s="3">
        <v>0.52392000000000005</v>
      </c>
      <c r="J157" s="3">
        <v>0.40128999999999998</v>
      </c>
      <c r="K157" s="3">
        <v>0.28774</v>
      </c>
      <c r="L157" s="3">
        <v>0.18942999999999999</v>
      </c>
      <c r="M157" s="3">
        <v>0.11702</v>
      </c>
      <c r="N157" s="3">
        <v>6.5519999999999995E-2</v>
      </c>
      <c r="O157" s="3">
        <v>3.4380000000000001E-2</v>
      </c>
      <c r="P157" s="3">
        <v>1.6590000000000001E-2</v>
      </c>
      <c r="Q157" s="3">
        <v>7.1399999999999996E-3</v>
      </c>
      <c r="R157" s="3">
        <v>2.8900000000000002E-3</v>
      </c>
      <c r="S157" s="3">
        <v>1.07E-3</v>
      </c>
      <c r="T157" s="3">
        <v>3.5E-4</v>
      </c>
      <c r="U157" s="3">
        <v>1.1E-4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0</v>
      </c>
      <c r="AW157" s="3">
        <v>0</v>
      </c>
      <c r="AX157" s="5">
        <f>P_R[[#This Row],[8+]]-P_R[[#This Row],[9+]]</f>
        <v>0.12410999999999994</v>
      </c>
      <c r="AY157" s="5">
        <f>P_R[[#This Row],[9+]]-P_R[[#This Row],[10+]]</f>
        <v>0.12263000000000007</v>
      </c>
      <c r="AZ157" s="5">
        <f>P_R[[#This Row],[10+]]-P_R[[#This Row],[11+]]</f>
        <v>0.11354999999999998</v>
      </c>
      <c r="BA157" s="5">
        <f>P_R[[#This Row],[11+]]-P_R[[#This Row],[12+]]</f>
        <v>9.8310000000000008E-2</v>
      </c>
      <c r="BB157" s="5">
        <f>P_R[[#This Row],[12+]]-P_R[[#This Row],[13+]]</f>
        <v>7.2409999999999988E-2</v>
      </c>
      <c r="BC157" s="5">
        <f>P_R[[#This Row],[13+]]-P_R[[#This Row],[14+]]</f>
        <v>5.1500000000000004E-2</v>
      </c>
      <c r="BD157" s="5">
        <f>P_R[[#This Row],[14+]]-P_R[[#This Row],[15+]]</f>
        <v>3.1139999999999994E-2</v>
      </c>
      <c r="BE157" s="5">
        <f>P_R[[#This Row],[15+]]-P_R[[#This Row],[16+]]</f>
        <v>1.779E-2</v>
      </c>
      <c r="BF157" s="5">
        <f>P_R[[#This Row],[16+]]-P_R[[#This Row],[17+]]</f>
        <v>9.4500000000000001E-3</v>
      </c>
      <c r="BG157" s="5">
        <f>P_R[[#This Row],[17+]]-P_R[[#This Row],[18+]]</f>
        <v>4.2499999999999994E-3</v>
      </c>
      <c r="BH157" s="5">
        <f>P_R[[#This Row],[18+]]-P_R[[#This Row],[19+]]</f>
        <v>1.8200000000000002E-3</v>
      </c>
      <c r="BI157" s="5">
        <f>P_R[[#This Row],[19+]]-P_R[[#This Row],[20+]]</f>
        <v>7.1999999999999994E-4</v>
      </c>
      <c r="BJ157" s="5">
        <f>P_R[[#This Row],[20+]]-P_R[[#This Row],[21+]]</f>
        <v>2.3999999999999998E-4</v>
      </c>
      <c r="BK157" s="5">
        <f>P_R[[#This Row],[21+]]-P_R[[#This Row],[22+]]</f>
        <v>1.1E-4</v>
      </c>
      <c r="BL157" s="5">
        <f>P_R[[#This Row],[22+]]-P_R[[#This Row],[23+]]</f>
        <v>0</v>
      </c>
      <c r="BM157" s="5">
        <f>P_R[[#This Row],[23+]]-P_R[[#This Row],[24+]]</f>
        <v>0</v>
      </c>
      <c r="BN157" s="5">
        <f>P_R[[#This Row],[24+]]-P_R[[#This Row],[25+]]</f>
        <v>0</v>
      </c>
      <c r="BO157" s="5">
        <f>P_R[[#This Row],[25+]]-P_R[[#This Row],[26+]]</f>
        <v>0</v>
      </c>
      <c r="BP157" s="5">
        <f>P_R[[#This Row],[26+]]-P_R[[#This Row],[27+]]</f>
        <v>0</v>
      </c>
      <c r="BQ157" s="5">
        <f>P_R[[#This Row],[27+]]-P_R[[#This Row],[28+]]</f>
        <v>0</v>
      </c>
      <c r="BR157" s="5">
        <f>P_R[[#This Row],[28+]]-P_R[[#This Row],[29+]]</f>
        <v>0</v>
      </c>
      <c r="BS157" s="5">
        <f>P_R[[#This Row],[29+]]-P_R[[#This Row],[30+]]</f>
        <v>0</v>
      </c>
      <c r="BT157" s="5">
        <f>P_R[[#This Row],[30+]]-P_R[[#This Row],[31+]]</f>
        <v>0</v>
      </c>
      <c r="BU157" s="5">
        <f>P_R[[#This Row],[31+]]-P_R[[#This Row],[32+]]</f>
        <v>0</v>
      </c>
      <c r="BV157" s="5">
        <f>P_R[[#This Row],[32+]]-P_R[[#This Row],[33+]]</f>
        <v>0</v>
      </c>
      <c r="BW157" s="5">
        <f>P_R[[#This Row],[33+]]-P_R[[#This Row],[34+]]</f>
        <v>0</v>
      </c>
      <c r="BX157" s="5">
        <f>P_R[[#This Row],[34+]]-P_R[[#This Row],[35+]]</f>
        <v>0</v>
      </c>
      <c r="BY157" s="5">
        <f>P_R[[#This Row],[35+]]-P_R[[#This Row],[36+]]</f>
        <v>0</v>
      </c>
      <c r="BZ157" s="5">
        <f>P_R[[#This Row],[36+]]-P_R[[#This Row],[37+]]</f>
        <v>0</v>
      </c>
      <c r="CA157" s="5">
        <f>P_R[[#This Row],[37+]]-P_R[[#This Row],[38+]]</f>
        <v>0</v>
      </c>
      <c r="CB157" s="5">
        <f>P_R[[#This Row],[38+]]-P_R[[#This Row],[39+]]</f>
        <v>0</v>
      </c>
      <c r="CC157" s="5">
        <f>P_R[[#This Row],[39+]]-P_R[[#This Row],[40+]]</f>
        <v>0</v>
      </c>
      <c r="CD157" s="5">
        <f>P_R[[#This Row],[40+]]-P_R[[#This Row],[41+]]</f>
        <v>0</v>
      </c>
      <c r="CE157" s="5">
        <f>P_R[[#This Row],[41+]]-P_R[[#This Row],[42+]]</f>
        <v>0</v>
      </c>
      <c r="CF157" s="5">
        <f>P_R[[#This Row],[42+]]-P_R[[#This Row],[43+]]</f>
        <v>0</v>
      </c>
      <c r="CG157" s="5">
        <f>P_R[[#This Row],[43+]]-P_R[[#This Row],[44+]]</f>
        <v>0</v>
      </c>
      <c r="CH157" s="5">
        <f>P_R[[#This Row],[44+]]-P_R[[#This Row],[45+]]</f>
        <v>0</v>
      </c>
      <c r="CI157" s="5">
        <f>P_R[[#This Row],[45+]]-P_R[[#This Row],[46+]]</f>
        <v>0</v>
      </c>
      <c r="CJ157" s="5">
        <f>P_R[[#This Row],[46+]]-P_R[[#This Row],[47+]]</f>
        <v>0</v>
      </c>
      <c r="CK157" s="5">
        <f>P_R[[#This Row],[47+]]-P_R[[#This Row],[48+]]</f>
        <v>0</v>
      </c>
      <c r="CL157" s="5">
        <f>P_R[[#This Row],[48+]]-P_R[[#This Row],[49+]]</f>
        <v>0</v>
      </c>
    </row>
    <row r="158" spans="1:90" x14ac:dyDescent="0.25">
      <c r="A158" s="10">
        <v>22400628</v>
      </c>
      <c r="B158" t="s">
        <v>89</v>
      </c>
      <c r="C158" t="s">
        <v>79</v>
      </c>
      <c r="D158" s="11">
        <v>0.91666666666666663</v>
      </c>
      <c r="E158" s="9" t="str">
        <f>HYPERLINK("https://www.nba.com/stats/player/1630245/boxscores-traditional", "Ayo Dosunmu")</f>
        <v>Ayo Dosunmu</v>
      </c>
      <c r="F158">
        <v>11.8</v>
      </c>
      <c r="G158" s="4">
        <v>1.72</v>
      </c>
      <c r="H158" s="3">
        <v>0.98645000000000005</v>
      </c>
      <c r="I158" s="3">
        <v>0.94845000000000002</v>
      </c>
      <c r="J158" s="3">
        <v>0.85314000000000001</v>
      </c>
      <c r="K158" s="3">
        <v>0.68081999999999998</v>
      </c>
      <c r="L158" s="3">
        <v>0.45223999999999998</v>
      </c>
      <c r="M158" s="3">
        <v>0.24196000000000001</v>
      </c>
      <c r="N158" s="3">
        <v>0.10027</v>
      </c>
      <c r="O158" s="3">
        <v>3.1440000000000003E-2</v>
      </c>
      <c r="P158" s="3">
        <v>7.3400000000000002E-3</v>
      </c>
      <c r="Q158" s="3">
        <v>1.2600000000000001E-3</v>
      </c>
      <c r="R158" s="3">
        <v>1.6000000000000001E-4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0</v>
      </c>
      <c r="AW158" s="3">
        <v>0</v>
      </c>
      <c r="AX158" s="5">
        <f>P_R[[#This Row],[8+]]-P_R[[#This Row],[9+]]</f>
        <v>3.8000000000000034E-2</v>
      </c>
      <c r="AY158" s="5">
        <f>P_R[[#This Row],[9+]]-P_R[[#This Row],[10+]]</f>
        <v>9.5310000000000006E-2</v>
      </c>
      <c r="AZ158" s="5">
        <f>P_R[[#This Row],[10+]]-P_R[[#This Row],[11+]]</f>
        <v>0.17232000000000003</v>
      </c>
      <c r="BA158" s="5">
        <f>P_R[[#This Row],[11+]]-P_R[[#This Row],[12+]]</f>
        <v>0.22858000000000001</v>
      </c>
      <c r="BB158" s="5">
        <f>P_R[[#This Row],[12+]]-P_R[[#This Row],[13+]]</f>
        <v>0.21027999999999997</v>
      </c>
      <c r="BC158" s="5">
        <f>P_R[[#This Row],[13+]]-P_R[[#This Row],[14+]]</f>
        <v>0.14169000000000001</v>
      </c>
      <c r="BD158" s="5">
        <f>P_R[[#This Row],[14+]]-P_R[[#This Row],[15+]]</f>
        <v>6.8830000000000002E-2</v>
      </c>
      <c r="BE158" s="5">
        <f>P_R[[#This Row],[15+]]-P_R[[#This Row],[16+]]</f>
        <v>2.4100000000000003E-2</v>
      </c>
      <c r="BF158" s="5">
        <f>P_R[[#This Row],[16+]]-P_R[[#This Row],[17+]]</f>
        <v>6.0800000000000003E-3</v>
      </c>
      <c r="BG158" s="5">
        <f>P_R[[#This Row],[17+]]-P_R[[#This Row],[18+]]</f>
        <v>1.1000000000000001E-3</v>
      </c>
      <c r="BH158" s="5">
        <f>P_R[[#This Row],[18+]]-P_R[[#This Row],[19+]]</f>
        <v>1.6000000000000001E-4</v>
      </c>
      <c r="BI158" s="5">
        <f>P_R[[#This Row],[19+]]-P_R[[#This Row],[20+]]</f>
        <v>0</v>
      </c>
      <c r="BJ158" s="5">
        <f>P_R[[#This Row],[20+]]-P_R[[#This Row],[21+]]</f>
        <v>0</v>
      </c>
      <c r="BK158" s="5">
        <f>P_R[[#This Row],[21+]]-P_R[[#This Row],[22+]]</f>
        <v>0</v>
      </c>
      <c r="BL158" s="5">
        <f>P_R[[#This Row],[22+]]-P_R[[#This Row],[23+]]</f>
        <v>0</v>
      </c>
      <c r="BM158" s="5">
        <f>P_R[[#This Row],[23+]]-P_R[[#This Row],[24+]]</f>
        <v>0</v>
      </c>
      <c r="BN158" s="5">
        <f>P_R[[#This Row],[24+]]-P_R[[#This Row],[25+]]</f>
        <v>0</v>
      </c>
      <c r="BO158" s="5">
        <f>P_R[[#This Row],[25+]]-P_R[[#This Row],[26+]]</f>
        <v>0</v>
      </c>
      <c r="BP158" s="5">
        <f>P_R[[#This Row],[26+]]-P_R[[#This Row],[27+]]</f>
        <v>0</v>
      </c>
      <c r="BQ158" s="5">
        <f>P_R[[#This Row],[27+]]-P_R[[#This Row],[28+]]</f>
        <v>0</v>
      </c>
      <c r="BR158" s="5">
        <f>P_R[[#This Row],[28+]]-P_R[[#This Row],[29+]]</f>
        <v>0</v>
      </c>
      <c r="BS158" s="5">
        <f>P_R[[#This Row],[29+]]-P_R[[#This Row],[30+]]</f>
        <v>0</v>
      </c>
      <c r="BT158" s="5">
        <f>P_R[[#This Row],[30+]]-P_R[[#This Row],[31+]]</f>
        <v>0</v>
      </c>
      <c r="BU158" s="5">
        <f>P_R[[#This Row],[31+]]-P_R[[#This Row],[32+]]</f>
        <v>0</v>
      </c>
      <c r="BV158" s="5">
        <f>P_R[[#This Row],[32+]]-P_R[[#This Row],[33+]]</f>
        <v>0</v>
      </c>
      <c r="BW158" s="5">
        <f>P_R[[#This Row],[33+]]-P_R[[#This Row],[34+]]</f>
        <v>0</v>
      </c>
      <c r="BX158" s="5">
        <f>P_R[[#This Row],[34+]]-P_R[[#This Row],[35+]]</f>
        <v>0</v>
      </c>
      <c r="BY158" s="5">
        <f>P_R[[#This Row],[35+]]-P_R[[#This Row],[36+]]</f>
        <v>0</v>
      </c>
      <c r="BZ158" s="5">
        <f>P_R[[#This Row],[36+]]-P_R[[#This Row],[37+]]</f>
        <v>0</v>
      </c>
      <c r="CA158" s="5">
        <f>P_R[[#This Row],[37+]]-P_R[[#This Row],[38+]]</f>
        <v>0</v>
      </c>
      <c r="CB158" s="5">
        <f>P_R[[#This Row],[38+]]-P_R[[#This Row],[39+]]</f>
        <v>0</v>
      </c>
      <c r="CC158" s="5">
        <f>P_R[[#This Row],[39+]]-P_R[[#This Row],[40+]]</f>
        <v>0</v>
      </c>
      <c r="CD158" s="5">
        <f>P_R[[#This Row],[40+]]-P_R[[#This Row],[41+]]</f>
        <v>0</v>
      </c>
      <c r="CE158" s="5">
        <f>P_R[[#This Row],[41+]]-P_R[[#This Row],[42+]]</f>
        <v>0</v>
      </c>
      <c r="CF158" s="5">
        <f>P_R[[#This Row],[42+]]-P_R[[#This Row],[43+]]</f>
        <v>0</v>
      </c>
      <c r="CG158" s="5">
        <f>P_R[[#This Row],[43+]]-P_R[[#This Row],[44+]]</f>
        <v>0</v>
      </c>
      <c r="CH158" s="5">
        <f>P_R[[#This Row],[44+]]-P_R[[#This Row],[45+]]</f>
        <v>0</v>
      </c>
      <c r="CI158" s="5">
        <f>P_R[[#This Row],[45+]]-P_R[[#This Row],[46+]]</f>
        <v>0</v>
      </c>
      <c r="CJ158" s="5">
        <f>P_R[[#This Row],[46+]]-P_R[[#This Row],[47+]]</f>
        <v>0</v>
      </c>
      <c r="CK158" s="5">
        <f>P_R[[#This Row],[47+]]-P_R[[#This Row],[48+]]</f>
        <v>0</v>
      </c>
      <c r="CL158" s="5">
        <f>P_R[[#This Row],[48+]]-P_R[[#This Row],[49+]]</f>
        <v>0</v>
      </c>
    </row>
    <row r="159" spans="1:90" x14ac:dyDescent="0.25">
      <c r="A159" s="10">
        <v>22400983</v>
      </c>
      <c r="B159" t="s">
        <v>81</v>
      </c>
      <c r="C159" t="s">
        <v>91</v>
      </c>
      <c r="D159" s="11">
        <v>0.9375</v>
      </c>
      <c r="E159" s="9" t="str">
        <f>HYPERLINK("https://www.nba.com/stats/player/201935/boxscores-traditional", "James Harden")</f>
        <v>James Harden</v>
      </c>
      <c r="F159">
        <v>25.2</v>
      </c>
      <c r="G159" s="4">
        <v>3.6</v>
      </c>
      <c r="H159" s="3">
        <v>1</v>
      </c>
      <c r="I159" s="3">
        <v>1</v>
      </c>
      <c r="J159" s="3">
        <v>1</v>
      </c>
      <c r="K159" s="3">
        <v>0.99995999999999996</v>
      </c>
      <c r="L159" s="3">
        <v>0.99987999999999999</v>
      </c>
      <c r="M159" s="3">
        <v>0.99965000000000004</v>
      </c>
      <c r="N159" s="3">
        <v>0.99905999999999995</v>
      </c>
      <c r="O159" s="3">
        <v>0.99766999999999995</v>
      </c>
      <c r="P159" s="3">
        <v>0.99477000000000004</v>
      </c>
      <c r="Q159" s="3">
        <v>0.98870000000000002</v>
      </c>
      <c r="R159" s="3">
        <v>0.97724999999999995</v>
      </c>
      <c r="S159" s="3">
        <v>0.95728000000000002</v>
      </c>
      <c r="T159" s="3">
        <v>0.92506999999999995</v>
      </c>
      <c r="U159" s="3">
        <v>0.879</v>
      </c>
      <c r="V159" s="3">
        <v>0.81327000000000005</v>
      </c>
      <c r="W159" s="3">
        <v>0.72907</v>
      </c>
      <c r="X159" s="3">
        <v>0.62929999999999997</v>
      </c>
      <c r="Y159" s="3">
        <v>0.52392000000000005</v>
      </c>
      <c r="Z159" s="3">
        <v>0.41293999999999997</v>
      </c>
      <c r="AA159" s="3">
        <v>0.30853999999999998</v>
      </c>
      <c r="AB159" s="3">
        <v>0.2177</v>
      </c>
      <c r="AC159" s="3">
        <v>0.14457</v>
      </c>
      <c r="AD159" s="3">
        <v>9.1759999999999994E-2</v>
      </c>
      <c r="AE159" s="3">
        <v>5.3699999999999998E-2</v>
      </c>
      <c r="AF159" s="3">
        <v>2.938E-2</v>
      </c>
      <c r="AG159" s="3">
        <v>1.4999999999999999E-2</v>
      </c>
      <c r="AH159" s="3">
        <v>7.3400000000000002E-3</v>
      </c>
      <c r="AI159" s="3">
        <v>3.2599999999999999E-3</v>
      </c>
      <c r="AJ159" s="3">
        <v>1.3500000000000001E-3</v>
      </c>
      <c r="AK159" s="3">
        <v>5.1999999999999995E-4</v>
      </c>
      <c r="AL159" s="3">
        <v>1.9000000000000001E-4</v>
      </c>
      <c r="AM159" s="3">
        <v>6.0000000000000002E-5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5">
        <f>P_R[[#This Row],[8+]]-P_R[[#This Row],[9+]]</f>
        <v>0</v>
      </c>
      <c r="AY159" s="5">
        <f>P_R[[#This Row],[9+]]-P_R[[#This Row],[10+]]</f>
        <v>0</v>
      </c>
      <c r="AZ159" s="5">
        <f>P_R[[#This Row],[10+]]-P_R[[#This Row],[11+]]</f>
        <v>4.0000000000040004E-5</v>
      </c>
      <c r="BA159" s="5">
        <f>P_R[[#This Row],[11+]]-P_R[[#This Row],[12+]]</f>
        <v>7.9999999999968985E-5</v>
      </c>
      <c r="BB159" s="5">
        <f>P_R[[#This Row],[12+]]-P_R[[#This Row],[13+]]</f>
        <v>2.2999999999995246E-4</v>
      </c>
      <c r="BC159" s="5">
        <f>P_R[[#This Row],[13+]]-P_R[[#This Row],[14+]]</f>
        <v>5.9000000000009045E-4</v>
      </c>
      <c r="BD159" s="5">
        <f>P_R[[#This Row],[14+]]-P_R[[#This Row],[15+]]</f>
        <v>1.3900000000000023E-3</v>
      </c>
      <c r="BE159" s="5">
        <f>P_R[[#This Row],[15+]]-P_R[[#This Row],[16+]]</f>
        <v>2.8999999999999027E-3</v>
      </c>
      <c r="BF159" s="5">
        <f>P_R[[#This Row],[16+]]-P_R[[#This Row],[17+]]</f>
        <v>6.0700000000000198E-3</v>
      </c>
      <c r="BG159" s="5">
        <f>P_R[[#This Row],[17+]]-P_R[[#This Row],[18+]]</f>
        <v>1.1450000000000071E-2</v>
      </c>
      <c r="BH159" s="5">
        <f>P_R[[#This Row],[18+]]-P_R[[#This Row],[19+]]</f>
        <v>1.9969999999999932E-2</v>
      </c>
      <c r="BI159" s="5">
        <f>P_R[[#This Row],[19+]]-P_R[[#This Row],[20+]]</f>
        <v>3.2210000000000072E-2</v>
      </c>
      <c r="BJ159" s="5">
        <f>P_R[[#This Row],[20+]]-P_R[[#This Row],[21+]]</f>
        <v>4.6069999999999944E-2</v>
      </c>
      <c r="BK159" s="5">
        <f>P_R[[#This Row],[21+]]-P_R[[#This Row],[22+]]</f>
        <v>6.5729999999999955E-2</v>
      </c>
      <c r="BL159" s="5">
        <f>P_R[[#This Row],[22+]]-P_R[[#This Row],[23+]]</f>
        <v>8.4200000000000053E-2</v>
      </c>
      <c r="BM159" s="5">
        <f>P_R[[#This Row],[23+]]-P_R[[#This Row],[24+]]</f>
        <v>9.9770000000000025E-2</v>
      </c>
      <c r="BN159" s="5">
        <f>P_R[[#This Row],[24+]]-P_R[[#This Row],[25+]]</f>
        <v>0.10537999999999992</v>
      </c>
      <c r="BO159" s="5">
        <f>P_R[[#This Row],[25+]]-P_R[[#This Row],[26+]]</f>
        <v>0.11098000000000008</v>
      </c>
      <c r="BP159" s="5">
        <f>P_R[[#This Row],[26+]]-P_R[[#This Row],[27+]]</f>
        <v>0.10439999999999999</v>
      </c>
      <c r="BQ159" s="5">
        <f>P_R[[#This Row],[27+]]-P_R[[#This Row],[28+]]</f>
        <v>9.0839999999999976E-2</v>
      </c>
      <c r="BR159" s="5">
        <f>P_R[[#This Row],[28+]]-P_R[[#This Row],[29+]]</f>
        <v>7.3130000000000001E-2</v>
      </c>
      <c r="BS159" s="5">
        <f>P_R[[#This Row],[29+]]-P_R[[#This Row],[30+]]</f>
        <v>5.281000000000001E-2</v>
      </c>
      <c r="BT159" s="5">
        <f>P_R[[#This Row],[30+]]-P_R[[#This Row],[31+]]</f>
        <v>3.8059999999999997E-2</v>
      </c>
      <c r="BU159" s="5">
        <f>P_R[[#This Row],[31+]]-P_R[[#This Row],[32+]]</f>
        <v>2.4319999999999998E-2</v>
      </c>
      <c r="BV159" s="5">
        <f>P_R[[#This Row],[32+]]-P_R[[#This Row],[33+]]</f>
        <v>1.438E-2</v>
      </c>
      <c r="BW159" s="5">
        <f>P_R[[#This Row],[33+]]-P_R[[#This Row],[34+]]</f>
        <v>7.6599999999999993E-3</v>
      </c>
      <c r="BX159" s="5">
        <f>P_R[[#This Row],[34+]]-P_R[[#This Row],[35+]]</f>
        <v>4.0800000000000003E-3</v>
      </c>
      <c r="BY159" s="5">
        <f>P_R[[#This Row],[35+]]-P_R[[#This Row],[36+]]</f>
        <v>1.9099999999999998E-3</v>
      </c>
      <c r="BZ159" s="5">
        <f>P_R[[#This Row],[36+]]-P_R[[#This Row],[37+]]</f>
        <v>8.3000000000000012E-4</v>
      </c>
      <c r="CA159" s="5">
        <f>P_R[[#This Row],[37+]]-P_R[[#This Row],[38+]]</f>
        <v>3.2999999999999994E-4</v>
      </c>
      <c r="CB159" s="5">
        <f>P_R[[#This Row],[38+]]-P_R[[#This Row],[39+]]</f>
        <v>1.3000000000000002E-4</v>
      </c>
      <c r="CC159" s="5">
        <f>P_R[[#This Row],[39+]]-P_R[[#This Row],[40+]]</f>
        <v>6.0000000000000002E-5</v>
      </c>
      <c r="CD159" s="5">
        <f>P_R[[#This Row],[40+]]-P_R[[#This Row],[41+]]</f>
        <v>0</v>
      </c>
      <c r="CE159" s="5">
        <f>P_R[[#This Row],[41+]]-P_R[[#This Row],[42+]]</f>
        <v>0</v>
      </c>
      <c r="CF159" s="5">
        <f>P_R[[#This Row],[42+]]-P_R[[#This Row],[43+]]</f>
        <v>0</v>
      </c>
      <c r="CG159" s="5">
        <f>P_R[[#This Row],[43+]]-P_R[[#This Row],[44+]]</f>
        <v>0</v>
      </c>
      <c r="CH159" s="5">
        <f>P_R[[#This Row],[44+]]-P_R[[#This Row],[45+]]</f>
        <v>0</v>
      </c>
      <c r="CI159" s="5">
        <f>P_R[[#This Row],[45+]]-P_R[[#This Row],[46+]]</f>
        <v>0</v>
      </c>
      <c r="CJ159" s="5">
        <f>P_R[[#This Row],[46+]]-P_R[[#This Row],[47+]]</f>
        <v>0</v>
      </c>
      <c r="CK159" s="5">
        <f>P_R[[#This Row],[47+]]-P_R[[#This Row],[48+]]</f>
        <v>0</v>
      </c>
      <c r="CL159" s="5">
        <f>P_R[[#This Row],[48+]]-P_R[[#This Row],[49+]]</f>
        <v>0</v>
      </c>
    </row>
    <row r="160" spans="1:90" x14ac:dyDescent="0.25">
      <c r="A160" s="10">
        <v>22400983</v>
      </c>
      <c r="B160" t="s">
        <v>81</v>
      </c>
      <c r="C160" t="s">
        <v>91</v>
      </c>
      <c r="D160" s="11">
        <v>0.9375</v>
      </c>
      <c r="E160" s="9" t="str">
        <f>HYPERLINK("https://www.nba.com/stats/player/1626181/boxscores-traditional", "Norman Powell")</f>
        <v>Norman Powell</v>
      </c>
      <c r="F160">
        <v>27.4</v>
      </c>
      <c r="G160" s="4">
        <v>5.1609999999999996</v>
      </c>
      <c r="H160" s="3">
        <v>0.99992000000000003</v>
      </c>
      <c r="I160" s="3">
        <v>0.99982000000000004</v>
      </c>
      <c r="J160" s="3">
        <v>0.99961999999999995</v>
      </c>
      <c r="K160" s="3">
        <v>0.99926000000000004</v>
      </c>
      <c r="L160" s="3">
        <v>0.99856</v>
      </c>
      <c r="M160" s="3">
        <v>0.99736000000000002</v>
      </c>
      <c r="N160" s="3">
        <v>0.99534</v>
      </c>
      <c r="O160" s="3">
        <v>0.99180000000000001</v>
      </c>
      <c r="P160" s="3">
        <v>0.98645000000000005</v>
      </c>
      <c r="Q160" s="3">
        <v>0.97831000000000001</v>
      </c>
      <c r="R160" s="3">
        <v>0.96562000000000003</v>
      </c>
      <c r="S160" s="3">
        <v>0.94845000000000002</v>
      </c>
      <c r="T160" s="3">
        <v>0.92364000000000002</v>
      </c>
      <c r="U160" s="3">
        <v>0.89251000000000003</v>
      </c>
      <c r="V160" s="3">
        <v>0.85314000000000001</v>
      </c>
      <c r="W160" s="3">
        <v>0.80234000000000005</v>
      </c>
      <c r="X160" s="3">
        <v>0.74536999999999998</v>
      </c>
      <c r="Y160" s="3">
        <v>0.68081999999999998</v>
      </c>
      <c r="Z160" s="3">
        <v>0.60641999999999996</v>
      </c>
      <c r="AA160" s="3">
        <v>0.53188000000000002</v>
      </c>
      <c r="AB160" s="3">
        <v>0.45223999999999998</v>
      </c>
      <c r="AC160" s="3">
        <v>0.37828000000000001</v>
      </c>
      <c r="AD160" s="3">
        <v>0.30853999999999998</v>
      </c>
      <c r="AE160" s="3">
        <v>0.24196000000000001</v>
      </c>
      <c r="AF160" s="3">
        <v>0.18673000000000001</v>
      </c>
      <c r="AG160" s="3">
        <v>0.13786000000000001</v>
      </c>
      <c r="AH160" s="3">
        <v>0.10027</v>
      </c>
      <c r="AI160" s="3">
        <v>7.0779999999999996E-2</v>
      </c>
      <c r="AJ160" s="3">
        <v>4.7460000000000002E-2</v>
      </c>
      <c r="AK160" s="3">
        <v>3.1440000000000003E-2</v>
      </c>
      <c r="AL160" s="3">
        <v>2.018E-2</v>
      </c>
      <c r="AM160" s="3">
        <v>1.222E-2</v>
      </c>
      <c r="AN160" s="3">
        <v>7.3400000000000002E-3</v>
      </c>
      <c r="AO160" s="3">
        <v>4.15E-3</v>
      </c>
      <c r="AP160" s="3">
        <v>2.33E-3</v>
      </c>
      <c r="AQ160" s="3">
        <v>1.2600000000000001E-3</v>
      </c>
      <c r="AR160" s="3">
        <v>6.4000000000000005E-4</v>
      </c>
      <c r="AS160" s="3">
        <v>3.2000000000000003E-4</v>
      </c>
      <c r="AT160" s="3">
        <v>1.6000000000000001E-4</v>
      </c>
      <c r="AU160" s="3">
        <v>6.9999999999999994E-5</v>
      </c>
      <c r="AV160" s="3">
        <v>3.0000000000000001E-5</v>
      </c>
      <c r="AW160" s="3">
        <v>0</v>
      </c>
      <c r="AX160" s="5">
        <f>P_R[[#This Row],[8+]]-P_R[[#This Row],[9+]]</f>
        <v>9.9999999999988987E-5</v>
      </c>
      <c r="AY160" s="5">
        <f>P_R[[#This Row],[9+]]-P_R[[#This Row],[10+]]</f>
        <v>2.00000000000089E-4</v>
      </c>
      <c r="AZ160" s="5">
        <f>P_R[[#This Row],[10+]]-P_R[[#This Row],[11+]]</f>
        <v>3.5999999999991594E-4</v>
      </c>
      <c r="BA160" s="5">
        <f>P_R[[#This Row],[11+]]-P_R[[#This Row],[12+]]</f>
        <v>7.0000000000003393E-4</v>
      </c>
      <c r="BB160" s="5">
        <f>P_R[[#This Row],[12+]]-P_R[[#This Row],[13+]]</f>
        <v>1.1999999999999789E-3</v>
      </c>
      <c r="BC160" s="5">
        <f>P_R[[#This Row],[13+]]-P_R[[#This Row],[14+]]</f>
        <v>2.0200000000000218E-3</v>
      </c>
      <c r="BD160" s="5">
        <f>P_R[[#This Row],[14+]]-P_R[[#This Row],[15+]]</f>
        <v>3.5399999999999876E-3</v>
      </c>
      <c r="BE160" s="5">
        <f>P_R[[#This Row],[15+]]-P_R[[#This Row],[16+]]</f>
        <v>5.3499999999999659E-3</v>
      </c>
      <c r="BF160" s="5">
        <f>P_R[[#This Row],[16+]]-P_R[[#This Row],[17+]]</f>
        <v>8.1400000000000361E-3</v>
      </c>
      <c r="BG160" s="5">
        <f>P_R[[#This Row],[17+]]-P_R[[#This Row],[18+]]</f>
        <v>1.2689999999999979E-2</v>
      </c>
      <c r="BH160" s="5">
        <f>P_R[[#This Row],[18+]]-P_R[[#This Row],[19+]]</f>
        <v>1.7170000000000019E-2</v>
      </c>
      <c r="BI160" s="5">
        <f>P_R[[#This Row],[19+]]-P_R[[#This Row],[20+]]</f>
        <v>2.4809999999999999E-2</v>
      </c>
      <c r="BJ160" s="5">
        <f>P_R[[#This Row],[20+]]-P_R[[#This Row],[21+]]</f>
        <v>3.1129999999999991E-2</v>
      </c>
      <c r="BK160" s="5">
        <f>P_R[[#This Row],[21+]]-P_R[[#This Row],[22+]]</f>
        <v>3.9370000000000016E-2</v>
      </c>
      <c r="BL160" s="5">
        <f>P_R[[#This Row],[22+]]-P_R[[#This Row],[23+]]</f>
        <v>5.0799999999999956E-2</v>
      </c>
      <c r="BM160" s="5">
        <f>P_R[[#This Row],[23+]]-P_R[[#This Row],[24+]]</f>
        <v>5.6970000000000076E-2</v>
      </c>
      <c r="BN160" s="5">
        <f>P_R[[#This Row],[24+]]-P_R[[#This Row],[25+]]</f>
        <v>6.4549999999999996E-2</v>
      </c>
      <c r="BO160" s="5">
        <f>P_R[[#This Row],[25+]]-P_R[[#This Row],[26+]]</f>
        <v>7.4400000000000022E-2</v>
      </c>
      <c r="BP160" s="5">
        <f>P_R[[#This Row],[26+]]-P_R[[#This Row],[27+]]</f>
        <v>7.453999999999994E-2</v>
      </c>
      <c r="BQ160" s="5">
        <f>P_R[[#This Row],[27+]]-P_R[[#This Row],[28+]]</f>
        <v>7.9640000000000044E-2</v>
      </c>
      <c r="BR160" s="5">
        <f>P_R[[#This Row],[28+]]-P_R[[#This Row],[29+]]</f>
        <v>7.395999999999997E-2</v>
      </c>
      <c r="BS160" s="5">
        <f>P_R[[#This Row],[29+]]-P_R[[#This Row],[30+]]</f>
        <v>6.9740000000000024E-2</v>
      </c>
      <c r="BT160" s="5">
        <f>P_R[[#This Row],[30+]]-P_R[[#This Row],[31+]]</f>
        <v>6.6579999999999973E-2</v>
      </c>
      <c r="BU160" s="5">
        <f>P_R[[#This Row],[31+]]-P_R[[#This Row],[32+]]</f>
        <v>5.5230000000000001E-2</v>
      </c>
      <c r="BV160" s="5">
        <f>P_R[[#This Row],[32+]]-P_R[[#This Row],[33+]]</f>
        <v>4.8869999999999997E-2</v>
      </c>
      <c r="BW160" s="5">
        <f>P_R[[#This Row],[33+]]-P_R[[#This Row],[34+]]</f>
        <v>3.7590000000000012E-2</v>
      </c>
      <c r="BX160" s="5">
        <f>P_R[[#This Row],[34+]]-P_R[[#This Row],[35+]]</f>
        <v>2.9490000000000002E-2</v>
      </c>
      <c r="BY160" s="5">
        <f>P_R[[#This Row],[35+]]-P_R[[#This Row],[36+]]</f>
        <v>2.3319999999999994E-2</v>
      </c>
      <c r="BZ160" s="5">
        <f>P_R[[#This Row],[36+]]-P_R[[#This Row],[37+]]</f>
        <v>1.602E-2</v>
      </c>
      <c r="CA160" s="5">
        <f>P_R[[#This Row],[37+]]-P_R[[#This Row],[38+]]</f>
        <v>1.1260000000000003E-2</v>
      </c>
      <c r="CB160" s="5">
        <f>P_R[[#This Row],[38+]]-P_R[[#This Row],[39+]]</f>
        <v>7.9600000000000001E-3</v>
      </c>
      <c r="CC160" s="5">
        <f>P_R[[#This Row],[39+]]-P_R[[#This Row],[40+]]</f>
        <v>4.8799999999999998E-3</v>
      </c>
      <c r="CD160" s="5">
        <f>P_R[[#This Row],[40+]]-P_R[[#This Row],[41+]]</f>
        <v>3.1900000000000001E-3</v>
      </c>
      <c r="CE160" s="5">
        <f>P_R[[#This Row],[41+]]-P_R[[#This Row],[42+]]</f>
        <v>1.82E-3</v>
      </c>
      <c r="CF160" s="5">
        <f>P_R[[#This Row],[42+]]-P_R[[#This Row],[43+]]</f>
        <v>1.07E-3</v>
      </c>
      <c r="CG160" s="5">
        <f>P_R[[#This Row],[43+]]-P_R[[#This Row],[44+]]</f>
        <v>6.2E-4</v>
      </c>
      <c r="CH160" s="5">
        <f>P_R[[#This Row],[44+]]-P_R[[#This Row],[45+]]</f>
        <v>3.2000000000000003E-4</v>
      </c>
      <c r="CI160" s="5">
        <f>P_R[[#This Row],[45+]]-P_R[[#This Row],[46+]]</f>
        <v>1.6000000000000001E-4</v>
      </c>
      <c r="CJ160" s="5">
        <f>P_R[[#This Row],[46+]]-P_R[[#This Row],[47+]]</f>
        <v>9.0000000000000019E-5</v>
      </c>
      <c r="CK160" s="5">
        <f>P_R[[#This Row],[47+]]-P_R[[#This Row],[48+]]</f>
        <v>3.9999999999999996E-5</v>
      </c>
      <c r="CL160" s="5">
        <f>P_R[[#This Row],[48+]]-P_R[[#This Row],[49+]]</f>
        <v>3.0000000000000001E-5</v>
      </c>
    </row>
    <row r="161" spans="1:90" x14ac:dyDescent="0.25">
      <c r="A161" s="10">
        <v>22400983</v>
      </c>
      <c r="B161" t="s">
        <v>81</v>
      </c>
      <c r="C161" t="s">
        <v>91</v>
      </c>
      <c r="D161" s="11">
        <v>0.9375</v>
      </c>
      <c r="E161" s="9" t="str">
        <f>HYPERLINK("https://www.nba.com/stats/player/1627826/boxscores-traditional", "Ivica Zubac")</f>
        <v>Ivica Zubac</v>
      </c>
      <c r="F161">
        <v>27.4</v>
      </c>
      <c r="G161" s="4">
        <v>10.725999999999999</v>
      </c>
      <c r="H161" s="3">
        <v>0.96484999999999999</v>
      </c>
      <c r="I161" s="3">
        <v>0.95728000000000002</v>
      </c>
      <c r="J161" s="3">
        <v>0.94738</v>
      </c>
      <c r="K161" s="3">
        <v>0.93698999999999999</v>
      </c>
      <c r="L161" s="3">
        <v>0.92506999999999995</v>
      </c>
      <c r="M161" s="3">
        <v>0.90988000000000002</v>
      </c>
      <c r="N161" s="3">
        <v>0.89434999999999998</v>
      </c>
      <c r="O161" s="3">
        <v>0.87697999999999998</v>
      </c>
      <c r="P161" s="3">
        <v>0.85543000000000002</v>
      </c>
      <c r="Q161" s="3">
        <v>0.83398000000000005</v>
      </c>
      <c r="R161" s="3">
        <v>0.81057000000000001</v>
      </c>
      <c r="S161" s="3">
        <v>0.7823</v>
      </c>
      <c r="T161" s="3">
        <v>0.75490000000000002</v>
      </c>
      <c r="U161" s="3">
        <v>0.72575000000000001</v>
      </c>
      <c r="V161" s="3">
        <v>0.69145999999999996</v>
      </c>
      <c r="W161" s="3">
        <v>0.65910000000000002</v>
      </c>
      <c r="X161" s="3">
        <v>0.62551999999999996</v>
      </c>
      <c r="Y161" s="3">
        <v>0.58706000000000003</v>
      </c>
      <c r="Z161" s="3">
        <v>0.55171999999999999</v>
      </c>
      <c r="AA161" s="3">
        <v>0.51595000000000002</v>
      </c>
      <c r="AB161" s="3">
        <v>0.47608</v>
      </c>
      <c r="AC161" s="3">
        <v>0.44037999999999999</v>
      </c>
      <c r="AD161" s="3">
        <v>0.40516999999999997</v>
      </c>
      <c r="AE161" s="3">
        <v>0.36692999999999998</v>
      </c>
      <c r="AF161" s="3">
        <v>0.33360000000000001</v>
      </c>
      <c r="AG161" s="3">
        <v>0.30153000000000002</v>
      </c>
      <c r="AH161" s="3">
        <v>0.26762999999999998</v>
      </c>
      <c r="AI161" s="3">
        <v>0.23885000000000001</v>
      </c>
      <c r="AJ161" s="3">
        <v>0.21185999999999999</v>
      </c>
      <c r="AK161" s="3">
        <v>0.18406</v>
      </c>
      <c r="AL161" s="3">
        <v>0.16109000000000001</v>
      </c>
      <c r="AM161" s="3">
        <v>0.14007</v>
      </c>
      <c r="AN161" s="3">
        <v>0.121</v>
      </c>
      <c r="AO161" s="3">
        <v>0.10204000000000001</v>
      </c>
      <c r="AP161" s="3">
        <v>8.6910000000000001E-2</v>
      </c>
      <c r="AQ161" s="3">
        <v>7.3529999999999998E-2</v>
      </c>
      <c r="AR161" s="3">
        <v>6.0569999999999999E-2</v>
      </c>
      <c r="AS161" s="3">
        <v>5.0500000000000003E-2</v>
      </c>
      <c r="AT161" s="3">
        <v>4.1820000000000003E-2</v>
      </c>
      <c r="AU161" s="3">
        <v>3.3619999999999997E-2</v>
      </c>
      <c r="AV161" s="3">
        <v>2.743E-2</v>
      </c>
      <c r="AW161" s="3">
        <v>2.222E-2</v>
      </c>
      <c r="AX161" s="5">
        <f>P_R[[#This Row],[8+]]-P_R[[#This Row],[9+]]</f>
        <v>7.5699999999999656E-3</v>
      </c>
      <c r="AY161" s="5">
        <f>P_R[[#This Row],[9+]]-P_R[[#This Row],[10+]]</f>
        <v>9.9000000000000199E-3</v>
      </c>
      <c r="AZ161" s="5">
        <f>P_R[[#This Row],[10+]]-P_R[[#This Row],[11+]]</f>
        <v>1.039000000000001E-2</v>
      </c>
      <c r="BA161" s="5">
        <f>P_R[[#This Row],[11+]]-P_R[[#This Row],[12+]]</f>
        <v>1.1920000000000042E-2</v>
      </c>
      <c r="BB161" s="5">
        <f>P_R[[#This Row],[12+]]-P_R[[#This Row],[13+]]</f>
        <v>1.5189999999999926E-2</v>
      </c>
      <c r="BC161" s="5">
        <f>P_R[[#This Row],[13+]]-P_R[[#This Row],[14+]]</f>
        <v>1.5530000000000044E-2</v>
      </c>
      <c r="BD161" s="5">
        <f>P_R[[#This Row],[14+]]-P_R[[#This Row],[15+]]</f>
        <v>1.7369999999999997E-2</v>
      </c>
      <c r="BE161" s="5">
        <f>P_R[[#This Row],[15+]]-P_R[[#This Row],[16+]]</f>
        <v>2.1549999999999958E-2</v>
      </c>
      <c r="BF161" s="5">
        <f>P_R[[#This Row],[16+]]-P_R[[#This Row],[17+]]</f>
        <v>2.1449999999999969E-2</v>
      </c>
      <c r="BG161" s="5">
        <f>P_R[[#This Row],[17+]]-P_R[[#This Row],[18+]]</f>
        <v>2.3410000000000042E-2</v>
      </c>
      <c r="BH161" s="5">
        <f>P_R[[#This Row],[18+]]-P_R[[#This Row],[19+]]</f>
        <v>2.8270000000000017E-2</v>
      </c>
      <c r="BI161" s="5">
        <f>P_R[[#This Row],[19+]]-P_R[[#This Row],[20+]]</f>
        <v>2.739999999999998E-2</v>
      </c>
      <c r="BJ161" s="5">
        <f>P_R[[#This Row],[20+]]-P_R[[#This Row],[21+]]</f>
        <v>2.9150000000000009E-2</v>
      </c>
      <c r="BK161" s="5">
        <f>P_R[[#This Row],[21+]]-P_R[[#This Row],[22+]]</f>
        <v>3.4290000000000043E-2</v>
      </c>
      <c r="BL161" s="5">
        <f>P_R[[#This Row],[22+]]-P_R[[#This Row],[23+]]</f>
        <v>3.2359999999999944E-2</v>
      </c>
      <c r="BM161" s="5">
        <f>P_R[[#This Row],[23+]]-P_R[[#This Row],[24+]]</f>
        <v>3.3580000000000054E-2</v>
      </c>
      <c r="BN161" s="5">
        <f>P_R[[#This Row],[24+]]-P_R[[#This Row],[25+]]</f>
        <v>3.8459999999999939E-2</v>
      </c>
      <c r="BO161" s="5">
        <f>P_R[[#This Row],[25+]]-P_R[[#This Row],[26+]]</f>
        <v>3.5340000000000038E-2</v>
      </c>
      <c r="BP161" s="5">
        <f>P_R[[#This Row],[26+]]-P_R[[#This Row],[27+]]</f>
        <v>3.5769999999999968E-2</v>
      </c>
      <c r="BQ161" s="5">
        <f>P_R[[#This Row],[27+]]-P_R[[#This Row],[28+]]</f>
        <v>3.9870000000000017E-2</v>
      </c>
      <c r="BR161" s="5">
        <f>P_R[[#This Row],[28+]]-P_R[[#This Row],[29+]]</f>
        <v>3.570000000000001E-2</v>
      </c>
      <c r="BS161" s="5">
        <f>P_R[[#This Row],[29+]]-P_R[[#This Row],[30+]]</f>
        <v>3.5210000000000019E-2</v>
      </c>
      <c r="BT161" s="5">
        <f>P_R[[#This Row],[30+]]-P_R[[#This Row],[31+]]</f>
        <v>3.8239999999999996E-2</v>
      </c>
      <c r="BU161" s="5">
        <f>P_R[[#This Row],[31+]]-P_R[[#This Row],[32+]]</f>
        <v>3.3329999999999971E-2</v>
      </c>
      <c r="BV161" s="5">
        <f>P_R[[#This Row],[32+]]-P_R[[#This Row],[33+]]</f>
        <v>3.2069999999999987E-2</v>
      </c>
      <c r="BW161" s="5">
        <f>P_R[[#This Row],[33+]]-P_R[[#This Row],[34+]]</f>
        <v>3.3900000000000041E-2</v>
      </c>
      <c r="BX161" s="5">
        <f>P_R[[#This Row],[34+]]-P_R[[#This Row],[35+]]</f>
        <v>2.8779999999999972E-2</v>
      </c>
      <c r="BY161" s="5">
        <f>P_R[[#This Row],[35+]]-P_R[[#This Row],[36+]]</f>
        <v>2.6990000000000014E-2</v>
      </c>
      <c r="BZ161" s="5">
        <f>P_R[[#This Row],[36+]]-P_R[[#This Row],[37+]]</f>
        <v>2.7799999999999991E-2</v>
      </c>
      <c r="CA161" s="5">
        <f>P_R[[#This Row],[37+]]-P_R[[#This Row],[38+]]</f>
        <v>2.296999999999999E-2</v>
      </c>
      <c r="CB161" s="5">
        <f>P_R[[#This Row],[38+]]-P_R[[#This Row],[39+]]</f>
        <v>2.1020000000000011E-2</v>
      </c>
      <c r="CC161" s="5">
        <f>P_R[[#This Row],[39+]]-P_R[[#This Row],[40+]]</f>
        <v>1.9070000000000004E-2</v>
      </c>
      <c r="CD161" s="5">
        <f>P_R[[#This Row],[40+]]-P_R[[#This Row],[41+]]</f>
        <v>1.8959999999999991E-2</v>
      </c>
      <c r="CE161" s="5">
        <f>P_R[[#This Row],[41+]]-P_R[[#This Row],[42+]]</f>
        <v>1.5130000000000005E-2</v>
      </c>
      <c r="CF161" s="5">
        <f>P_R[[#This Row],[42+]]-P_R[[#This Row],[43+]]</f>
        <v>1.3380000000000003E-2</v>
      </c>
      <c r="CG161" s="5">
        <f>P_R[[#This Row],[43+]]-P_R[[#This Row],[44+]]</f>
        <v>1.2959999999999999E-2</v>
      </c>
      <c r="CH161" s="5">
        <f>P_R[[#This Row],[44+]]-P_R[[#This Row],[45+]]</f>
        <v>1.0069999999999996E-2</v>
      </c>
      <c r="CI161" s="5">
        <f>P_R[[#This Row],[45+]]-P_R[[#This Row],[46+]]</f>
        <v>8.6800000000000002E-3</v>
      </c>
      <c r="CJ161" s="5">
        <f>P_R[[#This Row],[46+]]-P_R[[#This Row],[47+]]</f>
        <v>8.2000000000000059E-3</v>
      </c>
      <c r="CK161" s="5">
        <f>P_R[[#This Row],[47+]]-P_R[[#This Row],[48+]]</f>
        <v>6.1899999999999976E-3</v>
      </c>
      <c r="CL161" s="5">
        <f>P_R[[#This Row],[48+]]-P_R[[#This Row],[49+]]</f>
        <v>5.2099999999999994E-3</v>
      </c>
    </row>
    <row r="162" spans="1:90" hidden="1" x14ac:dyDescent="0.25">
      <c r="A162" s="10">
        <v>22400621</v>
      </c>
      <c r="B162" t="s">
        <v>82</v>
      </c>
      <c r="C162" t="s">
        <v>83</v>
      </c>
      <c r="D162" s="11">
        <v>0.58333333333333337</v>
      </c>
      <c r="E162" s="9" t="str">
        <f>HYPERLINK("https://www.nba.com/stats/player/1630167/boxscores-traditional", "Obi Toppin")</f>
        <v>Obi Toppin</v>
      </c>
      <c r="F162">
        <v>10.199999999999999</v>
      </c>
      <c r="G162" s="4">
        <v>3.4870000000000001</v>
      </c>
      <c r="H162" s="3">
        <v>0.73565000000000003</v>
      </c>
      <c r="I162" s="3">
        <v>0.63307000000000002</v>
      </c>
      <c r="J162" s="3">
        <v>0.52392000000000005</v>
      </c>
      <c r="K162" s="3">
        <v>0.40905000000000002</v>
      </c>
      <c r="L162" s="3">
        <v>0.30153000000000002</v>
      </c>
      <c r="M162" s="3">
        <v>0.21185999999999999</v>
      </c>
      <c r="N162" s="3">
        <v>0.13786000000000001</v>
      </c>
      <c r="O162" s="3">
        <v>8.3790000000000003E-2</v>
      </c>
      <c r="P162" s="3">
        <v>4.8460000000000003E-2</v>
      </c>
      <c r="Q162" s="3">
        <v>2.5590000000000002E-2</v>
      </c>
      <c r="R162" s="3">
        <v>1.255E-2</v>
      </c>
      <c r="S162" s="3">
        <v>5.8700000000000002E-3</v>
      </c>
      <c r="T162" s="3">
        <v>2.48E-3</v>
      </c>
      <c r="U162" s="3">
        <v>9.7000000000000005E-4</v>
      </c>
      <c r="V162" s="3">
        <v>3.6000000000000002E-4</v>
      </c>
      <c r="W162" s="3">
        <v>1.2E-4</v>
      </c>
      <c r="X162" s="3">
        <v>4.0000000000000003E-5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0</v>
      </c>
      <c r="AW162" s="3">
        <v>0</v>
      </c>
      <c r="AX162" s="5">
        <f>P_R[[#This Row],[8+]]-P_R[[#This Row],[9+]]</f>
        <v>0.10258</v>
      </c>
      <c r="AY162" s="5">
        <f>P_R[[#This Row],[9+]]-P_R[[#This Row],[10+]]</f>
        <v>0.10914999999999997</v>
      </c>
      <c r="AZ162" s="5">
        <f>P_R[[#This Row],[10+]]-P_R[[#This Row],[11+]]</f>
        <v>0.11487000000000003</v>
      </c>
      <c r="BA162" s="5">
        <f>P_R[[#This Row],[11+]]-P_R[[#This Row],[12+]]</f>
        <v>0.10752</v>
      </c>
      <c r="BB162" s="5">
        <f>P_R[[#This Row],[12+]]-P_R[[#This Row],[13+]]</f>
        <v>8.9670000000000027E-2</v>
      </c>
      <c r="BC162" s="5">
        <f>P_R[[#This Row],[13+]]-P_R[[#This Row],[14+]]</f>
        <v>7.3999999999999982E-2</v>
      </c>
      <c r="BD162" s="5">
        <f>P_R[[#This Row],[14+]]-P_R[[#This Row],[15+]]</f>
        <v>5.4070000000000007E-2</v>
      </c>
      <c r="BE162" s="5">
        <f>P_R[[#This Row],[15+]]-P_R[[#This Row],[16+]]</f>
        <v>3.533E-2</v>
      </c>
      <c r="BF162" s="5">
        <f>P_R[[#This Row],[16+]]-P_R[[#This Row],[17+]]</f>
        <v>2.2870000000000001E-2</v>
      </c>
      <c r="BG162" s="5">
        <f>P_R[[#This Row],[17+]]-P_R[[#This Row],[18+]]</f>
        <v>1.3040000000000001E-2</v>
      </c>
      <c r="BH162" s="5">
        <f>P_R[[#This Row],[18+]]-P_R[[#This Row],[19+]]</f>
        <v>6.6800000000000002E-3</v>
      </c>
      <c r="BI162" s="5">
        <f>P_R[[#This Row],[19+]]-P_R[[#This Row],[20+]]</f>
        <v>3.3900000000000002E-3</v>
      </c>
      <c r="BJ162" s="5">
        <f>P_R[[#This Row],[20+]]-P_R[[#This Row],[21+]]</f>
        <v>1.5100000000000001E-3</v>
      </c>
      <c r="BK162" s="5">
        <f>P_R[[#This Row],[21+]]-P_R[[#This Row],[22+]]</f>
        <v>6.1000000000000008E-4</v>
      </c>
      <c r="BL162" s="5">
        <f>P_R[[#This Row],[22+]]-P_R[[#This Row],[23+]]</f>
        <v>2.4000000000000003E-4</v>
      </c>
      <c r="BM162" s="5">
        <f>P_R[[#This Row],[23+]]-P_R[[#This Row],[24+]]</f>
        <v>7.9999999999999993E-5</v>
      </c>
      <c r="BN162" s="5">
        <f>P_R[[#This Row],[24+]]-P_R[[#This Row],[25+]]</f>
        <v>4.0000000000000003E-5</v>
      </c>
      <c r="BO162" s="5">
        <f>P_R[[#This Row],[25+]]-P_R[[#This Row],[26+]]</f>
        <v>0</v>
      </c>
      <c r="BP162" s="5">
        <f>P_R[[#This Row],[26+]]-P_R[[#This Row],[27+]]</f>
        <v>0</v>
      </c>
      <c r="BQ162" s="5">
        <f>P_R[[#This Row],[27+]]-P_R[[#This Row],[28+]]</f>
        <v>0</v>
      </c>
      <c r="BR162" s="5">
        <f>P_R[[#This Row],[28+]]-P_R[[#This Row],[29+]]</f>
        <v>0</v>
      </c>
      <c r="BS162" s="5">
        <f>P_R[[#This Row],[29+]]-P_R[[#This Row],[30+]]</f>
        <v>0</v>
      </c>
      <c r="BT162" s="5">
        <f>P_R[[#This Row],[30+]]-P_R[[#This Row],[31+]]</f>
        <v>0</v>
      </c>
      <c r="BU162" s="5">
        <f>P_R[[#This Row],[31+]]-P_R[[#This Row],[32+]]</f>
        <v>0</v>
      </c>
      <c r="BV162" s="5">
        <f>P_R[[#This Row],[32+]]-P_R[[#This Row],[33+]]</f>
        <v>0</v>
      </c>
      <c r="BW162" s="5">
        <f>P_R[[#This Row],[33+]]-P_R[[#This Row],[34+]]</f>
        <v>0</v>
      </c>
      <c r="BX162" s="5">
        <f>P_R[[#This Row],[34+]]-P_R[[#This Row],[35+]]</f>
        <v>0</v>
      </c>
      <c r="BY162" s="5">
        <f>P_R[[#This Row],[35+]]-P_R[[#This Row],[36+]]</f>
        <v>0</v>
      </c>
      <c r="BZ162" s="5">
        <f>P_R[[#This Row],[36+]]-P_R[[#This Row],[37+]]</f>
        <v>0</v>
      </c>
      <c r="CA162" s="5">
        <f>P_R[[#This Row],[37+]]-P_R[[#This Row],[38+]]</f>
        <v>0</v>
      </c>
      <c r="CB162" s="5">
        <f>P_R[[#This Row],[38+]]-P_R[[#This Row],[39+]]</f>
        <v>0</v>
      </c>
      <c r="CC162" s="5">
        <f>P_R[[#This Row],[39+]]-P_R[[#This Row],[40+]]</f>
        <v>0</v>
      </c>
      <c r="CD162" s="5">
        <f>P_R[[#This Row],[40+]]-P_R[[#This Row],[41+]]</f>
        <v>0</v>
      </c>
      <c r="CE162" s="5">
        <f>P_R[[#This Row],[41+]]-P_R[[#This Row],[42+]]</f>
        <v>0</v>
      </c>
      <c r="CF162" s="5">
        <f>P_R[[#This Row],[42+]]-P_R[[#This Row],[43+]]</f>
        <v>0</v>
      </c>
      <c r="CG162" s="5">
        <f>P_R[[#This Row],[43+]]-P_R[[#This Row],[44+]]</f>
        <v>0</v>
      </c>
      <c r="CH162" s="5">
        <f>P_R[[#This Row],[44+]]-P_R[[#This Row],[45+]]</f>
        <v>0</v>
      </c>
      <c r="CI162" s="5">
        <f>P_R[[#This Row],[45+]]-P_R[[#This Row],[46+]]</f>
        <v>0</v>
      </c>
      <c r="CJ162" s="5">
        <f>P_R[[#This Row],[46+]]-P_R[[#This Row],[47+]]</f>
        <v>0</v>
      </c>
      <c r="CK162" s="5">
        <f>P_R[[#This Row],[47+]]-P_R[[#This Row],[48+]]</f>
        <v>0</v>
      </c>
      <c r="CL162" s="5">
        <f>P_R[[#This Row],[48+]]-P_R[[#This Row],[49+]]</f>
        <v>0</v>
      </c>
    </row>
    <row r="163" spans="1:90" x14ac:dyDescent="0.25">
      <c r="A163" s="10">
        <v>22400983</v>
      </c>
      <c r="B163" t="s">
        <v>91</v>
      </c>
      <c r="C163" t="s">
        <v>81</v>
      </c>
      <c r="D163" s="11">
        <v>0.9375</v>
      </c>
      <c r="E163" s="9" t="str">
        <f>HYPERLINK("https://www.nba.com/stats/player/1629673/boxscores-traditional", "Jordan Poole")</f>
        <v>Jordan Poole</v>
      </c>
      <c r="F163">
        <v>25.2</v>
      </c>
      <c r="G163" s="4">
        <v>10.147</v>
      </c>
      <c r="H163" s="3">
        <v>0.95543</v>
      </c>
      <c r="I163" s="3">
        <v>0.94520000000000004</v>
      </c>
      <c r="J163" s="3">
        <v>0.93318999999999996</v>
      </c>
      <c r="K163" s="3">
        <v>0.91923999999999995</v>
      </c>
      <c r="L163" s="3">
        <v>0.9032</v>
      </c>
      <c r="M163" s="3">
        <v>0.88492999999999999</v>
      </c>
      <c r="N163" s="3">
        <v>0.86433000000000004</v>
      </c>
      <c r="O163" s="3">
        <v>0.84375</v>
      </c>
      <c r="P163" s="3">
        <v>0.81859000000000004</v>
      </c>
      <c r="Q163" s="3">
        <v>0.79103000000000001</v>
      </c>
      <c r="R163" s="3">
        <v>0.76114999999999999</v>
      </c>
      <c r="S163" s="3">
        <v>0.72907</v>
      </c>
      <c r="T163" s="3">
        <v>0.69496999999999998</v>
      </c>
      <c r="U163" s="3">
        <v>0.65910000000000002</v>
      </c>
      <c r="V163" s="3">
        <v>0.62551999999999996</v>
      </c>
      <c r="W163" s="3">
        <v>0.58706000000000003</v>
      </c>
      <c r="X163" s="3">
        <v>0.54776000000000002</v>
      </c>
      <c r="Y163" s="3">
        <v>0.50797999999999999</v>
      </c>
      <c r="Z163" s="3">
        <v>0.46811999999999998</v>
      </c>
      <c r="AA163" s="3">
        <v>0.42858000000000002</v>
      </c>
      <c r="AB163" s="3">
        <v>0.38973999999999998</v>
      </c>
      <c r="AC163" s="3">
        <v>0.35569000000000001</v>
      </c>
      <c r="AD163" s="3">
        <v>0.31918000000000002</v>
      </c>
      <c r="AE163" s="3">
        <v>0.28433999999999998</v>
      </c>
      <c r="AF163" s="3">
        <v>0.25142999999999999</v>
      </c>
      <c r="AG163" s="3">
        <v>0.22065000000000001</v>
      </c>
      <c r="AH163" s="3">
        <v>0.19214999999999999</v>
      </c>
      <c r="AI163" s="3">
        <v>0.16602</v>
      </c>
      <c r="AJ163" s="3">
        <v>0.14457</v>
      </c>
      <c r="AK163" s="3">
        <v>0.12302</v>
      </c>
      <c r="AL163" s="3">
        <v>0.10383000000000001</v>
      </c>
      <c r="AM163" s="3">
        <v>8.6910000000000001E-2</v>
      </c>
      <c r="AN163" s="3">
        <v>7.2150000000000006E-2</v>
      </c>
      <c r="AO163" s="3">
        <v>5.9380000000000002E-2</v>
      </c>
      <c r="AP163" s="3">
        <v>4.8460000000000003E-2</v>
      </c>
      <c r="AQ163" s="3">
        <v>4.0059999999999998E-2</v>
      </c>
      <c r="AR163" s="3">
        <v>3.2160000000000001E-2</v>
      </c>
      <c r="AS163" s="3">
        <v>2.5590000000000002E-2</v>
      </c>
      <c r="AT163" s="3">
        <v>2.018E-2</v>
      </c>
      <c r="AU163" s="3">
        <v>1.5779999999999999E-2</v>
      </c>
      <c r="AV163" s="3">
        <v>1.222E-2</v>
      </c>
      <c r="AW163" s="3">
        <v>9.3900000000000008E-3</v>
      </c>
      <c r="AX163" s="5">
        <f>P_R[[#This Row],[8+]]-P_R[[#This Row],[9+]]</f>
        <v>1.0229999999999961E-2</v>
      </c>
      <c r="AY163" s="5">
        <f>P_R[[#This Row],[9+]]-P_R[[#This Row],[10+]]</f>
        <v>1.2010000000000076E-2</v>
      </c>
      <c r="AZ163" s="5">
        <f>P_R[[#This Row],[10+]]-P_R[[#This Row],[11+]]</f>
        <v>1.3950000000000018E-2</v>
      </c>
      <c r="BA163" s="5">
        <f>P_R[[#This Row],[11+]]-P_R[[#This Row],[12+]]</f>
        <v>1.6039999999999943E-2</v>
      </c>
      <c r="BB163" s="5">
        <f>P_R[[#This Row],[12+]]-P_R[[#This Row],[13+]]</f>
        <v>1.8270000000000008E-2</v>
      </c>
      <c r="BC163" s="5">
        <f>P_R[[#This Row],[13+]]-P_R[[#This Row],[14+]]</f>
        <v>2.0599999999999952E-2</v>
      </c>
      <c r="BD163" s="5">
        <f>P_R[[#This Row],[14+]]-P_R[[#This Row],[15+]]</f>
        <v>2.0580000000000043E-2</v>
      </c>
      <c r="BE163" s="5">
        <f>P_R[[#This Row],[15+]]-P_R[[#This Row],[16+]]</f>
        <v>2.515999999999996E-2</v>
      </c>
      <c r="BF163" s="5">
        <f>P_R[[#This Row],[16+]]-P_R[[#This Row],[17+]]</f>
        <v>2.7560000000000029E-2</v>
      </c>
      <c r="BG163" s="5">
        <f>P_R[[#This Row],[17+]]-P_R[[#This Row],[18+]]</f>
        <v>2.9880000000000018E-2</v>
      </c>
      <c r="BH163" s="5">
        <f>P_R[[#This Row],[18+]]-P_R[[#This Row],[19+]]</f>
        <v>3.2079999999999997E-2</v>
      </c>
      <c r="BI163" s="5">
        <f>P_R[[#This Row],[19+]]-P_R[[#This Row],[20+]]</f>
        <v>3.4100000000000019E-2</v>
      </c>
      <c r="BJ163" s="5">
        <f>P_R[[#This Row],[20+]]-P_R[[#This Row],[21+]]</f>
        <v>3.5869999999999957E-2</v>
      </c>
      <c r="BK163" s="5">
        <f>P_R[[#This Row],[21+]]-P_R[[#This Row],[22+]]</f>
        <v>3.3580000000000054E-2</v>
      </c>
      <c r="BL163" s="5">
        <f>P_R[[#This Row],[22+]]-P_R[[#This Row],[23+]]</f>
        <v>3.8459999999999939E-2</v>
      </c>
      <c r="BM163" s="5">
        <f>P_R[[#This Row],[23+]]-P_R[[#This Row],[24+]]</f>
        <v>3.9300000000000002E-2</v>
      </c>
      <c r="BN163" s="5">
        <f>P_R[[#This Row],[24+]]-P_R[[#This Row],[25+]]</f>
        <v>3.9780000000000038E-2</v>
      </c>
      <c r="BO163" s="5">
        <f>P_R[[#This Row],[25+]]-P_R[[#This Row],[26+]]</f>
        <v>3.9860000000000007E-2</v>
      </c>
      <c r="BP163" s="5">
        <f>P_R[[#This Row],[26+]]-P_R[[#This Row],[27+]]</f>
        <v>3.9539999999999964E-2</v>
      </c>
      <c r="BQ163" s="5">
        <f>P_R[[#This Row],[27+]]-P_R[[#This Row],[28+]]</f>
        <v>3.8840000000000041E-2</v>
      </c>
      <c r="BR163" s="5">
        <f>P_R[[#This Row],[28+]]-P_R[[#This Row],[29+]]</f>
        <v>3.4049999999999969E-2</v>
      </c>
      <c r="BS163" s="5">
        <f>P_R[[#This Row],[29+]]-P_R[[#This Row],[30+]]</f>
        <v>3.6509999999999987E-2</v>
      </c>
      <c r="BT163" s="5">
        <f>P_R[[#This Row],[30+]]-P_R[[#This Row],[31+]]</f>
        <v>3.4840000000000038E-2</v>
      </c>
      <c r="BU163" s="5">
        <f>P_R[[#This Row],[31+]]-P_R[[#This Row],[32+]]</f>
        <v>3.2909999999999995E-2</v>
      </c>
      <c r="BV163" s="5">
        <f>P_R[[#This Row],[32+]]-P_R[[#This Row],[33+]]</f>
        <v>3.0779999999999974E-2</v>
      </c>
      <c r="BW163" s="5">
        <f>P_R[[#This Row],[33+]]-P_R[[#This Row],[34+]]</f>
        <v>2.8500000000000025E-2</v>
      </c>
      <c r="BX163" s="5">
        <f>P_R[[#This Row],[34+]]-P_R[[#This Row],[35+]]</f>
        <v>2.6129999999999987E-2</v>
      </c>
      <c r="BY163" s="5">
        <f>P_R[[#This Row],[35+]]-P_R[[#This Row],[36+]]</f>
        <v>2.1449999999999997E-2</v>
      </c>
      <c r="BZ163" s="5">
        <f>P_R[[#This Row],[36+]]-P_R[[#This Row],[37+]]</f>
        <v>2.155E-2</v>
      </c>
      <c r="CA163" s="5">
        <f>P_R[[#This Row],[37+]]-P_R[[#This Row],[38+]]</f>
        <v>1.9189999999999999E-2</v>
      </c>
      <c r="CB163" s="5">
        <f>P_R[[#This Row],[38+]]-P_R[[#This Row],[39+]]</f>
        <v>1.6920000000000004E-2</v>
      </c>
      <c r="CC163" s="5">
        <f>P_R[[#This Row],[39+]]-P_R[[#This Row],[40+]]</f>
        <v>1.4759999999999995E-2</v>
      </c>
      <c r="CD163" s="5">
        <f>P_R[[#This Row],[40+]]-P_R[[#This Row],[41+]]</f>
        <v>1.2770000000000004E-2</v>
      </c>
      <c r="CE163" s="5">
        <f>P_R[[#This Row],[41+]]-P_R[[#This Row],[42+]]</f>
        <v>1.0919999999999999E-2</v>
      </c>
      <c r="CF163" s="5">
        <f>P_R[[#This Row],[42+]]-P_R[[#This Row],[43+]]</f>
        <v>8.4000000000000047E-3</v>
      </c>
      <c r="CG163" s="5">
        <f>P_R[[#This Row],[43+]]-P_R[[#This Row],[44+]]</f>
        <v>7.8999999999999973E-3</v>
      </c>
      <c r="CH163" s="5">
        <f>P_R[[#This Row],[44+]]-P_R[[#This Row],[45+]]</f>
        <v>6.5699999999999995E-3</v>
      </c>
      <c r="CI163" s="5">
        <f>P_R[[#This Row],[45+]]-P_R[[#This Row],[46+]]</f>
        <v>5.4100000000000016E-3</v>
      </c>
      <c r="CJ163" s="5">
        <f>P_R[[#This Row],[46+]]-P_R[[#This Row],[47+]]</f>
        <v>4.4000000000000011E-3</v>
      </c>
      <c r="CK163" s="5">
        <f>P_R[[#This Row],[47+]]-P_R[[#This Row],[48+]]</f>
        <v>3.5599999999999989E-3</v>
      </c>
      <c r="CL163" s="5">
        <f>P_R[[#This Row],[48+]]-P_R[[#This Row],[49+]]</f>
        <v>2.8299999999999992E-3</v>
      </c>
    </row>
    <row r="164" spans="1:90" hidden="1" x14ac:dyDescent="0.25">
      <c r="A164" s="10">
        <v>22400621</v>
      </c>
      <c r="B164" t="s">
        <v>82</v>
      </c>
      <c r="C164" t="s">
        <v>83</v>
      </c>
      <c r="D164" s="11">
        <v>0.58333333333333337</v>
      </c>
      <c r="E164" s="9" t="str">
        <f>HYPERLINK("https://www.nba.com/stats/player/1641767/boxscores-traditional", "Ben Sheppard")</f>
        <v>Ben Sheppard</v>
      </c>
      <c r="F164">
        <v>8.1999999999999993</v>
      </c>
      <c r="G164" s="4">
        <v>4.2610000000000001</v>
      </c>
      <c r="H164" s="3">
        <v>0.51993999999999996</v>
      </c>
      <c r="I164" s="3">
        <v>0.42465000000000003</v>
      </c>
      <c r="J164" s="3">
        <v>0.33723999999999998</v>
      </c>
      <c r="K164" s="3">
        <v>0.25463000000000002</v>
      </c>
      <c r="L164" s="3">
        <v>0.18673000000000001</v>
      </c>
      <c r="M164" s="3">
        <v>0.12923999999999999</v>
      </c>
      <c r="N164" s="3">
        <v>8.6910000000000001E-2</v>
      </c>
      <c r="O164" s="3">
        <v>5.4800000000000001E-2</v>
      </c>
      <c r="P164" s="3">
        <v>3.3619999999999997E-2</v>
      </c>
      <c r="Q164" s="3">
        <v>1.9230000000000001E-2</v>
      </c>
      <c r="R164" s="3">
        <v>1.072E-2</v>
      </c>
      <c r="S164" s="3">
        <v>5.7000000000000002E-3</v>
      </c>
      <c r="T164" s="3">
        <v>2.8E-3</v>
      </c>
      <c r="U164" s="3">
        <v>1.3500000000000001E-3</v>
      </c>
      <c r="V164" s="3">
        <v>5.9999999999999995E-4</v>
      </c>
      <c r="W164" s="3">
        <v>2.5999999999999998E-4</v>
      </c>
      <c r="X164" s="3">
        <v>1E-4</v>
      </c>
      <c r="Y164" s="3">
        <v>4.0000000000000003E-5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5">
        <f>P_R[[#This Row],[8+]]-P_R[[#This Row],[9+]]</f>
        <v>9.528999999999993E-2</v>
      </c>
      <c r="AY164" s="5">
        <f>P_R[[#This Row],[9+]]-P_R[[#This Row],[10+]]</f>
        <v>8.7410000000000043E-2</v>
      </c>
      <c r="AZ164" s="5">
        <f>P_R[[#This Row],[10+]]-P_R[[#This Row],[11+]]</f>
        <v>8.2609999999999961E-2</v>
      </c>
      <c r="BA164" s="5">
        <f>P_R[[#This Row],[11+]]-P_R[[#This Row],[12+]]</f>
        <v>6.7900000000000016E-2</v>
      </c>
      <c r="BB164" s="5">
        <f>P_R[[#This Row],[12+]]-P_R[[#This Row],[13+]]</f>
        <v>5.7490000000000013E-2</v>
      </c>
      <c r="BC164" s="5">
        <f>P_R[[#This Row],[13+]]-P_R[[#This Row],[14+]]</f>
        <v>4.2329999999999993E-2</v>
      </c>
      <c r="BD164" s="5">
        <f>P_R[[#This Row],[14+]]-P_R[[#This Row],[15+]]</f>
        <v>3.211E-2</v>
      </c>
      <c r="BE164" s="5">
        <f>P_R[[#This Row],[15+]]-P_R[[#This Row],[16+]]</f>
        <v>2.1180000000000004E-2</v>
      </c>
      <c r="BF164" s="5">
        <f>P_R[[#This Row],[16+]]-P_R[[#This Row],[17+]]</f>
        <v>1.4389999999999997E-2</v>
      </c>
      <c r="BG164" s="5">
        <f>P_R[[#This Row],[17+]]-P_R[[#This Row],[18+]]</f>
        <v>8.5100000000000002E-3</v>
      </c>
      <c r="BH164" s="5">
        <f>P_R[[#This Row],[18+]]-P_R[[#This Row],[19+]]</f>
        <v>5.0200000000000002E-3</v>
      </c>
      <c r="BI164" s="5">
        <f>P_R[[#This Row],[19+]]-P_R[[#This Row],[20+]]</f>
        <v>2.9000000000000002E-3</v>
      </c>
      <c r="BJ164" s="5">
        <f>P_R[[#This Row],[20+]]-P_R[[#This Row],[21+]]</f>
        <v>1.4499999999999999E-3</v>
      </c>
      <c r="BK164" s="5">
        <f>P_R[[#This Row],[21+]]-P_R[[#This Row],[22+]]</f>
        <v>7.5000000000000012E-4</v>
      </c>
      <c r="BL164" s="5">
        <f>P_R[[#This Row],[22+]]-P_R[[#This Row],[23+]]</f>
        <v>3.3999999999999997E-4</v>
      </c>
      <c r="BM164" s="5">
        <f>P_R[[#This Row],[23+]]-P_R[[#This Row],[24+]]</f>
        <v>1.5999999999999999E-4</v>
      </c>
      <c r="BN164" s="5">
        <f>P_R[[#This Row],[24+]]-P_R[[#This Row],[25+]]</f>
        <v>6.0000000000000002E-5</v>
      </c>
      <c r="BO164" s="5">
        <f>P_R[[#This Row],[25+]]-P_R[[#This Row],[26+]]</f>
        <v>4.0000000000000003E-5</v>
      </c>
      <c r="BP164" s="5">
        <f>P_R[[#This Row],[26+]]-P_R[[#This Row],[27+]]</f>
        <v>0</v>
      </c>
      <c r="BQ164" s="5">
        <f>P_R[[#This Row],[27+]]-P_R[[#This Row],[28+]]</f>
        <v>0</v>
      </c>
      <c r="BR164" s="5">
        <f>P_R[[#This Row],[28+]]-P_R[[#This Row],[29+]]</f>
        <v>0</v>
      </c>
      <c r="BS164" s="5">
        <f>P_R[[#This Row],[29+]]-P_R[[#This Row],[30+]]</f>
        <v>0</v>
      </c>
      <c r="BT164" s="5">
        <f>P_R[[#This Row],[30+]]-P_R[[#This Row],[31+]]</f>
        <v>0</v>
      </c>
      <c r="BU164" s="5">
        <f>P_R[[#This Row],[31+]]-P_R[[#This Row],[32+]]</f>
        <v>0</v>
      </c>
      <c r="BV164" s="5">
        <f>P_R[[#This Row],[32+]]-P_R[[#This Row],[33+]]</f>
        <v>0</v>
      </c>
      <c r="BW164" s="5">
        <f>P_R[[#This Row],[33+]]-P_R[[#This Row],[34+]]</f>
        <v>0</v>
      </c>
      <c r="BX164" s="5">
        <f>P_R[[#This Row],[34+]]-P_R[[#This Row],[35+]]</f>
        <v>0</v>
      </c>
      <c r="BY164" s="5">
        <f>P_R[[#This Row],[35+]]-P_R[[#This Row],[36+]]</f>
        <v>0</v>
      </c>
      <c r="BZ164" s="5">
        <f>P_R[[#This Row],[36+]]-P_R[[#This Row],[37+]]</f>
        <v>0</v>
      </c>
      <c r="CA164" s="5">
        <f>P_R[[#This Row],[37+]]-P_R[[#This Row],[38+]]</f>
        <v>0</v>
      </c>
      <c r="CB164" s="5">
        <f>P_R[[#This Row],[38+]]-P_R[[#This Row],[39+]]</f>
        <v>0</v>
      </c>
      <c r="CC164" s="5">
        <f>P_R[[#This Row],[39+]]-P_R[[#This Row],[40+]]</f>
        <v>0</v>
      </c>
      <c r="CD164" s="5">
        <f>P_R[[#This Row],[40+]]-P_R[[#This Row],[41+]]</f>
        <v>0</v>
      </c>
      <c r="CE164" s="5">
        <f>P_R[[#This Row],[41+]]-P_R[[#This Row],[42+]]</f>
        <v>0</v>
      </c>
      <c r="CF164" s="5">
        <f>P_R[[#This Row],[42+]]-P_R[[#This Row],[43+]]</f>
        <v>0</v>
      </c>
      <c r="CG164" s="5">
        <f>P_R[[#This Row],[43+]]-P_R[[#This Row],[44+]]</f>
        <v>0</v>
      </c>
      <c r="CH164" s="5">
        <f>P_R[[#This Row],[44+]]-P_R[[#This Row],[45+]]</f>
        <v>0</v>
      </c>
      <c r="CI164" s="5">
        <f>P_R[[#This Row],[45+]]-P_R[[#This Row],[46+]]</f>
        <v>0</v>
      </c>
      <c r="CJ164" s="5">
        <f>P_R[[#This Row],[46+]]-P_R[[#This Row],[47+]]</f>
        <v>0</v>
      </c>
      <c r="CK164" s="5">
        <f>P_R[[#This Row],[47+]]-P_R[[#This Row],[48+]]</f>
        <v>0</v>
      </c>
      <c r="CL164" s="5">
        <f>P_R[[#This Row],[48+]]-P_R[[#This Row],[49+]]</f>
        <v>0</v>
      </c>
    </row>
    <row r="165" spans="1:90" x14ac:dyDescent="0.25">
      <c r="A165" s="10">
        <v>22400983</v>
      </c>
      <c r="B165" t="s">
        <v>91</v>
      </c>
      <c r="C165" t="s">
        <v>81</v>
      </c>
      <c r="D165" s="11">
        <v>0.9375</v>
      </c>
      <c r="E165" s="9" t="str">
        <f>HYPERLINK("https://www.nba.com/stats/player/1628398/boxscores-traditional", "Kyle Kuzma")</f>
        <v>Kyle Kuzma</v>
      </c>
      <c r="F165">
        <v>21.2</v>
      </c>
      <c r="G165" s="4">
        <v>6.431</v>
      </c>
      <c r="H165" s="3">
        <v>0.97982000000000002</v>
      </c>
      <c r="I165" s="3">
        <v>0.97128000000000003</v>
      </c>
      <c r="J165" s="3">
        <v>0.95906999999999998</v>
      </c>
      <c r="K165" s="3">
        <v>0.94408000000000003</v>
      </c>
      <c r="L165" s="3">
        <v>0.92364000000000002</v>
      </c>
      <c r="M165" s="3">
        <v>0.89973000000000003</v>
      </c>
      <c r="N165" s="3">
        <v>0.86863999999999997</v>
      </c>
      <c r="O165" s="3">
        <v>0.83147000000000004</v>
      </c>
      <c r="P165" s="3">
        <v>0.79103000000000001</v>
      </c>
      <c r="Q165" s="3">
        <v>0.74214999999999998</v>
      </c>
      <c r="R165" s="3">
        <v>0.69145999999999996</v>
      </c>
      <c r="S165" s="3">
        <v>0.63307000000000002</v>
      </c>
      <c r="T165" s="3">
        <v>0.57535000000000003</v>
      </c>
      <c r="U165" s="3">
        <v>0.51197000000000004</v>
      </c>
      <c r="V165" s="3">
        <v>0.45223999999999998</v>
      </c>
      <c r="W165" s="3">
        <v>0.38973999999999998</v>
      </c>
      <c r="X165" s="3">
        <v>0.32996999999999999</v>
      </c>
      <c r="Y165" s="3">
        <v>0.27760000000000001</v>
      </c>
      <c r="Z165" s="3">
        <v>0.22663</v>
      </c>
      <c r="AA165" s="3">
        <v>0.18406</v>
      </c>
      <c r="AB165" s="3">
        <v>0.14457</v>
      </c>
      <c r="AC165" s="3">
        <v>0.11314</v>
      </c>
      <c r="AD165" s="3">
        <v>8.5339999999999999E-2</v>
      </c>
      <c r="AE165" s="3">
        <v>6.4259999999999998E-2</v>
      </c>
      <c r="AF165" s="3">
        <v>4.648E-2</v>
      </c>
      <c r="AG165" s="3">
        <v>3.3619999999999997E-2</v>
      </c>
      <c r="AH165" s="3">
        <v>2.3300000000000001E-2</v>
      </c>
      <c r="AI165" s="3">
        <v>1.5779999999999999E-2</v>
      </c>
      <c r="AJ165" s="3">
        <v>1.072E-2</v>
      </c>
      <c r="AK165" s="3">
        <v>6.9499999999999996E-3</v>
      </c>
      <c r="AL165" s="3">
        <v>4.5300000000000002E-3</v>
      </c>
      <c r="AM165" s="3">
        <v>2.8E-3</v>
      </c>
      <c r="AN165" s="3">
        <v>1.75E-3</v>
      </c>
      <c r="AO165" s="3">
        <v>1.0399999999999999E-3</v>
      </c>
      <c r="AP165" s="3">
        <v>6.2E-4</v>
      </c>
      <c r="AQ165" s="3">
        <v>3.5E-4</v>
      </c>
      <c r="AR165" s="3">
        <v>1.9000000000000001E-4</v>
      </c>
      <c r="AS165" s="3">
        <v>1.1E-4</v>
      </c>
      <c r="AT165" s="3">
        <v>6.0000000000000002E-5</v>
      </c>
      <c r="AU165" s="3">
        <v>0</v>
      </c>
      <c r="AV165" s="3">
        <v>0</v>
      </c>
      <c r="AW165" s="3">
        <v>0</v>
      </c>
      <c r="AX165" s="5">
        <f>P_R[[#This Row],[8+]]-P_R[[#This Row],[9+]]</f>
        <v>8.539999999999992E-3</v>
      </c>
      <c r="AY165" s="5">
        <f>P_R[[#This Row],[9+]]-P_R[[#This Row],[10+]]</f>
        <v>1.2210000000000054E-2</v>
      </c>
      <c r="AZ165" s="5">
        <f>P_R[[#This Row],[10+]]-P_R[[#This Row],[11+]]</f>
        <v>1.4989999999999948E-2</v>
      </c>
      <c r="BA165" s="5">
        <f>P_R[[#This Row],[11+]]-P_R[[#This Row],[12+]]</f>
        <v>2.0440000000000014E-2</v>
      </c>
      <c r="BB165" s="5">
        <f>P_R[[#This Row],[12+]]-P_R[[#This Row],[13+]]</f>
        <v>2.3909999999999987E-2</v>
      </c>
      <c r="BC165" s="5">
        <f>P_R[[#This Row],[13+]]-P_R[[#This Row],[14+]]</f>
        <v>3.1090000000000062E-2</v>
      </c>
      <c r="BD165" s="5">
        <f>P_R[[#This Row],[14+]]-P_R[[#This Row],[15+]]</f>
        <v>3.7169999999999925E-2</v>
      </c>
      <c r="BE165" s="5">
        <f>P_R[[#This Row],[15+]]-P_R[[#This Row],[16+]]</f>
        <v>4.0440000000000031E-2</v>
      </c>
      <c r="BF165" s="5">
        <f>P_R[[#This Row],[16+]]-P_R[[#This Row],[17+]]</f>
        <v>4.8880000000000035E-2</v>
      </c>
      <c r="BG165" s="5">
        <f>P_R[[#This Row],[17+]]-P_R[[#This Row],[18+]]</f>
        <v>5.0690000000000013E-2</v>
      </c>
      <c r="BH165" s="5">
        <f>P_R[[#This Row],[18+]]-P_R[[#This Row],[19+]]</f>
        <v>5.8389999999999942E-2</v>
      </c>
      <c r="BI165" s="5">
        <f>P_R[[#This Row],[19+]]-P_R[[#This Row],[20+]]</f>
        <v>5.7719999999999994E-2</v>
      </c>
      <c r="BJ165" s="5">
        <f>P_R[[#This Row],[20+]]-P_R[[#This Row],[21+]]</f>
        <v>6.3379999999999992E-2</v>
      </c>
      <c r="BK165" s="5">
        <f>P_R[[#This Row],[21+]]-P_R[[#This Row],[22+]]</f>
        <v>5.9730000000000061E-2</v>
      </c>
      <c r="BL165" s="5">
        <f>P_R[[#This Row],[22+]]-P_R[[#This Row],[23+]]</f>
        <v>6.25E-2</v>
      </c>
      <c r="BM165" s="5">
        <f>P_R[[#This Row],[23+]]-P_R[[#This Row],[24+]]</f>
        <v>5.976999999999999E-2</v>
      </c>
      <c r="BN165" s="5">
        <f>P_R[[#This Row],[24+]]-P_R[[#This Row],[25+]]</f>
        <v>5.2369999999999972E-2</v>
      </c>
      <c r="BO165" s="5">
        <f>P_R[[#This Row],[25+]]-P_R[[#This Row],[26+]]</f>
        <v>5.0970000000000015E-2</v>
      </c>
      <c r="BP165" s="5">
        <f>P_R[[#This Row],[26+]]-P_R[[#This Row],[27+]]</f>
        <v>4.2569999999999997E-2</v>
      </c>
      <c r="BQ165" s="5">
        <f>P_R[[#This Row],[27+]]-P_R[[#This Row],[28+]]</f>
        <v>3.9489999999999997E-2</v>
      </c>
      <c r="BR165" s="5">
        <f>P_R[[#This Row],[28+]]-P_R[[#This Row],[29+]]</f>
        <v>3.143E-2</v>
      </c>
      <c r="BS165" s="5">
        <f>P_R[[#This Row],[29+]]-P_R[[#This Row],[30+]]</f>
        <v>2.7800000000000005E-2</v>
      </c>
      <c r="BT165" s="5">
        <f>P_R[[#This Row],[30+]]-P_R[[#This Row],[31+]]</f>
        <v>2.1080000000000002E-2</v>
      </c>
      <c r="BU165" s="5">
        <f>P_R[[#This Row],[31+]]-P_R[[#This Row],[32+]]</f>
        <v>1.7779999999999997E-2</v>
      </c>
      <c r="BV165" s="5">
        <f>P_R[[#This Row],[32+]]-P_R[[#This Row],[33+]]</f>
        <v>1.2860000000000003E-2</v>
      </c>
      <c r="BW165" s="5">
        <f>P_R[[#This Row],[33+]]-P_R[[#This Row],[34+]]</f>
        <v>1.0319999999999996E-2</v>
      </c>
      <c r="BX165" s="5">
        <f>P_R[[#This Row],[34+]]-P_R[[#This Row],[35+]]</f>
        <v>7.5200000000000024E-3</v>
      </c>
      <c r="BY165" s="5">
        <f>P_R[[#This Row],[35+]]-P_R[[#This Row],[36+]]</f>
        <v>5.0599999999999985E-3</v>
      </c>
      <c r="BZ165" s="5">
        <f>P_R[[#This Row],[36+]]-P_R[[#This Row],[37+]]</f>
        <v>3.7700000000000008E-3</v>
      </c>
      <c r="CA165" s="5">
        <f>P_R[[#This Row],[37+]]-P_R[[#This Row],[38+]]</f>
        <v>2.4199999999999994E-3</v>
      </c>
      <c r="CB165" s="5">
        <f>P_R[[#This Row],[38+]]-P_R[[#This Row],[39+]]</f>
        <v>1.7300000000000002E-3</v>
      </c>
      <c r="CC165" s="5">
        <f>P_R[[#This Row],[39+]]-P_R[[#This Row],[40+]]</f>
        <v>1.0499999999999999E-3</v>
      </c>
      <c r="CD165" s="5">
        <f>P_R[[#This Row],[40+]]-P_R[[#This Row],[41+]]</f>
        <v>7.1000000000000013E-4</v>
      </c>
      <c r="CE165" s="5">
        <f>P_R[[#This Row],[41+]]-P_R[[#This Row],[42+]]</f>
        <v>4.1999999999999991E-4</v>
      </c>
      <c r="CF165" s="5">
        <f>P_R[[#This Row],[42+]]-P_R[[#This Row],[43+]]</f>
        <v>2.7E-4</v>
      </c>
      <c r="CG165" s="5">
        <f>P_R[[#This Row],[43+]]-P_R[[#This Row],[44+]]</f>
        <v>1.5999999999999999E-4</v>
      </c>
      <c r="CH165" s="5">
        <f>P_R[[#This Row],[44+]]-P_R[[#This Row],[45+]]</f>
        <v>8.0000000000000007E-5</v>
      </c>
      <c r="CI165" s="5">
        <f>P_R[[#This Row],[45+]]-P_R[[#This Row],[46+]]</f>
        <v>5.0000000000000002E-5</v>
      </c>
      <c r="CJ165" s="5">
        <f>P_R[[#This Row],[46+]]-P_R[[#This Row],[47+]]</f>
        <v>6.0000000000000002E-5</v>
      </c>
      <c r="CK165" s="5">
        <f>P_R[[#This Row],[47+]]-P_R[[#This Row],[48+]]</f>
        <v>0</v>
      </c>
      <c r="CL165" s="5">
        <f>P_R[[#This Row],[48+]]-P_R[[#This Row],[49+]]</f>
        <v>0</v>
      </c>
    </row>
    <row r="166" spans="1:90" x14ac:dyDescent="0.25">
      <c r="A166" s="10">
        <v>22400983</v>
      </c>
      <c r="B166" t="s">
        <v>91</v>
      </c>
      <c r="C166" t="s">
        <v>81</v>
      </c>
      <c r="D166" s="11">
        <v>0.9375</v>
      </c>
      <c r="E166" s="9" t="str">
        <f>HYPERLINK("https://www.nba.com/stats/player/202685/boxscores-traditional", "Jonas Valanciunas")</f>
        <v>Jonas Valanciunas</v>
      </c>
      <c r="F166">
        <v>19.8</v>
      </c>
      <c r="G166" s="4">
        <v>7.782</v>
      </c>
      <c r="H166" s="3">
        <v>0.93574000000000002</v>
      </c>
      <c r="I166" s="3">
        <v>0.91774</v>
      </c>
      <c r="J166" s="3">
        <v>0.89617000000000002</v>
      </c>
      <c r="K166" s="3">
        <v>0.87075999999999998</v>
      </c>
      <c r="L166" s="3">
        <v>0.84133999999999998</v>
      </c>
      <c r="M166" s="3">
        <v>0.80784999999999996</v>
      </c>
      <c r="N166" s="3">
        <v>0.77337</v>
      </c>
      <c r="O166" s="3">
        <v>0.73236999999999997</v>
      </c>
      <c r="P166" s="3">
        <v>0.68793000000000004</v>
      </c>
      <c r="Q166" s="3">
        <v>0.64058000000000004</v>
      </c>
      <c r="R166" s="3">
        <v>0.59094999999999998</v>
      </c>
      <c r="S166" s="3">
        <v>0.53983000000000003</v>
      </c>
      <c r="T166" s="3">
        <v>0.48803000000000002</v>
      </c>
      <c r="U166" s="3">
        <v>0.44037999999999999</v>
      </c>
      <c r="V166" s="3">
        <v>0.38973999999999998</v>
      </c>
      <c r="W166" s="3">
        <v>0.34089999999999998</v>
      </c>
      <c r="X166" s="3">
        <v>0.29459999999999997</v>
      </c>
      <c r="Y166" s="3">
        <v>0.25142999999999999</v>
      </c>
      <c r="Z166" s="3">
        <v>0.21185999999999999</v>
      </c>
      <c r="AA166" s="3">
        <v>0.17619000000000001</v>
      </c>
      <c r="AB166" s="3">
        <v>0.14685999999999999</v>
      </c>
      <c r="AC166" s="3">
        <v>0.11899999999999999</v>
      </c>
      <c r="AD166" s="3">
        <v>9.5100000000000004E-2</v>
      </c>
      <c r="AE166" s="3">
        <v>7.4929999999999997E-2</v>
      </c>
      <c r="AF166" s="3">
        <v>5.8209999999999998E-2</v>
      </c>
      <c r="AG166" s="3">
        <v>4.4569999999999999E-2</v>
      </c>
      <c r="AH166" s="3">
        <v>3.4380000000000001E-2</v>
      </c>
      <c r="AI166" s="3">
        <v>2.5590000000000002E-2</v>
      </c>
      <c r="AJ166" s="3">
        <v>1.8759999999999999E-2</v>
      </c>
      <c r="AK166" s="3">
        <v>1.355E-2</v>
      </c>
      <c r="AL166" s="3">
        <v>9.6399999999999993E-3</v>
      </c>
      <c r="AM166" s="3">
        <v>6.7600000000000004E-3</v>
      </c>
      <c r="AN166" s="3">
        <v>4.6600000000000001E-3</v>
      </c>
      <c r="AO166" s="3">
        <v>3.2599999999999999E-3</v>
      </c>
      <c r="AP166" s="3">
        <v>2.1900000000000001E-3</v>
      </c>
      <c r="AQ166" s="3">
        <v>1.4400000000000001E-3</v>
      </c>
      <c r="AR166" s="3">
        <v>9.3999999999999997E-4</v>
      </c>
      <c r="AS166" s="3">
        <v>5.9999999999999995E-4</v>
      </c>
      <c r="AT166" s="3">
        <v>3.8000000000000002E-4</v>
      </c>
      <c r="AU166" s="3">
        <v>2.3000000000000001E-4</v>
      </c>
      <c r="AV166" s="3">
        <v>1.4999999999999999E-4</v>
      </c>
      <c r="AW166" s="3">
        <v>9.0000000000000006E-5</v>
      </c>
      <c r="AX166" s="5">
        <f>P_R[[#This Row],[8+]]-P_R[[#This Row],[9+]]</f>
        <v>1.8000000000000016E-2</v>
      </c>
      <c r="AY166" s="5">
        <f>P_R[[#This Row],[9+]]-P_R[[#This Row],[10+]]</f>
        <v>2.1569999999999978E-2</v>
      </c>
      <c r="AZ166" s="5">
        <f>P_R[[#This Row],[10+]]-P_R[[#This Row],[11+]]</f>
        <v>2.5410000000000044E-2</v>
      </c>
      <c r="BA166" s="5">
        <f>P_R[[#This Row],[11+]]-P_R[[#This Row],[12+]]</f>
        <v>2.9420000000000002E-2</v>
      </c>
      <c r="BB166" s="5">
        <f>P_R[[#This Row],[12+]]-P_R[[#This Row],[13+]]</f>
        <v>3.349000000000002E-2</v>
      </c>
      <c r="BC166" s="5">
        <f>P_R[[#This Row],[13+]]-P_R[[#This Row],[14+]]</f>
        <v>3.4479999999999955E-2</v>
      </c>
      <c r="BD166" s="5">
        <f>P_R[[#This Row],[14+]]-P_R[[#This Row],[15+]]</f>
        <v>4.1000000000000036E-2</v>
      </c>
      <c r="BE166" s="5">
        <f>P_R[[#This Row],[15+]]-P_R[[#This Row],[16+]]</f>
        <v>4.4439999999999924E-2</v>
      </c>
      <c r="BF166" s="5">
        <f>P_R[[#This Row],[16+]]-P_R[[#This Row],[17+]]</f>
        <v>4.7350000000000003E-2</v>
      </c>
      <c r="BG166" s="5">
        <f>P_R[[#This Row],[17+]]-P_R[[#This Row],[18+]]</f>
        <v>4.9630000000000063E-2</v>
      </c>
      <c r="BH166" s="5">
        <f>P_R[[#This Row],[18+]]-P_R[[#This Row],[19+]]</f>
        <v>5.1119999999999943E-2</v>
      </c>
      <c r="BI166" s="5">
        <f>P_R[[#This Row],[19+]]-P_R[[#This Row],[20+]]</f>
        <v>5.1800000000000013E-2</v>
      </c>
      <c r="BJ166" s="5">
        <f>P_R[[#This Row],[20+]]-P_R[[#This Row],[21+]]</f>
        <v>4.7650000000000026E-2</v>
      </c>
      <c r="BK166" s="5">
        <f>P_R[[#This Row],[21+]]-P_R[[#This Row],[22+]]</f>
        <v>5.0640000000000018E-2</v>
      </c>
      <c r="BL166" s="5">
        <f>P_R[[#This Row],[22+]]-P_R[[#This Row],[23+]]</f>
        <v>4.8839999999999995E-2</v>
      </c>
      <c r="BM166" s="5">
        <f>P_R[[#This Row],[23+]]-P_R[[#This Row],[24+]]</f>
        <v>4.6300000000000008E-2</v>
      </c>
      <c r="BN166" s="5">
        <f>P_R[[#This Row],[24+]]-P_R[[#This Row],[25+]]</f>
        <v>4.3169999999999986E-2</v>
      </c>
      <c r="BO166" s="5">
        <f>P_R[[#This Row],[25+]]-P_R[[#This Row],[26+]]</f>
        <v>3.9569999999999994E-2</v>
      </c>
      <c r="BP166" s="5">
        <f>P_R[[#This Row],[26+]]-P_R[[#This Row],[27+]]</f>
        <v>3.566999999999998E-2</v>
      </c>
      <c r="BQ166" s="5">
        <f>P_R[[#This Row],[27+]]-P_R[[#This Row],[28+]]</f>
        <v>2.9330000000000023E-2</v>
      </c>
      <c r="BR166" s="5">
        <f>P_R[[#This Row],[28+]]-P_R[[#This Row],[29+]]</f>
        <v>2.7859999999999996E-2</v>
      </c>
      <c r="BS166" s="5">
        <f>P_R[[#This Row],[29+]]-P_R[[#This Row],[30+]]</f>
        <v>2.3899999999999991E-2</v>
      </c>
      <c r="BT166" s="5">
        <f>P_R[[#This Row],[30+]]-P_R[[#This Row],[31+]]</f>
        <v>2.0170000000000007E-2</v>
      </c>
      <c r="BU166" s="5">
        <f>P_R[[#This Row],[31+]]-P_R[[#This Row],[32+]]</f>
        <v>1.6719999999999999E-2</v>
      </c>
      <c r="BV166" s="5">
        <f>P_R[[#This Row],[32+]]-P_R[[#This Row],[33+]]</f>
        <v>1.3639999999999999E-2</v>
      </c>
      <c r="BW166" s="5">
        <f>P_R[[#This Row],[33+]]-P_R[[#This Row],[34+]]</f>
        <v>1.0189999999999998E-2</v>
      </c>
      <c r="BX166" s="5">
        <f>P_R[[#This Row],[34+]]-P_R[[#This Row],[35+]]</f>
        <v>8.7899999999999992E-3</v>
      </c>
      <c r="BY166" s="5">
        <f>P_R[[#This Row],[35+]]-P_R[[#This Row],[36+]]</f>
        <v>6.8300000000000027E-3</v>
      </c>
      <c r="BZ166" s="5">
        <f>P_R[[#This Row],[36+]]-P_R[[#This Row],[37+]]</f>
        <v>5.2099999999999994E-3</v>
      </c>
      <c r="CA166" s="5">
        <f>P_R[[#This Row],[37+]]-P_R[[#This Row],[38+]]</f>
        <v>3.9100000000000003E-3</v>
      </c>
      <c r="CB166" s="5">
        <f>P_R[[#This Row],[38+]]-P_R[[#This Row],[39+]]</f>
        <v>2.8799999999999989E-3</v>
      </c>
      <c r="CC166" s="5">
        <f>P_R[[#This Row],[39+]]-P_R[[#This Row],[40+]]</f>
        <v>2.1000000000000003E-3</v>
      </c>
      <c r="CD166" s="5">
        <f>P_R[[#This Row],[40+]]-P_R[[#This Row],[41+]]</f>
        <v>1.4000000000000002E-3</v>
      </c>
      <c r="CE166" s="5">
        <f>P_R[[#This Row],[41+]]-P_R[[#This Row],[42+]]</f>
        <v>1.0699999999999998E-3</v>
      </c>
      <c r="CF166" s="5">
        <f>P_R[[#This Row],[42+]]-P_R[[#This Row],[43+]]</f>
        <v>7.5000000000000002E-4</v>
      </c>
      <c r="CG166" s="5">
        <f>P_R[[#This Row],[43+]]-P_R[[#This Row],[44+]]</f>
        <v>5.0000000000000012E-4</v>
      </c>
      <c r="CH166" s="5">
        <f>P_R[[#This Row],[44+]]-P_R[[#This Row],[45+]]</f>
        <v>3.4000000000000002E-4</v>
      </c>
      <c r="CI166" s="5">
        <f>P_R[[#This Row],[45+]]-P_R[[#This Row],[46+]]</f>
        <v>2.1999999999999993E-4</v>
      </c>
      <c r="CJ166" s="5">
        <f>P_R[[#This Row],[46+]]-P_R[[#This Row],[47+]]</f>
        <v>1.5000000000000001E-4</v>
      </c>
      <c r="CK166" s="5">
        <f>P_R[[#This Row],[47+]]-P_R[[#This Row],[48+]]</f>
        <v>8.000000000000002E-5</v>
      </c>
      <c r="CL166" s="5">
        <f>P_R[[#This Row],[48+]]-P_R[[#This Row],[49+]]</f>
        <v>5.9999999999999981E-5</v>
      </c>
    </row>
    <row r="167" spans="1:90" x14ac:dyDescent="0.25">
      <c r="A167" s="10">
        <v>22400983</v>
      </c>
      <c r="B167" t="s">
        <v>81</v>
      </c>
      <c r="C167" t="s">
        <v>91</v>
      </c>
      <c r="D167" s="11">
        <v>0.9375</v>
      </c>
      <c r="E167" s="9" t="str">
        <f>HYPERLINK("https://www.nba.com/stats/player/1627884/boxscores-traditional", "Derrick Jones Jr.")</f>
        <v>Derrick Jones Jr.</v>
      </c>
      <c r="F167">
        <v>19.600000000000001</v>
      </c>
      <c r="G167" s="4">
        <v>8.4049999999999994</v>
      </c>
      <c r="H167" s="3">
        <v>0.91620999999999997</v>
      </c>
      <c r="I167" s="3">
        <v>0.89617000000000002</v>
      </c>
      <c r="J167" s="3">
        <v>0.87285999999999997</v>
      </c>
      <c r="K167" s="3">
        <v>0.84614</v>
      </c>
      <c r="L167" s="3">
        <v>0.81594</v>
      </c>
      <c r="M167" s="3">
        <v>0.78524000000000005</v>
      </c>
      <c r="N167" s="3">
        <v>0.74856999999999996</v>
      </c>
      <c r="O167" s="3">
        <v>0.70884000000000003</v>
      </c>
      <c r="P167" s="3">
        <v>0.66639999999999999</v>
      </c>
      <c r="Q167" s="3">
        <v>0.62172000000000005</v>
      </c>
      <c r="R167" s="3">
        <v>0.57535000000000003</v>
      </c>
      <c r="S167" s="3">
        <v>0.52790000000000004</v>
      </c>
      <c r="T167" s="3">
        <v>0.48005999999999999</v>
      </c>
      <c r="U167" s="3">
        <v>0.43251000000000001</v>
      </c>
      <c r="V167" s="3">
        <v>0.38590999999999998</v>
      </c>
      <c r="W167" s="3">
        <v>0.34458</v>
      </c>
      <c r="X167" s="3">
        <v>0.30153000000000002</v>
      </c>
      <c r="Y167" s="3">
        <v>0.26108999999999999</v>
      </c>
      <c r="Z167" s="3">
        <v>0.22363</v>
      </c>
      <c r="AA167" s="3">
        <v>0.18942999999999999</v>
      </c>
      <c r="AB167" s="3">
        <v>0.15866</v>
      </c>
      <c r="AC167" s="3">
        <v>0.13136</v>
      </c>
      <c r="AD167" s="3">
        <v>0.10749</v>
      </c>
      <c r="AE167" s="3">
        <v>8.6910000000000001E-2</v>
      </c>
      <c r="AF167" s="3">
        <v>6.9440000000000002E-2</v>
      </c>
      <c r="AG167" s="3">
        <v>5.5919999999999997E-2</v>
      </c>
      <c r="AH167" s="3">
        <v>4.3630000000000002E-2</v>
      </c>
      <c r="AI167" s="3">
        <v>3.3619999999999997E-2</v>
      </c>
      <c r="AJ167" s="3">
        <v>2.5590000000000002E-2</v>
      </c>
      <c r="AK167" s="3">
        <v>1.9230000000000001E-2</v>
      </c>
      <c r="AL167" s="3">
        <v>1.426E-2</v>
      </c>
      <c r="AM167" s="3">
        <v>1.044E-2</v>
      </c>
      <c r="AN167" s="3">
        <v>7.5500000000000003E-3</v>
      </c>
      <c r="AO167" s="3">
        <v>5.3899999999999998E-3</v>
      </c>
      <c r="AP167" s="3">
        <v>3.79E-3</v>
      </c>
      <c r="AQ167" s="3">
        <v>2.7200000000000002E-3</v>
      </c>
      <c r="AR167" s="3">
        <v>1.8699999999999999E-3</v>
      </c>
      <c r="AS167" s="3">
        <v>1.2600000000000001E-3</v>
      </c>
      <c r="AT167" s="3">
        <v>8.4000000000000003E-4</v>
      </c>
      <c r="AU167" s="3">
        <v>5.5999999999999995E-4</v>
      </c>
      <c r="AV167" s="3">
        <v>3.6000000000000002E-4</v>
      </c>
      <c r="AW167" s="3">
        <v>2.3000000000000001E-4</v>
      </c>
      <c r="AX167" s="5">
        <f>P_R[[#This Row],[8+]]-P_R[[#This Row],[9+]]</f>
        <v>2.0039999999999947E-2</v>
      </c>
      <c r="AY167" s="5">
        <f>P_R[[#This Row],[9+]]-P_R[[#This Row],[10+]]</f>
        <v>2.3310000000000053E-2</v>
      </c>
      <c r="AZ167" s="5">
        <f>P_R[[#This Row],[10+]]-P_R[[#This Row],[11+]]</f>
        <v>2.6719999999999966E-2</v>
      </c>
      <c r="BA167" s="5">
        <f>P_R[[#This Row],[11+]]-P_R[[#This Row],[12+]]</f>
        <v>3.0200000000000005E-2</v>
      </c>
      <c r="BB167" s="5">
        <f>P_R[[#This Row],[12+]]-P_R[[#This Row],[13+]]</f>
        <v>3.069999999999995E-2</v>
      </c>
      <c r="BC167" s="5">
        <f>P_R[[#This Row],[13+]]-P_R[[#This Row],[14+]]</f>
        <v>3.6670000000000091E-2</v>
      </c>
      <c r="BD167" s="5">
        <f>P_R[[#This Row],[14+]]-P_R[[#This Row],[15+]]</f>
        <v>3.9729999999999932E-2</v>
      </c>
      <c r="BE167" s="5">
        <f>P_R[[#This Row],[15+]]-P_R[[#This Row],[16+]]</f>
        <v>4.2440000000000033E-2</v>
      </c>
      <c r="BF167" s="5">
        <f>P_R[[#This Row],[16+]]-P_R[[#This Row],[17+]]</f>
        <v>4.4679999999999942E-2</v>
      </c>
      <c r="BG167" s="5">
        <f>P_R[[#This Row],[17+]]-P_R[[#This Row],[18+]]</f>
        <v>4.6370000000000022E-2</v>
      </c>
      <c r="BH167" s="5">
        <f>P_R[[#This Row],[18+]]-P_R[[#This Row],[19+]]</f>
        <v>4.7449999999999992E-2</v>
      </c>
      <c r="BI167" s="5">
        <f>P_R[[#This Row],[19+]]-P_R[[#This Row],[20+]]</f>
        <v>4.7840000000000049E-2</v>
      </c>
      <c r="BJ167" s="5">
        <f>P_R[[#This Row],[20+]]-P_R[[#This Row],[21+]]</f>
        <v>4.7549999999999981E-2</v>
      </c>
      <c r="BK167" s="5">
        <f>P_R[[#This Row],[21+]]-P_R[[#This Row],[22+]]</f>
        <v>4.660000000000003E-2</v>
      </c>
      <c r="BL167" s="5">
        <f>P_R[[#This Row],[22+]]-P_R[[#This Row],[23+]]</f>
        <v>4.1329999999999978E-2</v>
      </c>
      <c r="BM167" s="5">
        <f>P_R[[#This Row],[23+]]-P_R[[#This Row],[24+]]</f>
        <v>4.3049999999999977E-2</v>
      </c>
      <c r="BN167" s="5">
        <f>P_R[[#This Row],[24+]]-P_R[[#This Row],[25+]]</f>
        <v>4.0440000000000031E-2</v>
      </c>
      <c r="BO167" s="5">
        <f>P_R[[#This Row],[25+]]-P_R[[#This Row],[26+]]</f>
        <v>3.7459999999999993E-2</v>
      </c>
      <c r="BP167" s="5">
        <f>P_R[[#This Row],[26+]]-P_R[[#This Row],[27+]]</f>
        <v>3.4200000000000008E-2</v>
      </c>
      <c r="BQ167" s="5">
        <f>P_R[[#This Row],[27+]]-P_R[[#This Row],[28+]]</f>
        <v>3.0769999999999992E-2</v>
      </c>
      <c r="BR167" s="5">
        <f>P_R[[#This Row],[28+]]-P_R[[#This Row],[29+]]</f>
        <v>2.7299999999999991E-2</v>
      </c>
      <c r="BS167" s="5">
        <f>P_R[[#This Row],[29+]]-P_R[[#This Row],[30+]]</f>
        <v>2.3870000000000002E-2</v>
      </c>
      <c r="BT167" s="5">
        <f>P_R[[#This Row],[30+]]-P_R[[#This Row],[31+]]</f>
        <v>2.0580000000000001E-2</v>
      </c>
      <c r="BU167" s="5">
        <f>P_R[[#This Row],[31+]]-P_R[[#This Row],[32+]]</f>
        <v>1.7469999999999999E-2</v>
      </c>
      <c r="BV167" s="5">
        <f>P_R[[#This Row],[32+]]-P_R[[#This Row],[33+]]</f>
        <v>1.3520000000000004E-2</v>
      </c>
      <c r="BW167" s="5">
        <f>P_R[[#This Row],[33+]]-P_R[[#This Row],[34+]]</f>
        <v>1.2289999999999995E-2</v>
      </c>
      <c r="BX167" s="5">
        <f>P_R[[#This Row],[34+]]-P_R[[#This Row],[35+]]</f>
        <v>1.0010000000000005E-2</v>
      </c>
      <c r="BY167" s="5">
        <f>P_R[[#This Row],[35+]]-P_R[[#This Row],[36+]]</f>
        <v>8.0299999999999955E-3</v>
      </c>
      <c r="BZ167" s="5">
        <f>P_R[[#This Row],[36+]]-P_R[[#This Row],[37+]]</f>
        <v>6.3600000000000011E-3</v>
      </c>
      <c r="CA167" s="5">
        <f>P_R[[#This Row],[37+]]-P_R[[#This Row],[38+]]</f>
        <v>4.9700000000000005E-3</v>
      </c>
      <c r="CB167" s="5">
        <f>P_R[[#This Row],[38+]]-P_R[[#This Row],[39+]]</f>
        <v>3.8200000000000005E-3</v>
      </c>
      <c r="CC167" s="5">
        <f>P_R[[#This Row],[39+]]-P_R[[#This Row],[40+]]</f>
        <v>2.8899999999999993E-3</v>
      </c>
      <c r="CD167" s="5">
        <f>P_R[[#This Row],[40+]]-P_R[[#This Row],[41+]]</f>
        <v>2.1600000000000005E-3</v>
      </c>
      <c r="CE167" s="5">
        <f>P_R[[#This Row],[41+]]-P_R[[#This Row],[42+]]</f>
        <v>1.5999999999999999E-3</v>
      </c>
      <c r="CF167" s="5">
        <f>P_R[[#This Row],[42+]]-P_R[[#This Row],[43+]]</f>
        <v>1.0699999999999998E-3</v>
      </c>
      <c r="CG167" s="5">
        <f>P_R[[#This Row],[43+]]-P_R[[#This Row],[44+]]</f>
        <v>8.5000000000000028E-4</v>
      </c>
      <c r="CH167" s="5">
        <f>P_R[[#This Row],[44+]]-P_R[[#This Row],[45+]]</f>
        <v>6.0999999999999987E-4</v>
      </c>
      <c r="CI167" s="5">
        <f>P_R[[#This Row],[45+]]-P_R[[#This Row],[46+]]</f>
        <v>4.2000000000000002E-4</v>
      </c>
      <c r="CJ167" s="5">
        <f>P_R[[#This Row],[46+]]-P_R[[#This Row],[47+]]</f>
        <v>2.8000000000000008E-4</v>
      </c>
      <c r="CK167" s="5">
        <f>P_R[[#This Row],[47+]]-P_R[[#This Row],[48+]]</f>
        <v>1.9999999999999993E-4</v>
      </c>
      <c r="CL167" s="5">
        <f>P_R[[#This Row],[48+]]-P_R[[#This Row],[49+]]</f>
        <v>1.3000000000000002E-4</v>
      </c>
    </row>
    <row r="168" spans="1:90" hidden="1" x14ac:dyDescent="0.25">
      <c r="A168" s="10">
        <v>22400621</v>
      </c>
      <c r="B168" t="s">
        <v>83</v>
      </c>
      <c r="C168" t="s">
        <v>82</v>
      </c>
      <c r="D168" s="11">
        <v>0.58333333333333337</v>
      </c>
      <c r="E168" s="9" t="str">
        <f>HYPERLINK("https://www.nba.com/stats/player/1630577/boxscores-traditional", "Julian Champagnie")</f>
        <v>Julian Champagnie</v>
      </c>
      <c r="F168">
        <v>8.4</v>
      </c>
      <c r="G168" s="4">
        <v>3.7199999999999998</v>
      </c>
      <c r="H168" s="3">
        <v>0.54379999999999995</v>
      </c>
      <c r="I168" s="3">
        <v>0.43643999999999999</v>
      </c>
      <c r="J168" s="3">
        <v>0.33360000000000001</v>
      </c>
      <c r="K168" s="3">
        <v>0.24196000000000001</v>
      </c>
      <c r="L168" s="3">
        <v>0.16602</v>
      </c>
      <c r="M168" s="3">
        <v>0.10749</v>
      </c>
      <c r="N168" s="3">
        <v>6.5519999999999995E-2</v>
      </c>
      <c r="O168" s="3">
        <v>3.8359999999999998E-2</v>
      </c>
      <c r="P168" s="3">
        <v>2.068E-2</v>
      </c>
      <c r="Q168" s="3">
        <v>1.044E-2</v>
      </c>
      <c r="R168" s="3">
        <v>4.9399999999999999E-3</v>
      </c>
      <c r="S168" s="3">
        <v>2.1900000000000001E-3</v>
      </c>
      <c r="T168" s="3">
        <v>8.9999999999999998E-4</v>
      </c>
      <c r="U168" s="3">
        <v>3.5E-4</v>
      </c>
      <c r="V168" s="3">
        <v>1.2999999999999999E-4</v>
      </c>
      <c r="W168" s="3">
        <v>4.0000000000000003E-5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0</v>
      </c>
      <c r="AW168" s="3">
        <v>0</v>
      </c>
      <c r="AX168" s="5">
        <f>P_R[[#This Row],[8+]]-P_R[[#This Row],[9+]]</f>
        <v>0.10735999999999996</v>
      </c>
      <c r="AY168" s="5">
        <f>P_R[[#This Row],[9+]]-P_R[[#This Row],[10+]]</f>
        <v>0.10283999999999999</v>
      </c>
      <c r="AZ168" s="5">
        <f>P_R[[#This Row],[10+]]-P_R[[#This Row],[11+]]</f>
        <v>9.1639999999999999E-2</v>
      </c>
      <c r="BA168" s="5">
        <f>P_R[[#This Row],[11+]]-P_R[[#This Row],[12+]]</f>
        <v>7.5940000000000007E-2</v>
      </c>
      <c r="BB168" s="5">
        <f>P_R[[#This Row],[12+]]-P_R[[#This Row],[13+]]</f>
        <v>5.8529999999999999E-2</v>
      </c>
      <c r="BC168" s="5">
        <f>P_R[[#This Row],[13+]]-P_R[[#This Row],[14+]]</f>
        <v>4.1970000000000007E-2</v>
      </c>
      <c r="BD168" s="5">
        <f>P_R[[#This Row],[14+]]-P_R[[#This Row],[15+]]</f>
        <v>2.7159999999999997E-2</v>
      </c>
      <c r="BE168" s="5">
        <f>P_R[[#This Row],[15+]]-P_R[[#This Row],[16+]]</f>
        <v>1.7679999999999998E-2</v>
      </c>
      <c r="BF168" s="5">
        <f>P_R[[#This Row],[16+]]-P_R[[#This Row],[17+]]</f>
        <v>1.0240000000000001E-2</v>
      </c>
      <c r="BG168" s="5">
        <f>P_R[[#This Row],[17+]]-P_R[[#This Row],[18+]]</f>
        <v>5.4999999999999997E-3</v>
      </c>
      <c r="BH168" s="5">
        <f>P_R[[#This Row],[18+]]-P_R[[#This Row],[19+]]</f>
        <v>2.7499999999999998E-3</v>
      </c>
      <c r="BI168" s="5">
        <f>P_R[[#This Row],[19+]]-P_R[[#This Row],[20+]]</f>
        <v>1.2900000000000001E-3</v>
      </c>
      <c r="BJ168" s="5">
        <f>P_R[[#This Row],[20+]]-P_R[[#This Row],[21+]]</f>
        <v>5.4999999999999992E-4</v>
      </c>
      <c r="BK168" s="5">
        <f>P_R[[#This Row],[21+]]-P_R[[#This Row],[22+]]</f>
        <v>2.2000000000000001E-4</v>
      </c>
      <c r="BL168" s="5">
        <f>P_R[[#This Row],[22+]]-P_R[[#This Row],[23+]]</f>
        <v>8.9999999999999992E-5</v>
      </c>
      <c r="BM168" s="5">
        <f>P_R[[#This Row],[23+]]-P_R[[#This Row],[24+]]</f>
        <v>4.0000000000000003E-5</v>
      </c>
      <c r="BN168" s="5">
        <f>P_R[[#This Row],[24+]]-P_R[[#This Row],[25+]]</f>
        <v>0</v>
      </c>
      <c r="BO168" s="5">
        <f>P_R[[#This Row],[25+]]-P_R[[#This Row],[26+]]</f>
        <v>0</v>
      </c>
      <c r="BP168" s="5">
        <f>P_R[[#This Row],[26+]]-P_R[[#This Row],[27+]]</f>
        <v>0</v>
      </c>
      <c r="BQ168" s="5">
        <f>P_R[[#This Row],[27+]]-P_R[[#This Row],[28+]]</f>
        <v>0</v>
      </c>
      <c r="BR168" s="5">
        <f>P_R[[#This Row],[28+]]-P_R[[#This Row],[29+]]</f>
        <v>0</v>
      </c>
      <c r="BS168" s="5">
        <f>P_R[[#This Row],[29+]]-P_R[[#This Row],[30+]]</f>
        <v>0</v>
      </c>
      <c r="BT168" s="5">
        <f>P_R[[#This Row],[30+]]-P_R[[#This Row],[31+]]</f>
        <v>0</v>
      </c>
      <c r="BU168" s="5">
        <f>P_R[[#This Row],[31+]]-P_R[[#This Row],[32+]]</f>
        <v>0</v>
      </c>
      <c r="BV168" s="5">
        <f>P_R[[#This Row],[32+]]-P_R[[#This Row],[33+]]</f>
        <v>0</v>
      </c>
      <c r="BW168" s="5">
        <f>P_R[[#This Row],[33+]]-P_R[[#This Row],[34+]]</f>
        <v>0</v>
      </c>
      <c r="BX168" s="5">
        <f>P_R[[#This Row],[34+]]-P_R[[#This Row],[35+]]</f>
        <v>0</v>
      </c>
      <c r="BY168" s="5">
        <f>P_R[[#This Row],[35+]]-P_R[[#This Row],[36+]]</f>
        <v>0</v>
      </c>
      <c r="BZ168" s="5">
        <f>P_R[[#This Row],[36+]]-P_R[[#This Row],[37+]]</f>
        <v>0</v>
      </c>
      <c r="CA168" s="5">
        <f>P_R[[#This Row],[37+]]-P_R[[#This Row],[38+]]</f>
        <v>0</v>
      </c>
      <c r="CB168" s="5">
        <f>P_R[[#This Row],[38+]]-P_R[[#This Row],[39+]]</f>
        <v>0</v>
      </c>
      <c r="CC168" s="5">
        <f>P_R[[#This Row],[39+]]-P_R[[#This Row],[40+]]</f>
        <v>0</v>
      </c>
      <c r="CD168" s="5">
        <f>P_R[[#This Row],[40+]]-P_R[[#This Row],[41+]]</f>
        <v>0</v>
      </c>
      <c r="CE168" s="5">
        <f>P_R[[#This Row],[41+]]-P_R[[#This Row],[42+]]</f>
        <v>0</v>
      </c>
      <c r="CF168" s="5">
        <f>P_R[[#This Row],[42+]]-P_R[[#This Row],[43+]]</f>
        <v>0</v>
      </c>
      <c r="CG168" s="5">
        <f>P_R[[#This Row],[43+]]-P_R[[#This Row],[44+]]</f>
        <v>0</v>
      </c>
      <c r="CH168" s="5">
        <f>P_R[[#This Row],[44+]]-P_R[[#This Row],[45+]]</f>
        <v>0</v>
      </c>
      <c r="CI168" s="5">
        <f>P_R[[#This Row],[45+]]-P_R[[#This Row],[46+]]</f>
        <v>0</v>
      </c>
      <c r="CJ168" s="5">
        <f>P_R[[#This Row],[46+]]-P_R[[#This Row],[47+]]</f>
        <v>0</v>
      </c>
      <c r="CK168" s="5">
        <f>P_R[[#This Row],[47+]]-P_R[[#This Row],[48+]]</f>
        <v>0</v>
      </c>
      <c r="CL168" s="5">
        <f>P_R[[#This Row],[48+]]-P_R[[#This Row],[49+]]</f>
        <v>0</v>
      </c>
    </row>
    <row r="169" spans="1:90" x14ac:dyDescent="0.25">
      <c r="A169" s="10">
        <v>22400983</v>
      </c>
      <c r="B169" t="s">
        <v>91</v>
      </c>
      <c r="C169" t="s">
        <v>81</v>
      </c>
      <c r="D169" s="11">
        <v>0.9375</v>
      </c>
      <c r="E169" s="9" t="str">
        <f>HYPERLINK("https://www.nba.com/stats/player/1627763/boxscores-traditional", "Malcolm Brogdon")</f>
        <v>Malcolm Brogdon</v>
      </c>
      <c r="F169">
        <v>18.2</v>
      </c>
      <c r="G169" s="4">
        <v>6.4930000000000003</v>
      </c>
      <c r="H169" s="3">
        <v>0.94179000000000002</v>
      </c>
      <c r="I169" s="3">
        <v>0.92220000000000002</v>
      </c>
      <c r="J169" s="3">
        <v>0.89617000000000002</v>
      </c>
      <c r="K169" s="3">
        <v>0.86650000000000005</v>
      </c>
      <c r="L169" s="3">
        <v>0.82894000000000001</v>
      </c>
      <c r="M169" s="3">
        <v>0.78813999999999995</v>
      </c>
      <c r="N169" s="3">
        <v>0.74214999999999998</v>
      </c>
      <c r="O169" s="3">
        <v>0.68793000000000004</v>
      </c>
      <c r="P169" s="3">
        <v>0.63307000000000002</v>
      </c>
      <c r="Q169" s="3">
        <v>0.57142000000000004</v>
      </c>
      <c r="R169" s="3">
        <v>0.51197000000000004</v>
      </c>
      <c r="S169" s="3">
        <v>0.45223999999999998</v>
      </c>
      <c r="T169" s="3">
        <v>0.38973999999999998</v>
      </c>
      <c r="U169" s="3">
        <v>0.33360000000000001</v>
      </c>
      <c r="V169" s="3">
        <v>0.27760000000000001</v>
      </c>
      <c r="W169" s="3">
        <v>0.22964999999999999</v>
      </c>
      <c r="X169" s="3">
        <v>0.18673000000000001</v>
      </c>
      <c r="Y169" s="3">
        <v>0.14685999999999999</v>
      </c>
      <c r="Z169" s="3">
        <v>0.11507000000000001</v>
      </c>
      <c r="AA169" s="3">
        <v>8.6910000000000001E-2</v>
      </c>
      <c r="AB169" s="3">
        <v>6.5519999999999995E-2</v>
      </c>
      <c r="AC169" s="3">
        <v>4.8460000000000003E-2</v>
      </c>
      <c r="AD169" s="3">
        <v>3.4380000000000001E-2</v>
      </c>
      <c r="AE169" s="3">
        <v>2.4420000000000001E-2</v>
      </c>
      <c r="AF169" s="3">
        <v>1.6590000000000001E-2</v>
      </c>
      <c r="AG169" s="3">
        <v>1.1299999999999999E-2</v>
      </c>
      <c r="AH169" s="3">
        <v>7.5500000000000003E-3</v>
      </c>
      <c r="AI169" s="3">
        <v>4.7999999999999996E-3</v>
      </c>
      <c r="AJ169" s="3">
        <v>3.0699999999999998E-3</v>
      </c>
      <c r="AK169" s="3">
        <v>1.8699999999999999E-3</v>
      </c>
      <c r="AL169" s="3">
        <v>1.14E-3</v>
      </c>
      <c r="AM169" s="3">
        <v>6.8999999999999997E-4</v>
      </c>
      <c r="AN169" s="3">
        <v>3.8999999999999999E-4</v>
      </c>
      <c r="AO169" s="3">
        <v>2.2000000000000001E-4</v>
      </c>
      <c r="AP169" s="3">
        <v>1.2E-4</v>
      </c>
      <c r="AQ169" s="3">
        <v>6.9999999999999994E-5</v>
      </c>
      <c r="AR169" s="3">
        <v>4.0000000000000003E-5</v>
      </c>
      <c r="AS169" s="3">
        <v>0</v>
      </c>
      <c r="AT169" s="3">
        <v>0</v>
      </c>
      <c r="AU169" s="3">
        <v>0</v>
      </c>
      <c r="AV169" s="3">
        <v>0</v>
      </c>
      <c r="AW169" s="3">
        <v>0</v>
      </c>
      <c r="AX169" s="5">
        <f>P_R[[#This Row],[8+]]-P_R[[#This Row],[9+]]</f>
        <v>1.9589999999999996E-2</v>
      </c>
      <c r="AY169" s="5">
        <f>P_R[[#This Row],[9+]]-P_R[[#This Row],[10+]]</f>
        <v>2.6029999999999998E-2</v>
      </c>
      <c r="AZ169" s="5">
        <f>P_R[[#This Row],[10+]]-P_R[[#This Row],[11+]]</f>
        <v>2.9669999999999974E-2</v>
      </c>
      <c r="BA169" s="5">
        <f>P_R[[#This Row],[11+]]-P_R[[#This Row],[12+]]</f>
        <v>3.7560000000000038E-2</v>
      </c>
      <c r="BB169" s="5">
        <f>P_R[[#This Row],[12+]]-P_R[[#This Row],[13+]]</f>
        <v>4.0800000000000058E-2</v>
      </c>
      <c r="BC169" s="5">
        <f>P_R[[#This Row],[13+]]-P_R[[#This Row],[14+]]</f>
        <v>4.5989999999999975E-2</v>
      </c>
      <c r="BD169" s="5">
        <f>P_R[[#This Row],[14+]]-P_R[[#This Row],[15+]]</f>
        <v>5.4219999999999935E-2</v>
      </c>
      <c r="BE169" s="5">
        <f>P_R[[#This Row],[15+]]-P_R[[#This Row],[16+]]</f>
        <v>5.486000000000002E-2</v>
      </c>
      <c r="BF169" s="5">
        <f>P_R[[#This Row],[16+]]-P_R[[#This Row],[17+]]</f>
        <v>6.1649999999999983E-2</v>
      </c>
      <c r="BG169" s="5">
        <f>P_R[[#This Row],[17+]]-P_R[[#This Row],[18+]]</f>
        <v>5.9450000000000003E-2</v>
      </c>
      <c r="BH169" s="5">
        <f>P_R[[#This Row],[18+]]-P_R[[#This Row],[19+]]</f>
        <v>5.9730000000000061E-2</v>
      </c>
      <c r="BI169" s="5">
        <f>P_R[[#This Row],[19+]]-P_R[[#This Row],[20+]]</f>
        <v>6.25E-2</v>
      </c>
      <c r="BJ169" s="5">
        <f>P_R[[#This Row],[20+]]-P_R[[#This Row],[21+]]</f>
        <v>5.6139999999999968E-2</v>
      </c>
      <c r="BK169" s="5">
        <f>P_R[[#This Row],[21+]]-P_R[[#This Row],[22+]]</f>
        <v>5.5999999999999994E-2</v>
      </c>
      <c r="BL169" s="5">
        <f>P_R[[#This Row],[22+]]-P_R[[#This Row],[23+]]</f>
        <v>4.795000000000002E-2</v>
      </c>
      <c r="BM169" s="5">
        <f>P_R[[#This Row],[23+]]-P_R[[#This Row],[24+]]</f>
        <v>4.2919999999999986E-2</v>
      </c>
      <c r="BN169" s="5">
        <f>P_R[[#This Row],[24+]]-P_R[[#This Row],[25+]]</f>
        <v>3.9870000000000017E-2</v>
      </c>
      <c r="BO169" s="5">
        <f>P_R[[#This Row],[25+]]-P_R[[#This Row],[26+]]</f>
        <v>3.1789999999999985E-2</v>
      </c>
      <c r="BP169" s="5">
        <f>P_R[[#This Row],[26+]]-P_R[[#This Row],[27+]]</f>
        <v>2.8160000000000004E-2</v>
      </c>
      <c r="BQ169" s="5">
        <f>P_R[[#This Row],[27+]]-P_R[[#This Row],[28+]]</f>
        <v>2.1390000000000006E-2</v>
      </c>
      <c r="BR169" s="5">
        <f>P_R[[#This Row],[28+]]-P_R[[#This Row],[29+]]</f>
        <v>1.7059999999999992E-2</v>
      </c>
      <c r="BS169" s="5">
        <f>P_R[[#This Row],[29+]]-P_R[[#This Row],[30+]]</f>
        <v>1.4080000000000002E-2</v>
      </c>
      <c r="BT169" s="5">
        <f>P_R[[#This Row],[30+]]-P_R[[#This Row],[31+]]</f>
        <v>9.9600000000000001E-3</v>
      </c>
      <c r="BU169" s="5">
        <f>P_R[[#This Row],[31+]]-P_R[[#This Row],[32+]]</f>
        <v>7.8300000000000002E-3</v>
      </c>
      <c r="BV169" s="5">
        <f>P_R[[#This Row],[32+]]-P_R[[#This Row],[33+]]</f>
        <v>5.2900000000000013E-3</v>
      </c>
      <c r="BW169" s="5">
        <f>P_R[[#This Row],[33+]]-P_R[[#This Row],[34+]]</f>
        <v>3.749999999999999E-3</v>
      </c>
      <c r="BX169" s="5">
        <f>P_R[[#This Row],[34+]]-P_R[[#This Row],[35+]]</f>
        <v>2.7500000000000007E-3</v>
      </c>
      <c r="BY169" s="5">
        <f>P_R[[#This Row],[35+]]-P_R[[#This Row],[36+]]</f>
        <v>1.7299999999999998E-3</v>
      </c>
      <c r="BZ169" s="5">
        <f>P_R[[#This Row],[36+]]-P_R[[#This Row],[37+]]</f>
        <v>1.1999999999999999E-3</v>
      </c>
      <c r="CA169" s="5">
        <f>P_R[[#This Row],[37+]]-P_R[[#This Row],[38+]]</f>
        <v>7.2999999999999996E-4</v>
      </c>
      <c r="CB169" s="5">
        <f>P_R[[#This Row],[38+]]-P_R[[#This Row],[39+]]</f>
        <v>4.4999999999999999E-4</v>
      </c>
      <c r="CC169" s="5">
        <f>P_R[[#This Row],[39+]]-P_R[[#This Row],[40+]]</f>
        <v>2.9999999999999997E-4</v>
      </c>
      <c r="CD169" s="5">
        <f>P_R[[#This Row],[40+]]-P_R[[#This Row],[41+]]</f>
        <v>1.6999999999999999E-4</v>
      </c>
      <c r="CE169" s="5">
        <f>P_R[[#This Row],[41+]]-P_R[[#This Row],[42+]]</f>
        <v>1E-4</v>
      </c>
      <c r="CF169" s="5">
        <f>P_R[[#This Row],[42+]]-P_R[[#This Row],[43+]]</f>
        <v>5.0000000000000009E-5</v>
      </c>
      <c r="CG169" s="5">
        <f>P_R[[#This Row],[43+]]-P_R[[#This Row],[44+]]</f>
        <v>2.9999999999999991E-5</v>
      </c>
      <c r="CH169" s="5">
        <f>P_R[[#This Row],[44+]]-P_R[[#This Row],[45+]]</f>
        <v>4.0000000000000003E-5</v>
      </c>
      <c r="CI169" s="5">
        <f>P_R[[#This Row],[45+]]-P_R[[#This Row],[46+]]</f>
        <v>0</v>
      </c>
      <c r="CJ169" s="5">
        <f>P_R[[#This Row],[46+]]-P_R[[#This Row],[47+]]</f>
        <v>0</v>
      </c>
      <c r="CK169" s="5">
        <f>P_R[[#This Row],[47+]]-P_R[[#This Row],[48+]]</f>
        <v>0</v>
      </c>
      <c r="CL169" s="5">
        <f>P_R[[#This Row],[48+]]-P_R[[#This Row],[49+]]</f>
        <v>0</v>
      </c>
    </row>
    <row r="170" spans="1:90" x14ac:dyDescent="0.25">
      <c r="A170" s="10">
        <v>22400983</v>
      </c>
      <c r="B170" t="s">
        <v>91</v>
      </c>
      <c r="C170" t="s">
        <v>81</v>
      </c>
      <c r="D170" s="11">
        <v>0.9375</v>
      </c>
      <c r="E170" s="9" t="str">
        <f>HYPERLINK("https://www.nba.com/stats/player/1642259/boxscores-traditional", "Alexandre Sarr")</f>
        <v>Alexandre Sarr</v>
      </c>
      <c r="F170">
        <v>18</v>
      </c>
      <c r="G170" s="4">
        <v>4.1470000000000002</v>
      </c>
      <c r="H170" s="3">
        <v>0.99202000000000001</v>
      </c>
      <c r="I170" s="3">
        <v>0.98499999999999999</v>
      </c>
      <c r="J170" s="3">
        <v>0.97319999999999995</v>
      </c>
      <c r="K170" s="3">
        <v>0.95448999999999995</v>
      </c>
      <c r="L170" s="3">
        <v>0.92647000000000002</v>
      </c>
      <c r="M170" s="3">
        <v>0.88685999999999998</v>
      </c>
      <c r="N170" s="3">
        <v>0.83147000000000004</v>
      </c>
      <c r="O170" s="3">
        <v>0.76424000000000003</v>
      </c>
      <c r="P170" s="3">
        <v>0.68439000000000005</v>
      </c>
      <c r="Q170" s="3">
        <v>0.59482999999999997</v>
      </c>
      <c r="R170" s="3">
        <v>0.5</v>
      </c>
      <c r="S170" s="3">
        <v>0.40516999999999997</v>
      </c>
      <c r="T170" s="3">
        <v>0.31561</v>
      </c>
      <c r="U170" s="3">
        <v>0.23576</v>
      </c>
      <c r="V170" s="3">
        <v>0.16853000000000001</v>
      </c>
      <c r="W170" s="3">
        <v>0.11314</v>
      </c>
      <c r="X170" s="3">
        <v>7.3529999999999998E-2</v>
      </c>
      <c r="Y170" s="3">
        <v>4.5510000000000002E-2</v>
      </c>
      <c r="Z170" s="3">
        <v>2.6800000000000001E-2</v>
      </c>
      <c r="AA170" s="3">
        <v>1.4999999999999999E-2</v>
      </c>
      <c r="AB170" s="3">
        <v>7.9799999999999992E-3</v>
      </c>
      <c r="AC170" s="3">
        <v>4.0200000000000001E-3</v>
      </c>
      <c r="AD170" s="3">
        <v>1.9300000000000001E-3</v>
      </c>
      <c r="AE170" s="3">
        <v>8.7000000000000001E-4</v>
      </c>
      <c r="AF170" s="3">
        <v>3.6000000000000002E-4</v>
      </c>
      <c r="AG170" s="3">
        <v>1.4999999999999999E-4</v>
      </c>
      <c r="AH170" s="3">
        <v>6.0000000000000002E-5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0</v>
      </c>
      <c r="AW170" s="3">
        <v>0</v>
      </c>
      <c r="AX170" s="5">
        <f>P_R[[#This Row],[8+]]-P_R[[#This Row],[9+]]</f>
        <v>7.0200000000000262E-3</v>
      </c>
      <c r="AY170" s="5">
        <f>P_R[[#This Row],[9+]]-P_R[[#This Row],[10+]]</f>
        <v>1.1800000000000033E-2</v>
      </c>
      <c r="AZ170" s="5">
        <f>P_R[[#This Row],[10+]]-P_R[[#This Row],[11+]]</f>
        <v>1.8710000000000004E-2</v>
      </c>
      <c r="BA170" s="5">
        <f>P_R[[#This Row],[11+]]-P_R[[#This Row],[12+]]</f>
        <v>2.8019999999999934E-2</v>
      </c>
      <c r="BB170" s="5">
        <f>P_R[[#This Row],[12+]]-P_R[[#This Row],[13+]]</f>
        <v>3.9610000000000034E-2</v>
      </c>
      <c r="BC170" s="5">
        <f>P_R[[#This Row],[13+]]-P_R[[#This Row],[14+]]</f>
        <v>5.5389999999999939E-2</v>
      </c>
      <c r="BD170" s="5">
        <f>P_R[[#This Row],[14+]]-P_R[[#This Row],[15+]]</f>
        <v>6.7230000000000012E-2</v>
      </c>
      <c r="BE170" s="5">
        <f>P_R[[#This Row],[15+]]-P_R[[#This Row],[16+]]</f>
        <v>7.9849999999999977E-2</v>
      </c>
      <c r="BF170" s="5">
        <f>P_R[[#This Row],[16+]]-P_R[[#This Row],[17+]]</f>
        <v>8.9560000000000084E-2</v>
      </c>
      <c r="BG170" s="5">
        <f>P_R[[#This Row],[17+]]-P_R[[#This Row],[18+]]</f>
        <v>9.482999999999997E-2</v>
      </c>
      <c r="BH170" s="5">
        <f>P_R[[#This Row],[18+]]-P_R[[#This Row],[19+]]</f>
        <v>9.4830000000000025E-2</v>
      </c>
      <c r="BI170" s="5">
        <f>P_R[[#This Row],[19+]]-P_R[[#This Row],[20+]]</f>
        <v>8.9559999999999973E-2</v>
      </c>
      <c r="BJ170" s="5">
        <f>P_R[[#This Row],[20+]]-P_R[[#This Row],[21+]]</f>
        <v>7.9850000000000004E-2</v>
      </c>
      <c r="BK170" s="5">
        <f>P_R[[#This Row],[21+]]-P_R[[#This Row],[22+]]</f>
        <v>6.7229999999999984E-2</v>
      </c>
      <c r="BL170" s="5">
        <f>P_R[[#This Row],[22+]]-P_R[[#This Row],[23+]]</f>
        <v>5.5390000000000009E-2</v>
      </c>
      <c r="BM170" s="5">
        <f>P_R[[#This Row],[23+]]-P_R[[#This Row],[24+]]</f>
        <v>3.9610000000000006E-2</v>
      </c>
      <c r="BN170" s="5">
        <f>P_R[[#This Row],[24+]]-P_R[[#This Row],[25+]]</f>
        <v>2.8019999999999996E-2</v>
      </c>
      <c r="BO170" s="5">
        <f>P_R[[#This Row],[25+]]-P_R[[#This Row],[26+]]</f>
        <v>1.8710000000000001E-2</v>
      </c>
      <c r="BP170" s="5">
        <f>P_R[[#This Row],[26+]]-P_R[[#This Row],[27+]]</f>
        <v>1.1800000000000001E-2</v>
      </c>
      <c r="BQ170" s="5">
        <f>P_R[[#This Row],[27+]]-P_R[[#This Row],[28+]]</f>
        <v>7.0200000000000002E-3</v>
      </c>
      <c r="BR170" s="5">
        <f>P_R[[#This Row],[28+]]-P_R[[#This Row],[29+]]</f>
        <v>3.9599999999999991E-3</v>
      </c>
      <c r="BS170" s="5">
        <f>P_R[[#This Row],[29+]]-P_R[[#This Row],[30+]]</f>
        <v>2.0899999999999998E-3</v>
      </c>
      <c r="BT170" s="5">
        <f>P_R[[#This Row],[30+]]-P_R[[#This Row],[31+]]</f>
        <v>1.0600000000000002E-3</v>
      </c>
      <c r="BU170" s="5">
        <f>P_R[[#This Row],[31+]]-P_R[[#This Row],[32+]]</f>
        <v>5.1000000000000004E-4</v>
      </c>
      <c r="BV170" s="5">
        <f>P_R[[#This Row],[32+]]-P_R[[#This Row],[33+]]</f>
        <v>2.1000000000000004E-4</v>
      </c>
      <c r="BW170" s="5">
        <f>P_R[[#This Row],[33+]]-P_R[[#This Row],[34+]]</f>
        <v>8.9999999999999992E-5</v>
      </c>
      <c r="BX170" s="5">
        <f>P_R[[#This Row],[34+]]-P_R[[#This Row],[35+]]</f>
        <v>6.0000000000000002E-5</v>
      </c>
      <c r="BY170" s="5">
        <f>P_R[[#This Row],[35+]]-P_R[[#This Row],[36+]]</f>
        <v>0</v>
      </c>
      <c r="BZ170" s="5">
        <f>P_R[[#This Row],[36+]]-P_R[[#This Row],[37+]]</f>
        <v>0</v>
      </c>
      <c r="CA170" s="5">
        <f>P_R[[#This Row],[37+]]-P_R[[#This Row],[38+]]</f>
        <v>0</v>
      </c>
      <c r="CB170" s="5">
        <f>P_R[[#This Row],[38+]]-P_R[[#This Row],[39+]]</f>
        <v>0</v>
      </c>
      <c r="CC170" s="5">
        <f>P_R[[#This Row],[39+]]-P_R[[#This Row],[40+]]</f>
        <v>0</v>
      </c>
      <c r="CD170" s="5">
        <f>P_R[[#This Row],[40+]]-P_R[[#This Row],[41+]]</f>
        <v>0</v>
      </c>
      <c r="CE170" s="5">
        <f>P_R[[#This Row],[41+]]-P_R[[#This Row],[42+]]</f>
        <v>0</v>
      </c>
      <c r="CF170" s="5">
        <f>P_R[[#This Row],[42+]]-P_R[[#This Row],[43+]]</f>
        <v>0</v>
      </c>
      <c r="CG170" s="5">
        <f>P_R[[#This Row],[43+]]-P_R[[#This Row],[44+]]</f>
        <v>0</v>
      </c>
      <c r="CH170" s="5">
        <f>P_R[[#This Row],[44+]]-P_R[[#This Row],[45+]]</f>
        <v>0</v>
      </c>
      <c r="CI170" s="5">
        <f>P_R[[#This Row],[45+]]-P_R[[#This Row],[46+]]</f>
        <v>0</v>
      </c>
      <c r="CJ170" s="5">
        <f>P_R[[#This Row],[46+]]-P_R[[#This Row],[47+]]</f>
        <v>0</v>
      </c>
      <c r="CK170" s="5">
        <f>P_R[[#This Row],[47+]]-P_R[[#This Row],[48+]]</f>
        <v>0</v>
      </c>
      <c r="CL170" s="5">
        <f>P_R[[#This Row],[48+]]-P_R[[#This Row],[49+]]</f>
        <v>0</v>
      </c>
    </row>
    <row r="171" spans="1:90" x14ac:dyDescent="0.25">
      <c r="A171" s="10">
        <v>22400983</v>
      </c>
      <c r="B171" t="s">
        <v>81</v>
      </c>
      <c r="C171" t="s">
        <v>91</v>
      </c>
      <c r="D171" s="11">
        <v>0.9375</v>
      </c>
      <c r="E171" s="9" t="str">
        <f>HYPERLINK("https://www.nba.com/stats/player/202695/boxscores-traditional", "Kawhi Leonard")</f>
        <v>Kawhi Leonard</v>
      </c>
      <c r="F171">
        <v>16.2</v>
      </c>
      <c r="G171" s="4">
        <v>5.6360000000000001</v>
      </c>
      <c r="H171" s="3">
        <v>0.92647000000000002</v>
      </c>
      <c r="I171" s="3">
        <v>0.89973000000000003</v>
      </c>
      <c r="J171" s="3">
        <v>0.86433000000000004</v>
      </c>
      <c r="K171" s="3">
        <v>0.82121</v>
      </c>
      <c r="L171" s="3">
        <v>0.77337</v>
      </c>
      <c r="M171" s="3">
        <v>0.71565999999999996</v>
      </c>
      <c r="N171" s="3">
        <v>0.65173000000000003</v>
      </c>
      <c r="O171" s="3">
        <v>0.58316999999999997</v>
      </c>
      <c r="P171" s="3">
        <v>0.51595000000000002</v>
      </c>
      <c r="Q171" s="3">
        <v>0.44433</v>
      </c>
      <c r="R171" s="3">
        <v>0.37447999999999998</v>
      </c>
      <c r="S171" s="3">
        <v>0.30853999999999998</v>
      </c>
      <c r="T171" s="3">
        <v>0.25142999999999999</v>
      </c>
      <c r="U171" s="3">
        <v>0.19766</v>
      </c>
      <c r="V171" s="3">
        <v>0.15151000000000001</v>
      </c>
      <c r="W171" s="3">
        <v>0.11314</v>
      </c>
      <c r="X171" s="3">
        <v>8.3790000000000003E-2</v>
      </c>
      <c r="Y171" s="3">
        <v>5.9380000000000002E-2</v>
      </c>
      <c r="Z171" s="3">
        <v>4.0930000000000001E-2</v>
      </c>
      <c r="AA171" s="3">
        <v>2.743E-2</v>
      </c>
      <c r="AB171" s="3">
        <v>1.831E-2</v>
      </c>
      <c r="AC171" s="3">
        <v>1.1599999999999999E-2</v>
      </c>
      <c r="AD171" s="3">
        <v>7.1399999999999996E-3</v>
      </c>
      <c r="AE171" s="3">
        <v>4.2700000000000004E-3</v>
      </c>
      <c r="AF171" s="3">
        <v>2.5600000000000002E-3</v>
      </c>
      <c r="AG171" s="3">
        <v>1.4400000000000001E-3</v>
      </c>
      <c r="AH171" s="3">
        <v>7.9000000000000001E-4</v>
      </c>
      <c r="AI171" s="3">
        <v>4.2000000000000002E-4</v>
      </c>
      <c r="AJ171" s="3">
        <v>2.2000000000000001E-4</v>
      </c>
      <c r="AK171" s="3">
        <v>1.1E-4</v>
      </c>
      <c r="AL171" s="3">
        <v>5.0000000000000002E-5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5">
        <f>P_R[[#This Row],[8+]]-P_R[[#This Row],[9+]]</f>
        <v>2.6739999999999986E-2</v>
      </c>
      <c r="AY171" s="5">
        <f>P_R[[#This Row],[9+]]-P_R[[#This Row],[10+]]</f>
        <v>3.5399999999999987E-2</v>
      </c>
      <c r="AZ171" s="5">
        <f>P_R[[#This Row],[10+]]-P_R[[#This Row],[11+]]</f>
        <v>4.3120000000000047E-2</v>
      </c>
      <c r="BA171" s="5">
        <f>P_R[[#This Row],[11+]]-P_R[[#This Row],[12+]]</f>
        <v>4.7839999999999994E-2</v>
      </c>
      <c r="BB171" s="5">
        <f>P_R[[#This Row],[12+]]-P_R[[#This Row],[13+]]</f>
        <v>5.7710000000000039E-2</v>
      </c>
      <c r="BC171" s="5">
        <f>P_R[[#This Row],[13+]]-P_R[[#This Row],[14+]]</f>
        <v>6.3929999999999931E-2</v>
      </c>
      <c r="BD171" s="5">
        <f>P_R[[#This Row],[14+]]-P_R[[#This Row],[15+]]</f>
        <v>6.8560000000000065E-2</v>
      </c>
      <c r="BE171" s="5">
        <f>P_R[[#This Row],[15+]]-P_R[[#This Row],[16+]]</f>
        <v>6.7219999999999946E-2</v>
      </c>
      <c r="BF171" s="5">
        <f>P_R[[#This Row],[16+]]-P_R[[#This Row],[17+]]</f>
        <v>7.1620000000000017E-2</v>
      </c>
      <c r="BG171" s="5">
        <f>P_R[[#This Row],[17+]]-P_R[[#This Row],[18+]]</f>
        <v>6.9850000000000023E-2</v>
      </c>
      <c r="BH171" s="5">
        <f>P_R[[#This Row],[18+]]-P_R[[#This Row],[19+]]</f>
        <v>6.5939999999999999E-2</v>
      </c>
      <c r="BI171" s="5">
        <f>P_R[[#This Row],[19+]]-P_R[[#This Row],[20+]]</f>
        <v>5.7109999999999994E-2</v>
      </c>
      <c r="BJ171" s="5">
        <f>P_R[[#This Row],[20+]]-P_R[[#This Row],[21+]]</f>
        <v>5.3769999999999984E-2</v>
      </c>
      <c r="BK171" s="5">
        <f>P_R[[#This Row],[21+]]-P_R[[#This Row],[22+]]</f>
        <v>4.6149999999999997E-2</v>
      </c>
      <c r="BL171" s="5">
        <f>P_R[[#This Row],[22+]]-P_R[[#This Row],[23+]]</f>
        <v>3.8370000000000001E-2</v>
      </c>
      <c r="BM171" s="5">
        <f>P_R[[#This Row],[23+]]-P_R[[#This Row],[24+]]</f>
        <v>2.9350000000000001E-2</v>
      </c>
      <c r="BN171" s="5">
        <f>P_R[[#This Row],[24+]]-P_R[[#This Row],[25+]]</f>
        <v>2.4410000000000001E-2</v>
      </c>
      <c r="BO171" s="5">
        <f>P_R[[#This Row],[25+]]-P_R[[#This Row],[26+]]</f>
        <v>1.8450000000000001E-2</v>
      </c>
      <c r="BP171" s="5">
        <f>P_R[[#This Row],[26+]]-P_R[[#This Row],[27+]]</f>
        <v>1.3500000000000002E-2</v>
      </c>
      <c r="BQ171" s="5">
        <f>P_R[[#This Row],[27+]]-P_R[[#This Row],[28+]]</f>
        <v>9.1199999999999996E-3</v>
      </c>
      <c r="BR171" s="5">
        <f>P_R[[#This Row],[28+]]-P_R[[#This Row],[29+]]</f>
        <v>6.7100000000000007E-3</v>
      </c>
      <c r="BS171" s="5">
        <f>P_R[[#This Row],[29+]]-P_R[[#This Row],[30+]]</f>
        <v>4.4599999999999996E-3</v>
      </c>
      <c r="BT171" s="5">
        <f>P_R[[#This Row],[30+]]-P_R[[#This Row],[31+]]</f>
        <v>2.8699999999999993E-3</v>
      </c>
      <c r="BU171" s="5">
        <f>P_R[[#This Row],[31+]]-P_R[[#This Row],[32+]]</f>
        <v>1.7100000000000001E-3</v>
      </c>
      <c r="BV171" s="5">
        <f>P_R[[#This Row],[32+]]-P_R[[#This Row],[33+]]</f>
        <v>1.1200000000000001E-3</v>
      </c>
      <c r="BW171" s="5">
        <f>P_R[[#This Row],[33+]]-P_R[[#This Row],[34+]]</f>
        <v>6.5000000000000008E-4</v>
      </c>
      <c r="BX171" s="5">
        <f>P_R[[#This Row],[34+]]-P_R[[#This Row],[35+]]</f>
        <v>3.6999999999999999E-4</v>
      </c>
      <c r="BY171" s="5">
        <f>P_R[[#This Row],[35+]]-P_R[[#This Row],[36+]]</f>
        <v>2.0000000000000001E-4</v>
      </c>
      <c r="BZ171" s="5">
        <f>P_R[[#This Row],[36+]]-P_R[[#This Row],[37+]]</f>
        <v>1.1E-4</v>
      </c>
      <c r="CA171" s="5">
        <f>P_R[[#This Row],[37+]]-P_R[[#This Row],[38+]]</f>
        <v>6.0000000000000002E-5</v>
      </c>
      <c r="CB171" s="5">
        <f>P_R[[#This Row],[38+]]-P_R[[#This Row],[39+]]</f>
        <v>5.0000000000000002E-5</v>
      </c>
      <c r="CC171" s="5">
        <f>P_R[[#This Row],[39+]]-P_R[[#This Row],[40+]]</f>
        <v>0</v>
      </c>
      <c r="CD171" s="5">
        <f>P_R[[#This Row],[40+]]-P_R[[#This Row],[41+]]</f>
        <v>0</v>
      </c>
      <c r="CE171" s="5">
        <f>P_R[[#This Row],[41+]]-P_R[[#This Row],[42+]]</f>
        <v>0</v>
      </c>
      <c r="CF171" s="5">
        <f>P_R[[#This Row],[42+]]-P_R[[#This Row],[43+]]</f>
        <v>0</v>
      </c>
      <c r="CG171" s="5">
        <f>P_R[[#This Row],[43+]]-P_R[[#This Row],[44+]]</f>
        <v>0</v>
      </c>
      <c r="CH171" s="5">
        <f>P_R[[#This Row],[44+]]-P_R[[#This Row],[45+]]</f>
        <v>0</v>
      </c>
      <c r="CI171" s="5">
        <f>P_R[[#This Row],[45+]]-P_R[[#This Row],[46+]]</f>
        <v>0</v>
      </c>
      <c r="CJ171" s="5">
        <f>P_R[[#This Row],[46+]]-P_R[[#This Row],[47+]]</f>
        <v>0</v>
      </c>
      <c r="CK171" s="5">
        <f>P_R[[#This Row],[47+]]-P_R[[#This Row],[48+]]</f>
        <v>0</v>
      </c>
      <c r="CL171" s="5">
        <f>P_R[[#This Row],[48+]]-P_R[[#This Row],[49+]]</f>
        <v>0</v>
      </c>
    </row>
    <row r="172" spans="1:90" x14ac:dyDescent="0.25">
      <c r="A172" s="10">
        <v>22400983</v>
      </c>
      <c r="B172" t="s">
        <v>81</v>
      </c>
      <c r="C172" t="s">
        <v>91</v>
      </c>
      <c r="D172" s="11">
        <v>0.9375</v>
      </c>
      <c r="E172" s="9" t="str">
        <f>HYPERLINK("https://www.nba.com/stats/player/1629599/boxscores-traditional", "Amir Coffey")</f>
        <v>Amir Coffey</v>
      </c>
      <c r="F172">
        <v>15.2</v>
      </c>
      <c r="G172" s="4">
        <v>7.0259999999999998</v>
      </c>
      <c r="H172" s="3">
        <v>0.84614</v>
      </c>
      <c r="I172" s="3">
        <v>0.81057000000000001</v>
      </c>
      <c r="J172" s="3">
        <v>0.77034999999999998</v>
      </c>
      <c r="K172" s="3">
        <v>0.72575000000000001</v>
      </c>
      <c r="L172" s="3">
        <v>0.67723999999999995</v>
      </c>
      <c r="M172" s="3">
        <v>0.62172000000000005</v>
      </c>
      <c r="N172" s="3">
        <v>0.56749000000000005</v>
      </c>
      <c r="O172" s="3">
        <v>0.51197000000000004</v>
      </c>
      <c r="P172" s="3">
        <v>0.45619999999999999</v>
      </c>
      <c r="Q172" s="3">
        <v>0.39743000000000001</v>
      </c>
      <c r="R172" s="3">
        <v>0.34458</v>
      </c>
      <c r="S172" s="3">
        <v>0.29459999999999997</v>
      </c>
      <c r="T172" s="3">
        <v>0.24825</v>
      </c>
      <c r="U172" s="3">
        <v>0.20327000000000001</v>
      </c>
      <c r="V172" s="3">
        <v>0.16602</v>
      </c>
      <c r="W172" s="3">
        <v>0.13350000000000001</v>
      </c>
      <c r="X172" s="3">
        <v>0.10564999999999999</v>
      </c>
      <c r="Y172" s="3">
        <v>8.226E-2</v>
      </c>
      <c r="Z172" s="3">
        <v>6.1780000000000002E-2</v>
      </c>
      <c r="AA172" s="3">
        <v>4.648E-2</v>
      </c>
      <c r="AB172" s="3">
        <v>3.4380000000000001E-2</v>
      </c>
      <c r="AC172" s="3">
        <v>2.5000000000000001E-2</v>
      </c>
      <c r="AD172" s="3">
        <v>1.7430000000000001E-2</v>
      </c>
      <c r="AE172" s="3">
        <v>1.222E-2</v>
      </c>
      <c r="AF172" s="3">
        <v>8.4200000000000004E-3</v>
      </c>
      <c r="AG172" s="3">
        <v>5.7000000000000002E-3</v>
      </c>
      <c r="AH172" s="3">
        <v>3.6800000000000001E-3</v>
      </c>
      <c r="AI172" s="3">
        <v>2.3999999999999998E-3</v>
      </c>
      <c r="AJ172" s="3">
        <v>1.5399999999999999E-3</v>
      </c>
      <c r="AK172" s="3">
        <v>9.7000000000000005E-4</v>
      </c>
      <c r="AL172" s="3">
        <v>5.8E-4</v>
      </c>
      <c r="AM172" s="3">
        <v>3.5E-4</v>
      </c>
      <c r="AN172" s="3">
        <v>2.1000000000000001E-4</v>
      </c>
      <c r="AO172" s="3">
        <v>1.2E-4</v>
      </c>
      <c r="AP172" s="3">
        <v>6.9999999999999994E-5</v>
      </c>
      <c r="AQ172" s="3">
        <v>4.0000000000000003E-5</v>
      </c>
      <c r="AR172" s="3">
        <v>0</v>
      </c>
      <c r="AS172" s="3">
        <v>0</v>
      </c>
      <c r="AT172" s="3">
        <v>0</v>
      </c>
      <c r="AU172" s="3">
        <v>0</v>
      </c>
      <c r="AV172" s="3">
        <v>0</v>
      </c>
      <c r="AW172" s="3">
        <v>0</v>
      </c>
      <c r="AX172" s="5">
        <f>P_R[[#This Row],[8+]]-P_R[[#This Row],[9+]]</f>
        <v>3.5569999999999991E-2</v>
      </c>
      <c r="AY172" s="5">
        <f>P_R[[#This Row],[9+]]-P_R[[#This Row],[10+]]</f>
        <v>4.0220000000000034E-2</v>
      </c>
      <c r="AZ172" s="5">
        <f>P_R[[#This Row],[10+]]-P_R[[#This Row],[11+]]</f>
        <v>4.4599999999999973E-2</v>
      </c>
      <c r="BA172" s="5">
        <f>P_R[[#This Row],[11+]]-P_R[[#This Row],[12+]]</f>
        <v>4.8510000000000053E-2</v>
      </c>
      <c r="BB172" s="5">
        <f>P_R[[#This Row],[12+]]-P_R[[#This Row],[13+]]</f>
        <v>5.5519999999999903E-2</v>
      </c>
      <c r="BC172" s="5">
        <f>P_R[[#This Row],[13+]]-P_R[[#This Row],[14+]]</f>
        <v>5.423E-2</v>
      </c>
      <c r="BD172" s="5">
        <f>P_R[[#This Row],[14+]]-P_R[[#This Row],[15+]]</f>
        <v>5.5520000000000014E-2</v>
      </c>
      <c r="BE172" s="5">
        <f>P_R[[#This Row],[15+]]-P_R[[#This Row],[16+]]</f>
        <v>5.5770000000000042E-2</v>
      </c>
      <c r="BF172" s="5">
        <f>P_R[[#This Row],[16+]]-P_R[[#This Row],[17+]]</f>
        <v>5.8769999999999989E-2</v>
      </c>
      <c r="BG172" s="5">
        <f>P_R[[#This Row],[17+]]-P_R[[#This Row],[18+]]</f>
        <v>5.2850000000000008E-2</v>
      </c>
      <c r="BH172" s="5">
        <f>P_R[[#This Row],[18+]]-P_R[[#This Row],[19+]]</f>
        <v>4.9980000000000024E-2</v>
      </c>
      <c r="BI172" s="5">
        <f>P_R[[#This Row],[19+]]-P_R[[#This Row],[20+]]</f>
        <v>4.6349999999999975E-2</v>
      </c>
      <c r="BJ172" s="5">
        <f>P_R[[#This Row],[20+]]-P_R[[#This Row],[21+]]</f>
        <v>4.4979999999999992E-2</v>
      </c>
      <c r="BK172" s="5">
        <f>P_R[[#This Row],[21+]]-P_R[[#This Row],[22+]]</f>
        <v>3.7250000000000005E-2</v>
      </c>
      <c r="BL172" s="5">
        <f>P_R[[#This Row],[22+]]-P_R[[#This Row],[23+]]</f>
        <v>3.2519999999999993E-2</v>
      </c>
      <c r="BM172" s="5">
        <f>P_R[[#This Row],[23+]]-P_R[[#This Row],[24+]]</f>
        <v>2.7850000000000014E-2</v>
      </c>
      <c r="BN172" s="5">
        <f>P_R[[#This Row],[24+]]-P_R[[#This Row],[25+]]</f>
        <v>2.3389999999999994E-2</v>
      </c>
      <c r="BO172" s="5">
        <f>P_R[[#This Row],[25+]]-P_R[[#This Row],[26+]]</f>
        <v>2.0479999999999998E-2</v>
      </c>
      <c r="BP172" s="5">
        <f>P_R[[#This Row],[26+]]-P_R[[#This Row],[27+]]</f>
        <v>1.5300000000000001E-2</v>
      </c>
      <c r="BQ172" s="5">
        <f>P_R[[#This Row],[27+]]-P_R[[#This Row],[28+]]</f>
        <v>1.21E-2</v>
      </c>
      <c r="BR172" s="5">
        <f>P_R[[#This Row],[28+]]-P_R[[#This Row],[29+]]</f>
        <v>9.3799999999999994E-3</v>
      </c>
      <c r="BS172" s="5">
        <f>P_R[[#This Row],[29+]]-P_R[[#This Row],[30+]]</f>
        <v>7.5700000000000003E-3</v>
      </c>
      <c r="BT172" s="5">
        <f>P_R[[#This Row],[30+]]-P_R[[#This Row],[31+]]</f>
        <v>5.2100000000000011E-3</v>
      </c>
      <c r="BU172" s="5">
        <f>P_R[[#This Row],[31+]]-P_R[[#This Row],[32+]]</f>
        <v>3.7999999999999996E-3</v>
      </c>
      <c r="BV172" s="5">
        <f>P_R[[#This Row],[32+]]-P_R[[#This Row],[33+]]</f>
        <v>2.7200000000000002E-3</v>
      </c>
      <c r="BW172" s="5">
        <f>P_R[[#This Row],[33+]]-P_R[[#This Row],[34+]]</f>
        <v>2.0200000000000001E-3</v>
      </c>
      <c r="BX172" s="5">
        <f>P_R[[#This Row],[34+]]-P_R[[#This Row],[35+]]</f>
        <v>1.2800000000000003E-3</v>
      </c>
      <c r="BY172" s="5">
        <f>P_R[[#This Row],[35+]]-P_R[[#This Row],[36+]]</f>
        <v>8.5999999999999987E-4</v>
      </c>
      <c r="BZ172" s="5">
        <f>P_R[[#This Row],[36+]]-P_R[[#This Row],[37+]]</f>
        <v>5.6999999999999987E-4</v>
      </c>
      <c r="CA172" s="5">
        <f>P_R[[#This Row],[37+]]-P_R[[#This Row],[38+]]</f>
        <v>3.9000000000000005E-4</v>
      </c>
      <c r="CB172" s="5">
        <f>P_R[[#This Row],[38+]]-P_R[[#This Row],[39+]]</f>
        <v>2.3000000000000001E-4</v>
      </c>
      <c r="CC172" s="5">
        <f>P_R[[#This Row],[39+]]-P_R[[#This Row],[40+]]</f>
        <v>1.3999999999999999E-4</v>
      </c>
      <c r="CD172" s="5">
        <f>P_R[[#This Row],[40+]]-P_R[[#This Row],[41+]]</f>
        <v>9.0000000000000006E-5</v>
      </c>
      <c r="CE172" s="5">
        <f>P_R[[#This Row],[41+]]-P_R[[#This Row],[42+]]</f>
        <v>5.0000000000000009E-5</v>
      </c>
      <c r="CF172" s="5">
        <f>P_R[[#This Row],[42+]]-P_R[[#This Row],[43+]]</f>
        <v>2.9999999999999991E-5</v>
      </c>
      <c r="CG172" s="5">
        <f>P_R[[#This Row],[43+]]-P_R[[#This Row],[44+]]</f>
        <v>4.0000000000000003E-5</v>
      </c>
      <c r="CH172" s="5">
        <f>P_R[[#This Row],[44+]]-P_R[[#This Row],[45+]]</f>
        <v>0</v>
      </c>
      <c r="CI172" s="5">
        <f>P_R[[#This Row],[45+]]-P_R[[#This Row],[46+]]</f>
        <v>0</v>
      </c>
      <c r="CJ172" s="5">
        <f>P_R[[#This Row],[46+]]-P_R[[#This Row],[47+]]</f>
        <v>0</v>
      </c>
      <c r="CK172" s="5">
        <f>P_R[[#This Row],[47+]]-P_R[[#This Row],[48+]]</f>
        <v>0</v>
      </c>
      <c r="CL172" s="5">
        <f>P_R[[#This Row],[48+]]-P_R[[#This Row],[49+]]</f>
        <v>0</v>
      </c>
    </row>
    <row r="173" spans="1:90" x14ac:dyDescent="0.25">
      <c r="A173" s="10">
        <v>22400983</v>
      </c>
      <c r="B173" t="s">
        <v>81</v>
      </c>
      <c r="C173" t="s">
        <v>91</v>
      </c>
      <c r="D173" s="11">
        <v>0.9375</v>
      </c>
      <c r="E173" s="9" t="str">
        <f>HYPERLINK("https://www.nba.com/stats/player/1629645/boxscores-traditional", "Kevin Porter Jr.")</f>
        <v>Kevin Porter Jr.</v>
      </c>
      <c r="F173">
        <v>12.6</v>
      </c>
      <c r="G173" s="4">
        <v>10.404</v>
      </c>
      <c r="H173" s="3">
        <v>0.67003000000000001</v>
      </c>
      <c r="I173" s="3">
        <v>0.63683000000000001</v>
      </c>
      <c r="J173" s="3">
        <v>0.59870999999999996</v>
      </c>
      <c r="K173" s="3">
        <v>0.55962000000000001</v>
      </c>
      <c r="L173" s="3">
        <v>0.52392000000000005</v>
      </c>
      <c r="M173" s="3">
        <v>0.48404999999999998</v>
      </c>
      <c r="N173" s="3">
        <v>0.44828000000000001</v>
      </c>
      <c r="O173" s="3">
        <v>0.40905000000000002</v>
      </c>
      <c r="P173" s="3">
        <v>0.37069999999999997</v>
      </c>
      <c r="Q173" s="3">
        <v>0.33723999999999998</v>
      </c>
      <c r="R173" s="3">
        <v>0.30153000000000002</v>
      </c>
      <c r="S173" s="3">
        <v>0.26762999999999998</v>
      </c>
      <c r="T173" s="3">
        <v>0.23885000000000001</v>
      </c>
      <c r="U173" s="3">
        <v>0.20896999999999999</v>
      </c>
      <c r="V173" s="3">
        <v>0.18406</v>
      </c>
      <c r="W173" s="3">
        <v>0.15866</v>
      </c>
      <c r="X173" s="3">
        <v>0.13567000000000001</v>
      </c>
      <c r="Y173" s="3">
        <v>0.11702</v>
      </c>
      <c r="Z173" s="3">
        <v>9.8530000000000006E-2</v>
      </c>
      <c r="AA173" s="3">
        <v>8.3790000000000003E-2</v>
      </c>
      <c r="AB173" s="3">
        <v>6.9440000000000002E-2</v>
      </c>
      <c r="AC173" s="3">
        <v>5.7049999999999997E-2</v>
      </c>
      <c r="AD173" s="3">
        <v>4.7460000000000002E-2</v>
      </c>
      <c r="AE173" s="3">
        <v>3.8359999999999998E-2</v>
      </c>
      <c r="AF173" s="3">
        <v>3.1440000000000003E-2</v>
      </c>
      <c r="AG173" s="3">
        <v>2.5000000000000001E-2</v>
      </c>
      <c r="AH173" s="3">
        <v>1.9699999999999999E-2</v>
      </c>
      <c r="AI173" s="3">
        <v>1.5779999999999999E-2</v>
      </c>
      <c r="AJ173" s="3">
        <v>1.222E-2</v>
      </c>
      <c r="AK173" s="3">
        <v>9.3900000000000008E-3</v>
      </c>
      <c r="AL173" s="3">
        <v>7.3400000000000002E-3</v>
      </c>
      <c r="AM173" s="3">
        <v>5.5399999999999998E-3</v>
      </c>
      <c r="AN173" s="3">
        <v>4.2700000000000004E-3</v>
      </c>
      <c r="AO173" s="3">
        <v>3.1700000000000001E-3</v>
      </c>
      <c r="AP173" s="3">
        <v>2.33E-3</v>
      </c>
      <c r="AQ173" s="3">
        <v>1.75E-3</v>
      </c>
      <c r="AR173" s="3">
        <v>1.2600000000000001E-3</v>
      </c>
      <c r="AS173" s="3">
        <v>9.3999999999999997E-4</v>
      </c>
      <c r="AT173" s="3">
        <v>6.6E-4</v>
      </c>
      <c r="AU173" s="3">
        <v>4.6999999999999999E-4</v>
      </c>
      <c r="AV173" s="3">
        <v>3.4000000000000002E-4</v>
      </c>
      <c r="AW173" s="3">
        <v>2.3000000000000001E-4</v>
      </c>
      <c r="AX173" s="5">
        <f>P_R[[#This Row],[8+]]-P_R[[#This Row],[9+]]</f>
        <v>3.3200000000000007E-2</v>
      </c>
      <c r="AY173" s="5">
        <f>P_R[[#This Row],[9+]]-P_R[[#This Row],[10+]]</f>
        <v>3.8120000000000043E-2</v>
      </c>
      <c r="AZ173" s="5">
        <f>P_R[[#This Row],[10+]]-P_R[[#This Row],[11+]]</f>
        <v>3.9089999999999958E-2</v>
      </c>
      <c r="BA173" s="5">
        <f>P_R[[#This Row],[11+]]-P_R[[#This Row],[12+]]</f>
        <v>3.5699999999999954E-2</v>
      </c>
      <c r="BB173" s="5">
        <f>P_R[[#This Row],[12+]]-P_R[[#This Row],[13+]]</f>
        <v>3.9870000000000072E-2</v>
      </c>
      <c r="BC173" s="5">
        <f>P_R[[#This Row],[13+]]-P_R[[#This Row],[14+]]</f>
        <v>3.5769999999999968E-2</v>
      </c>
      <c r="BD173" s="5">
        <f>P_R[[#This Row],[14+]]-P_R[[#This Row],[15+]]</f>
        <v>3.9229999999999987E-2</v>
      </c>
      <c r="BE173" s="5">
        <f>P_R[[#This Row],[15+]]-P_R[[#This Row],[16+]]</f>
        <v>3.8350000000000051E-2</v>
      </c>
      <c r="BF173" s="5">
        <f>P_R[[#This Row],[16+]]-P_R[[#This Row],[17+]]</f>
        <v>3.345999999999999E-2</v>
      </c>
      <c r="BG173" s="5">
        <f>P_R[[#This Row],[17+]]-P_R[[#This Row],[18+]]</f>
        <v>3.5709999999999964E-2</v>
      </c>
      <c r="BH173" s="5">
        <f>P_R[[#This Row],[18+]]-P_R[[#This Row],[19+]]</f>
        <v>3.3900000000000041E-2</v>
      </c>
      <c r="BI173" s="5">
        <f>P_R[[#This Row],[19+]]-P_R[[#This Row],[20+]]</f>
        <v>2.8779999999999972E-2</v>
      </c>
      <c r="BJ173" s="5">
        <f>P_R[[#This Row],[20+]]-P_R[[#This Row],[21+]]</f>
        <v>2.9880000000000018E-2</v>
      </c>
      <c r="BK173" s="5">
        <f>P_R[[#This Row],[21+]]-P_R[[#This Row],[22+]]</f>
        <v>2.4909999999999988E-2</v>
      </c>
      <c r="BL173" s="5">
        <f>P_R[[#This Row],[22+]]-P_R[[#This Row],[23+]]</f>
        <v>2.5400000000000006E-2</v>
      </c>
      <c r="BM173" s="5">
        <f>P_R[[#This Row],[23+]]-P_R[[#This Row],[24+]]</f>
        <v>2.2989999999999983E-2</v>
      </c>
      <c r="BN173" s="5">
        <f>P_R[[#This Row],[24+]]-P_R[[#This Row],[25+]]</f>
        <v>1.8650000000000014E-2</v>
      </c>
      <c r="BO173" s="5">
        <f>P_R[[#This Row],[25+]]-P_R[[#This Row],[26+]]</f>
        <v>1.8489999999999993E-2</v>
      </c>
      <c r="BP173" s="5">
        <f>P_R[[#This Row],[26+]]-P_R[[#This Row],[27+]]</f>
        <v>1.4740000000000003E-2</v>
      </c>
      <c r="BQ173" s="5">
        <f>P_R[[#This Row],[27+]]-P_R[[#This Row],[28+]]</f>
        <v>1.4350000000000002E-2</v>
      </c>
      <c r="BR173" s="5">
        <f>P_R[[#This Row],[28+]]-P_R[[#This Row],[29+]]</f>
        <v>1.2390000000000005E-2</v>
      </c>
      <c r="BS173" s="5">
        <f>P_R[[#This Row],[29+]]-P_R[[#This Row],[30+]]</f>
        <v>9.5899999999999944E-3</v>
      </c>
      <c r="BT173" s="5">
        <f>P_R[[#This Row],[30+]]-P_R[[#This Row],[31+]]</f>
        <v>9.1000000000000039E-3</v>
      </c>
      <c r="BU173" s="5">
        <f>P_R[[#This Row],[31+]]-P_R[[#This Row],[32+]]</f>
        <v>6.9199999999999956E-3</v>
      </c>
      <c r="BV173" s="5">
        <f>P_R[[#This Row],[32+]]-P_R[[#This Row],[33+]]</f>
        <v>6.4400000000000013E-3</v>
      </c>
      <c r="BW173" s="5">
        <f>P_R[[#This Row],[33+]]-P_R[[#This Row],[34+]]</f>
        <v>5.3000000000000026E-3</v>
      </c>
      <c r="BX173" s="5">
        <f>P_R[[#This Row],[34+]]-P_R[[#This Row],[35+]]</f>
        <v>3.9199999999999999E-3</v>
      </c>
      <c r="BY173" s="5">
        <f>P_R[[#This Row],[35+]]-P_R[[#This Row],[36+]]</f>
        <v>3.5599999999999989E-3</v>
      </c>
      <c r="BZ173" s="5">
        <f>P_R[[#This Row],[36+]]-P_R[[#This Row],[37+]]</f>
        <v>2.8299999999999992E-3</v>
      </c>
      <c r="CA173" s="5">
        <f>P_R[[#This Row],[37+]]-P_R[[#This Row],[38+]]</f>
        <v>2.0500000000000006E-3</v>
      </c>
      <c r="CB173" s="5">
        <f>P_R[[#This Row],[38+]]-P_R[[#This Row],[39+]]</f>
        <v>1.8000000000000004E-3</v>
      </c>
      <c r="CC173" s="5">
        <f>P_R[[#This Row],[39+]]-P_R[[#This Row],[40+]]</f>
        <v>1.2699999999999994E-3</v>
      </c>
      <c r="CD173" s="5">
        <f>P_R[[#This Row],[40+]]-P_R[[#This Row],[41+]]</f>
        <v>1.1000000000000003E-3</v>
      </c>
      <c r="CE173" s="5">
        <f>P_R[[#This Row],[41+]]-P_R[[#This Row],[42+]]</f>
        <v>8.4000000000000003E-4</v>
      </c>
      <c r="CF173" s="5">
        <f>P_R[[#This Row],[42+]]-P_R[[#This Row],[43+]]</f>
        <v>5.8E-4</v>
      </c>
      <c r="CG173" s="5">
        <f>P_R[[#This Row],[43+]]-P_R[[#This Row],[44+]]</f>
        <v>4.8999999999999998E-4</v>
      </c>
      <c r="CH173" s="5">
        <f>P_R[[#This Row],[44+]]-P_R[[#This Row],[45+]]</f>
        <v>3.2000000000000008E-4</v>
      </c>
      <c r="CI173" s="5">
        <f>P_R[[#This Row],[45+]]-P_R[[#This Row],[46+]]</f>
        <v>2.7999999999999998E-4</v>
      </c>
      <c r="CJ173" s="5">
        <f>P_R[[#This Row],[46+]]-P_R[[#This Row],[47+]]</f>
        <v>1.9000000000000001E-4</v>
      </c>
      <c r="CK173" s="5">
        <f>P_R[[#This Row],[47+]]-P_R[[#This Row],[48+]]</f>
        <v>1.2999999999999996E-4</v>
      </c>
      <c r="CL173" s="5">
        <f>P_R[[#This Row],[48+]]-P_R[[#This Row],[49+]]</f>
        <v>1.1000000000000002E-4</v>
      </c>
    </row>
    <row r="174" spans="1:90" x14ac:dyDescent="0.25">
      <c r="A174" s="10">
        <v>22400983</v>
      </c>
      <c r="B174" t="s">
        <v>91</v>
      </c>
      <c r="C174" t="s">
        <v>81</v>
      </c>
      <c r="D174" s="11">
        <v>0.9375</v>
      </c>
      <c r="E174" s="9" t="str">
        <f>HYPERLINK("https://www.nba.com/stats/player/1641731/boxscores-traditional", "Bilal Coulibaly")</f>
        <v>Bilal Coulibaly</v>
      </c>
      <c r="F174">
        <v>16</v>
      </c>
      <c r="G174" s="4">
        <v>4.1470000000000002</v>
      </c>
      <c r="H174" s="3">
        <v>0.97319999999999995</v>
      </c>
      <c r="I174" s="3">
        <v>0.95448999999999995</v>
      </c>
      <c r="J174" s="3">
        <v>0.92647000000000002</v>
      </c>
      <c r="K174" s="3">
        <v>0.88685999999999998</v>
      </c>
      <c r="L174" s="3">
        <v>0.83147000000000004</v>
      </c>
      <c r="M174" s="3">
        <v>0.76424000000000003</v>
      </c>
      <c r="N174" s="3">
        <v>0.68439000000000005</v>
      </c>
      <c r="O174" s="3">
        <v>0.59482999999999997</v>
      </c>
      <c r="P174" s="3">
        <v>0.5</v>
      </c>
      <c r="Q174" s="3">
        <v>0.40516999999999997</v>
      </c>
      <c r="R174" s="3">
        <v>0.31561</v>
      </c>
      <c r="S174" s="3">
        <v>0.23576</v>
      </c>
      <c r="T174" s="3">
        <v>0.16853000000000001</v>
      </c>
      <c r="U174" s="3">
        <v>0.11314</v>
      </c>
      <c r="V174" s="3">
        <v>7.3529999999999998E-2</v>
      </c>
      <c r="W174" s="3">
        <v>4.5510000000000002E-2</v>
      </c>
      <c r="X174" s="3">
        <v>2.6800000000000001E-2</v>
      </c>
      <c r="Y174" s="3">
        <v>1.4999999999999999E-2</v>
      </c>
      <c r="Z174" s="3">
        <v>7.9799999999999992E-3</v>
      </c>
      <c r="AA174" s="3">
        <v>4.0200000000000001E-3</v>
      </c>
      <c r="AB174" s="3">
        <v>1.9300000000000001E-3</v>
      </c>
      <c r="AC174" s="3">
        <v>8.7000000000000001E-4</v>
      </c>
      <c r="AD174" s="3">
        <v>3.6000000000000002E-4</v>
      </c>
      <c r="AE174" s="3">
        <v>1.4999999999999999E-4</v>
      </c>
      <c r="AF174" s="3">
        <v>6.0000000000000002E-5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0</v>
      </c>
      <c r="AW174" s="3">
        <v>0</v>
      </c>
      <c r="AX174" s="5">
        <f>P_R[[#This Row],[8+]]-P_R[[#This Row],[9+]]</f>
        <v>1.8710000000000004E-2</v>
      </c>
      <c r="AY174" s="5">
        <f>P_R[[#This Row],[9+]]-P_R[[#This Row],[10+]]</f>
        <v>2.8019999999999934E-2</v>
      </c>
      <c r="AZ174" s="5">
        <f>P_R[[#This Row],[10+]]-P_R[[#This Row],[11+]]</f>
        <v>3.9610000000000034E-2</v>
      </c>
      <c r="BA174" s="5">
        <f>P_R[[#This Row],[11+]]-P_R[[#This Row],[12+]]</f>
        <v>5.5389999999999939E-2</v>
      </c>
      <c r="BB174" s="5">
        <f>P_R[[#This Row],[12+]]-P_R[[#This Row],[13+]]</f>
        <v>6.7230000000000012E-2</v>
      </c>
      <c r="BC174" s="5">
        <f>P_R[[#This Row],[13+]]-P_R[[#This Row],[14+]]</f>
        <v>7.9849999999999977E-2</v>
      </c>
      <c r="BD174" s="5">
        <f>P_R[[#This Row],[14+]]-P_R[[#This Row],[15+]]</f>
        <v>8.9560000000000084E-2</v>
      </c>
      <c r="BE174" s="5">
        <f>P_R[[#This Row],[15+]]-P_R[[#This Row],[16+]]</f>
        <v>9.482999999999997E-2</v>
      </c>
      <c r="BF174" s="5">
        <f>P_R[[#This Row],[16+]]-P_R[[#This Row],[17+]]</f>
        <v>9.4830000000000025E-2</v>
      </c>
      <c r="BG174" s="5">
        <f>P_R[[#This Row],[17+]]-P_R[[#This Row],[18+]]</f>
        <v>8.9559999999999973E-2</v>
      </c>
      <c r="BH174" s="5">
        <f>P_R[[#This Row],[18+]]-P_R[[#This Row],[19+]]</f>
        <v>7.9850000000000004E-2</v>
      </c>
      <c r="BI174" s="5">
        <f>P_R[[#This Row],[19+]]-P_R[[#This Row],[20+]]</f>
        <v>6.7229999999999984E-2</v>
      </c>
      <c r="BJ174" s="5">
        <f>P_R[[#This Row],[20+]]-P_R[[#This Row],[21+]]</f>
        <v>5.5390000000000009E-2</v>
      </c>
      <c r="BK174" s="5">
        <f>P_R[[#This Row],[21+]]-P_R[[#This Row],[22+]]</f>
        <v>3.9610000000000006E-2</v>
      </c>
      <c r="BL174" s="5">
        <f>P_R[[#This Row],[22+]]-P_R[[#This Row],[23+]]</f>
        <v>2.8019999999999996E-2</v>
      </c>
      <c r="BM174" s="5">
        <f>P_R[[#This Row],[23+]]-P_R[[#This Row],[24+]]</f>
        <v>1.8710000000000001E-2</v>
      </c>
      <c r="BN174" s="5">
        <f>P_R[[#This Row],[24+]]-P_R[[#This Row],[25+]]</f>
        <v>1.1800000000000001E-2</v>
      </c>
      <c r="BO174" s="5">
        <f>P_R[[#This Row],[25+]]-P_R[[#This Row],[26+]]</f>
        <v>7.0200000000000002E-3</v>
      </c>
      <c r="BP174" s="5">
        <f>P_R[[#This Row],[26+]]-P_R[[#This Row],[27+]]</f>
        <v>3.9599999999999991E-3</v>
      </c>
      <c r="BQ174" s="5">
        <f>P_R[[#This Row],[27+]]-P_R[[#This Row],[28+]]</f>
        <v>2.0899999999999998E-3</v>
      </c>
      <c r="BR174" s="5">
        <f>P_R[[#This Row],[28+]]-P_R[[#This Row],[29+]]</f>
        <v>1.0600000000000002E-3</v>
      </c>
      <c r="BS174" s="5">
        <f>P_R[[#This Row],[29+]]-P_R[[#This Row],[30+]]</f>
        <v>5.1000000000000004E-4</v>
      </c>
      <c r="BT174" s="5">
        <f>P_R[[#This Row],[30+]]-P_R[[#This Row],[31+]]</f>
        <v>2.1000000000000004E-4</v>
      </c>
      <c r="BU174" s="5">
        <f>P_R[[#This Row],[31+]]-P_R[[#This Row],[32+]]</f>
        <v>8.9999999999999992E-5</v>
      </c>
      <c r="BV174" s="5">
        <f>P_R[[#This Row],[32+]]-P_R[[#This Row],[33+]]</f>
        <v>6.0000000000000002E-5</v>
      </c>
      <c r="BW174" s="5">
        <f>P_R[[#This Row],[33+]]-P_R[[#This Row],[34+]]</f>
        <v>0</v>
      </c>
      <c r="BX174" s="5">
        <f>P_R[[#This Row],[34+]]-P_R[[#This Row],[35+]]</f>
        <v>0</v>
      </c>
      <c r="BY174" s="5">
        <f>P_R[[#This Row],[35+]]-P_R[[#This Row],[36+]]</f>
        <v>0</v>
      </c>
      <c r="BZ174" s="5">
        <f>P_R[[#This Row],[36+]]-P_R[[#This Row],[37+]]</f>
        <v>0</v>
      </c>
      <c r="CA174" s="5">
        <f>P_R[[#This Row],[37+]]-P_R[[#This Row],[38+]]</f>
        <v>0</v>
      </c>
      <c r="CB174" s="5">
        <f>P_R[[#This Row],[38+]]-P_R[[#This Row],[39+]]</f>
        <v>0</v>
      </c>
      <c r="CC174" s="5">
        <f>P_R[[#This Row],[39+]]-P_R[[#This Row],[40+]]</f>
        <v>0</v>
      </c>
      <c r="CD174" s="5">
        <f>P_R[[#This Row],[40+]]-P_R[[#This Row],[41+]]</f>
        <v>0</v>
      </c>
      <c r="CE174" s="5">
        <f>P_R[[#This Row],[41+]]-P_R[[#This Row],[42+]]</f>
        <v>0</v>
      </c>
      <c r="CF174" s="5">
        <f>P_R[[#This Row],[42+]]-P_R[[#This Row],[43+]]</f>
        <v>0</v>
      </c>
      <c r="CG174" s="5">
        <f>P_R[[#This Row],[43+]]-P_R[[#This Row],[44+]]</f>
        <v>0</v>
      </c>
      <c r="CH174" s="5">
        <f>P_R[[#This Row],[44+]]-P_R[[#This Row],[45+]]</f>
        <v>0</v>
      </c>
      <c r="CI174" s="5">
        <f>P_R[[#This Row],[45+]]-P_R[[#This Row],[46+]]</f>
        <v>0</v>
      </c>
      <c r="CJ174" s="5">
        <f>P_R[[#This Row],[46+]]-P_R[[#This Row],[47+]]</f>
        <v>0</v>
      </c>
      <c r="CK174" s="5">
        <f>P_R[[#This Row],[47+]]-P_R[[#This Row],[48+]]</f>
        <v>0</v>
      </c>
      <c r="CL174" s="5">
        <f>P_R[[#This Row],[48+]]-P_R[[#This Row],[49+]]</f>
        <v>0</v>
      </c>
    </row>
    <row r="175" spans="1:90" x14ac:dyDescent="0.25">
      <c r="A175" s="10">
        <v>22400983</v>
      </c>
      <c r="B175" t="s">
        <v>91</v>
      </c>
      <c r="C175" t="s">
        <v>81</v>
      </c>
      <c r="D175" s="11">
        <v>0.9375</v>
      </c>
      <c r="E175" s="9" t="str">
        <f>HYPERLINK("https://www.nba.com/stats/player/1642273/boxscores-traditional", "Kyshawn George")</f>
        <v>Kyshawn George</v>
      </c>
      <c r="F175">
        <v>13.6</v>
      </c>
      <c r="G175" s="4">
        <v>7.2279999999999998</v>
      </c>
      <c r="H175" s="3">
        <v>0.77934999999999999</v>
      </c>
      <c r="I175" s="3">
        <v>0.73890999999999996</v>
      </c>
      <c r="J175" s="3">
        <v>0.69145999999999996</v>
      </c>
      <c r="K175" s="3">
        <v>0.64058000000000004</v>
      </c>
      <c r="L175" s="3">
        <v>0.58706000000000003</v>
      </c>
      <c r="M175" s="3">
        <v>0.53188000000000002</v>
      </c>
      <c r="N175" s="3">
        <v>0.47608</v>
      </c>
      <c r="O175" s="3">
        <v>0.42465000000000003</v>
      </c>
      <c r="P175" s="3">
        <v>0.37069999999999997</v>
      </c>
      <c r="Q175" s="3">
        <v>0.31918000000000002</v>
      </c>
      <c r="R175" s="3">
        <v>0.27093</v>
      </c>
      <c r="S175" s="3">
        <v>0.22663</v>
      </c>
      <c r="T175" s="3">
        <v>0.18673000000000001</v>
      </c>
      <c r="U175" s="3">
        <v>0.15386</v>
      </c>
      <c r="V175" s="3">
        <v>0.12302</v>
      </c>
      <c r="W175" s="3">
        <v>9.6799999999999997E-2</v>
      </c>
      <c r="X175" s="3">
        <v>7.4929999999999997E-2</v>
      </c>
      <c r="Y175" s="3">
        <v>5.7049999999999997E-2</v>
      </c>
      <c r="Z175" s="3">
        <v>4.2720000000000001E-2</v>
      </c>
      <c r="AA175" s="3">
        <v>3.2160000000000001E-2</v>
      </c>
      <c r="AB175" s="3">
        <v>2.3300000000000001E-2</v>
      </c>
      <c r="AC175" s="3">
        <v>1.6590000000000001E-2</v>
      </c>
      <c r="AD175" s="3">
        <v>1.1599999999999999E-2</v>
      </c>
      <c r="AE175" s="3">
        <v>7.9799999999999992E-3</v>
      </c>
      <c r="AF175" s="3">
        <v>5.3899999999999998E-3</v>
      </c>
      <c r="AG175" s="3">
        <v>3.6800000000000001E-3</v>
      </c>
      <c r="AH175" s="3">
        <v>2.3999999999999998E-3</v>
      </c>
      <c r="AI175" s="3">
        <v>1.5399999999999999E-3</v>
      </c>
      <c r="AJ175" s="3">
        <v>9.7000000000000005E-4</v>
      </c>
      <c r="AK175" s="3">
        <v>5.9999999999999995E-4</v>
      </c>
      <c r="AL175" s="3">
        <v>3.6000000000000002E-4</v>
      </c>
      <c r="AM175" s="3">
        <v>2.2000000000000001E-4</v>
      </c>
      <c r="AN175" s="3">
        <v>1.2999999999999999E-4</v>
      </c>
      <c r="AO175" s="3">
        <v>8.0000000000000007E-5</v>
      </c>
      <c r="AP175" s="3">
        <v>4.0000000000000003E-5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0</v>
      </c>
      <c r="AW175" s="3">
        <v>0</v>
      </c>
      <c r="AX175" s="5">
        <f>P_R[[#This Row],[8+]]-P_R[[#This Row],[9+]]</f>
        <v>4.0440000000000031E-2</v>
      </c>
      <c r="AY175" s="5">
        <f>P_R[[#This Row],[9+]]-P_R[[#This Row],[10+]]</f>
        <v>4.7449999999999992E-2</v>
      </c>
      <c r="AZ175" s="5">
        <f>P_R[[#This Row],[10+]]-P_R[[#This Row],[11+]]</f>
        <v>5.0879999999999925E-2</v>
      </c>
      <c r="BA175" s="5">
        <f>P_R[[#This Row],[11+]]-P_R[[#This Row],[12+]]</f>
        <v>5.3520000000000012E-2</v>
      </c>
      <c r="BB175" s="5">
        <f>P_R[[#This Row],[12+]]-P_R[[#This Row],[13+]]</f>
        <v>5.5180000000000007E-2</v>
      </c>
      <c r="BC175" s="5">
        <f>P_R[[#This Row],[13+]]-P_R[[#This Row],[14+]]</f>
        <v>5.5800000000000016E-2</v>
      </c>
      <c r="BD175" s="5">
        <f>P_R[[#This Row],[14+]]-P_R[[#This Row],[15+]]</f>
        <v>5.1429999999999976E-2</v>
      </c>
      <c r="BE175" s="5">
        <f>P_R[[#This Row],[15+]]-P_R[[#This Row],[16+]]</f>
        <v>5.3950000000000053E-2</v>
      </c>
      <c r="BF175" s="5">
        <f>P_R[[#This Row],[16+]]-P_R[[#This Row],[17+]]</f>
        <v>5.1519999999999955E-2</v>
      </c>
      <c r="BG175" s="5">
        <f>P_R[[#This Row],[17+]]-P_R[[#This Row],[18+]]</f>
        <v>4.8250000000000015E-2</v>
      </c>
      <c r="BH175" s="5">
        <f>P_R[[#This Row],[18+]]-P_R[[#This Row],[19+]]</f>
        <v>4.4300000000000006E-2</v>
      </c>
      <c r="BI175" s="5">
        <f>P_R[[#This Row],[19+]]-P_R[[#This Row],[20+]]</f>
        <v>3.9899999999999991E-2</v>
      </c>
      <c r="BJ175" s="5">
        <f>P_R[[#This Row],[20+]]-P_R[[#This Row],[21+]]</f>
        <v>3.287000000000001E-2</v>
      </c>
      <c r="BK175" s="5">
        <f>P_R[[#This Row],[21+]]-P_R[[#This Row],[22+]]</f>
        <v>3.0839999999999992E-2</v>
      </c>
      <c r="BL175" s="5">
        <f>P_R[[#This Row],[22+]]-P_R[[#This Row],[23+]]</f>
        <v>2.6220000000000007E-2</v>
      </c>
      <c r="BM175" s="5">
        <f>P_R[[#This Row],[23+]]-P_R[[#This Row],[24+]]</f>
        <v>2.1870000000000001E-2</v>
      </c>
      <c r="BN175" s="5">
        <f>P_R[[#This Row],[24+]]-P_R[[#This Row],[25+]]</f>
        <v>1.788E-2</v>
      </c>
      <c r="BO175" s="5">
        <f>P_R[[#This Row],[25+]]-P_R[[#This Row],[26+]]</f>
        <v>1.4329999999999996E-2</v>
      </c>
      <c r="BP175" s="5">
        <f>P_R[[#This Row],[26+]]-P_R[[#This Row],[27+]]</f>
        <v>1.056E-2</v>
      </c>
      <c r="BQ175" s="5">
        <f>P_R[[#This Row],[27+]]-P_R[[#This Row],[28+]]</f>
        <v>8.8599999999999998E-3</v>
      </c>
      <c r="BR175" s="5">
        <f>P_R[[#This Row],[28+]]-P_R[[#This Row],[29+]]</f>
        <v>6.7100000000000007E-3</v>
      </c>
      <c r="BS175" s="5">
        <f>P_R[[#This Row],[29+]]-P_R[[#This Row],[30+]]</f>
        <v>4.9900000000000014E-3</v>
      </c>
      <c r="BT175" s="5">
        <f>P_R[[#This Row],[30+]]-P_R[[#This Row],[31+]]</f>
        <v>3.62E-3</v>
      </c>
      <c r="BU175" s="5">
        <f>P_R[[#This Row],[31+]]-P_R[[#This Row],[32+]]</f>
        <v>2.5899999999999994E-3</v>
      </c>
      <c r="BV175" s="5">
        <f>P_R[[#This Row],[32+]]-P_R[[#This Row],[33+]]</f>
        <v>1.7099999999999997E-3</v>
      </c>
      <c r="BW175" s="5">
        <f>P_R[[#This Row],[33+]]-P_R[[#This Row],[34+]]</f>
        <v>1.2800000000000003E-3</v>
      </c>
      <c r="BX175" s="5">
        <f>P_R[[#This Row],[34+]]-P_R[[#This Row],[35+]]</f>
        <v>8.5999999999999987E-4</v>
      </c>
      <c r="BY175" s="5">
        <f>P_R[[#This Row],[35+]]-P_R[[#This Row],[36+]]</f>
        <v>5.6999999999999987E-4</v>
      </c>
      <c r="BZ175" s="5">
        <f>P_R[[#This Row],[36+]]-P_R[[#This Row],[37+]]</f>
        <v>3.700000000000001E-4</v>
      </c>
      <c r="CA175" s="5">
        <f>P_R[[#This Row],[37+]]-P_R[[#This Row],[38+]]</f>
        <v>2.3999999999999992E-4</v>
      </c>
      <c r="CB175" s="5">
        <f>P_R[[#This Row],[38+]]-P_R[[#This Row],[39+]]</f>
        <v>1.4000000000000001E-4</v>
      </c>
      <c r="CC175" s="5">
        <f>P_R[[#This Row],[39+]]-P_R[[#This Row],[40+]]</f>
        <v>9.0000000000000019E-5</v>
      </c>
      <c r="CD175" s="5">
        <f>P_R[[#This Row],[40+]]-P_R[[#This Row],[41+]]</f>
        <v>4.9999999999999982E-5</v>
      </c>
      <c r="CE175" s="5">
        <f>P_R[[#This Row],[41+]]-P_R[[#This Row],[42+]]</f>
        <v>4.0000000000000003E-5</v>
      </c>
      <c r="CF175" s="5">
        <f>P_R[[#This Row],[42+]]-P_R[[#This Row],[43+]]</f>
        <v>4.0000000000000003E-5</v>
      </c>
      <c r="CG175" s="5">
        <f>P_R[[#This Row],[43+]]-P_R[[#This Row],[44+]]</f>
        <v>0</v>
      </c>
      <c r="CH175" s="5">
        <f>P_R[[#This Row],[44+]]-P_R[[#This Row],[45+]]</f>
        <v>0</v>
      </c>
      <c r="CI175" s="5">
        <f>P_R[[#This Row],[45+]]-P_R[[#This Row],[46+]]</f>
        <v>0</v>
      </c>
      <c r="CJ175" s="5">
        <f>P_R[[#This Row],[46+]]-P_R[[#This Row],[47+]]</f>
        <v>0</v>
      </c>
      <c r="CK175" s="5">
        <f>P_R[[#This Row],[47+]]-P_R[[#This Row],[48+]]</f>
        <v>0</v>
      </c>
      <c r="CL175" s="5">
        <f>P_R[[#This Row],[48+]]-P_R[[#This Row],[49+]]</f>
        <v>0</v>
      </c>
    </row>
    <row r="176" spans="1:90" hidden="1" x14ac:dyDescent="0.25">
      <c r="A176" s="10">
        <v>22400621</v>
      </c>
      <c r="B176" t="s">
        <v>82</v>
      </c>
      <c r="C176" t="s">
        <v>83</v>
      </c>
      <c r="D176" s="11">
        <v>0.58333333333333337</v>
      </c>
      <c r="E176" s="9" t="str">
        <f>HYPERLINK("https://www.nba.com/stats/player/1630543/boxscores-traditional", "Isaiah Jackson")</f>
        <v>Isaiah Jackson</v>
      </c>
      <c r="F176">
        <v>15</v>
      </c>
      <c r="G176" s="4">
        <v>0.70699999999999996</v>
      </c>
      <c r="H176" s="3">
        <v>1</v>
      </c>
      <c r="I176" s="3">
        <v>1</v>
      </c>
      <c r="J176" s="3">
        <v>1</v>
      </c>
      <c r="K176" s="3">
        <v>1</v>
      </c>
      <c r="L176" s="3">
        <v>1</v>
      </c>
      <c r="M176" s="3">
        <v>0.99766999999999995</v>
      </c>
      <c r="N176" s="3">
        <v>0.92073000000000005</v>
      </c>
      <c r="O176" s="3">
        <v>0.5</v>
      </c>
      <c r="P176" s="3">
        <v>7.9269999999999993E-2</v>
      </c>
      <c r="Q176" s="3">
        <v>2.33E-3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0</v>
      </c>
      <c r="AW176" s="3">
        <v>0</v>
      </c>
      <c r="AX176" s="5">
        <f>P_R[[#This Row],[8+]]-P_R[[#This Row],[9+]]</f>
        <v>0</v>
      </c>
      <c r="AY176" s="5">
        <f>P_R[[#This Row],[9+]]-P_R[[#This Row],[10+]]</f>
        <v>0</v>
      </c>
      <c r="AZ176" s="5">
        <f>P_R[[#This Row],[10+]]-P_R[[#This Row],[11+]]</f>
        <v>0</v>
      </c>
      <c r="BA176" s="5">
        <f>P_R[[#This Row],[11+]]-P_R[[#This Row],[12+]]</f>
        <v>0</v>
      </c>
      <c r="BB176" s="5">
        <f>P_R[[#This Row],[12+]]-P_R[[#This Row],[13+]]</f>
        <v>2.3300000000000542E-3</v>
      </c>
      <c r="BC176" s="5">
        <f>P_R[[#This Row],[13+]]-P_R[[#This Row],[14+]]</f>
        <v>7.6939999999999897E-2</v>
      </c>
      <c r="BD176" s="5">
        <f>P_R[[#This Row],[14+]]-P_R[[#This Row],[15+]]</f>
        <v>0.42073000000000005</v>
      </c>
      <c r="BE176" s="5">
        <f>P_R[[#This Row],[15+]]-P_R[[#This Row],[16+]]</f>
        <v>0.42072999999999999</v>
      </c>
      <c r="BF176" s="5">
        <f>P_R[[#This Row],[16+]]-P_R[[#This Row],[17+]]</f>
        <v>7.6939999999999995E-2</v>
      </c>
      <c r="BG176" s="5">
        <f>P_R[[#This Row],[17+]]-P_R[[#This Row],[18+]]</f>
        <v>2.33E-3</v>
      </c>
      <c r="BH176" s="5">
        <f>P_R[[#This Row],[18+]]-P_R[[#This Row],[19+]]</f>
        <v>0</v>
      </c>
      <c r="BI176" s="5">
        <f>P_R[[#This Row],[19+]]-P_R[[#This Row],[20+]]</f>
        <v>0</v>
      </c>
      <c r="BJ176" s="5">
        <f>P_R[[#This Row],[20+]]-P_R[[#This Row],[21+]]</f>
        <v>0</v>
      </c>
      <c r="BK176" s="5">
        <f>P_R[[#This Row],[21+]]-P_R[[#This Row],[22+]]</f>
        <v>0</v>
      </c>
      <c r="BL176" s="5">
        <f>P_R[[#This Row],[22+]]-P_R[[#This Row],[23+]]</f>
        <v>0</v>
      </c>
      <c r="BM176" s="5">
        <f>P_R[[#This Row],[23+]]-P_R[[#This Row],[24+]]</f>
        <v>0</v>
      </c>
      <c r="BN176" s="5">
        <f>P_R[[#This Row],[24+]]-P_R[[#This Row],[25+]]</f>
        <v>0</v>
      </c>
      <c r="BO176" s="5">
        <f>P_R[[#This Row],[25+]]-P_R[[#This Row],[26+]]</f>
        <v>0</v>
      </c>
      <c r="BP176" s="5">
        <f>P_R[[#This Row],[26+]]-P_R[[#This Row],[27+]]</f>
        <v>0</v>
      </c>
      <c r="BQ176" s="5">
        <f>P_R[[#This Row],[27+]]-P_R[[#This Row],[28+]]</f>
        <v>0</v>
      </c>
      <c r="BR176" s="5">
        <f>P_R[[#This Row],[28+]]-P_R[[#This Row],[29+]]</f>
        <v>0</v>
      </c>
      <c r="BS176" s="5">
        <f>P_R[[#This Row],[29+]]-P_R[[#This Row],[30+]]</f>
        <v>0</v>
      </c>
      <c r="BT176" s="5">
        <f>P_R[[#This Row],[30+]]-P_R[[#This Row],[31+]]</f>
        <v>0</v>
      </c>
      <c r="BU176" s="5">
        <f>P_R[[#This Row],[31+]]-P_R[[#This Row],[32+]]</f>
        <v>0</v>
      </c>
      <c r="BV176" s="5">
        <f>P_R[[#This Row],[32+]]-P_R[[#This Row],[33+]]</f>
        <v>0</v>
      </c>
      <c r="BW176" s="5">
        <f>P_R[[#This Row],[33+]]-P_R[[#This Row],[34+]]</f>
        <v>0</v>
      </c>
      <c r="BX176" s="5">
        <f>P_R[[#This Row],[34+]]-P_R[[#This Row],[35+]]</f>
        <v>0</v>
      </c>
      <c r="BY176" s="5">
        <f>P_R[[#This Row],[35+]]-P_R[[#This Row],[36+]]</f>
        <v>0</v>
      </c>
      <c r="BZ176" s="5">
        <f>P_R[[#This Row],[36+]]-P_R[[#This Row],[37+]]</f>
        <v>0</v>
      </c>
      <c r="CA176" s="5">
        <f>P_R[[#This Row],[37+]]-P_R[[#This Row],[38+]]</f>
        <v>0</v>
      </c>
      <c r="CB176" s="5">
        <f>P_R[[#This Row],[38+]]-P_R[[#This Row],[39+]]</f>
        <v>0</v>
      </c>
      <c r="CC176" s="5">
        <f>P_R[[#This Row],[39+]]-P_R[[#This Row],[40+]]</f>
        <v>0</v>
      </c>
      <c r="CD176" s="5">
        <f>P_R[[#This Row],[40+]]-P_R[[#This Row],[41+]]</f>
        <v>0</v>
      </c>
      <c r="CE176" s="5">
        <f>P_R[[#This Row],[41+]]-P_R[[#This Row],[42+]]</f>
        <v>0</v>
      </c>
      <c r="CF176" s="5">
        <f>P_R[[#This Row],[42+]]-P_R[[#This Row],[43+]]</f>
        <v>0</v>
      </c>
      <c r="CG176" s="5">
        <f>P_R[[#This Row],[43+]]-P_R[[#This Row],[44+]]</f>
        <v>0</v>
      </c>
      <c r="CH176" s="5">
        <f>P_R[[#This Row],[44+]]-P_R[[#This Row],[45+]]</f>
        <v>0</v>
      </c>
      <c r="CI176" s="5">
        <f>P_R[[#This Row],[45+]]-P_R[[#This Row],[46+]]</f>
        <v>0</v>
      </c>
      <c r="CJ176" s="5">
        <f>P_R[[#This Row],[46+]]-P_R[[#This Row],[47+]]</f>
        <v>0</v>
      </c>
      <c r="CK176" s="5">
        <f>P_R[[#This Row],[47+]]-P_R[[#This Row],[48+]]</f>
        <v>0</v>
      </c>
      <c r="CL176" s="5">
        <f>P_R[[#This Row],[48+]]-P_R[[#This Row],[49+]]</f>
        <v>0</v>
      </c>
    </row>
    <row r="177" spans="1:90" hidden="1" x14ac:dyDescent="0.25">
      <c r="A177" s="10">
        <v>22400621</v>
      </c>
      <c r="B177" t="s">
        <v>82</v>
      </c>
      <c r="C177" t="s">
        <v>83</v>
      </c>
      <c r="D177" s="11">
        <v>0.58333333333333337</v>
      </c>
      <c r="E177" s="9" t="str">
        <f>HYPERLINK("https://www.nba.com/stats/player/204456/boxscores-traditional", "T.J. McConnell")</f>
        <v>T.J. McConnell</v>
      </c>
      <c r="F177">
        <v>10.4</v>
      </c>
      <c r="G177" s="4">
        <v>1.855</v>
      </c>
      <c r="H177" s="3">
        <v>0.90146999999999999</v>
      </c>
      <c r="I177" s="3">
        <v>0.77337</v>
      </c>
      <c r="J177" s="3">
        <v>0.58706000000000003</v>
      </c>
      <c r="K177" s="3">
        <v>0.37447999999999998</v>
      </c>
      <c r="L177" s="3">
        <v>0.19489000000000001</v>
      </c>
      <c r="M177" s="3">
        <v>8.0759999999999998E-2</v>
      </c>
      <c r="N177" s="3">
        <v>2.6190000000000001E-2</v>
      </c>
      <c r="O177" s="3">
        <v>6.5700000000000003E-3</v>
      </c>
      <c r="P177" s="3">
        <v>1.2600000000000001E-3</v>
      </c>
      <c r="Q177" s="3">
        <v>1.9000000000000001E-4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0</v>
      </c>
      <c r="AW177" s="3">
        <v>0</v>
      </c>
      <c r="AX177" s="5">
        <f>P_R[[#This Row],[8+]]-P_R[[#This Row],[9+]]</f>
        <v>0.12809999999999999</v>
      </c>
      <c r="AY177" s="5">
        <f>P_R[[#This Row],[9+]]-P_R[[#This Row],[10+]]</f>
        <v>0.18630999999999998</v>
      </c>
      <c r="AZ177" s="5">
        <f>P_R[[#This Row],[10+]]-P_R[[#This Row],[11+]]</f>
        <v>0.21258000000000005</v>
      </c>
      <c r="BA177" s="5">
        <f>P_R[[#This Row],[11+]]-P_R[[#This Row],[12+]]</f>
        <v>0.17958999999999997</v>
      </c>
      <c r="BB177" s="5">
        <f>P_R[[#This Row],[12+]]-P_R[[#This Row],[13+]]</f>
        <v>0.11413000000000001</v>
      </c>
      <c r="BC177" s="5">
        <f>P_R[[#This Row],[13+]]-P_R[[#This Row],[14+]]</f>
        <v>5.4569999999999994E-2</v>
      </c>
      <c r="BD177" s="5">
        <f>P_R[[#This Row],[14+]]-P_R[[#This Row],[15+]]</f>
        <v>1.9620000000000002E-2</v>
      </c>
      <c r="BE177" s="5">
        <f>P_R[[#This Row],[15+]]-P_R[[#This Row],[16+]]</f>
        <v>5.3100000000000005E-3</v>
      </c>
      <c r="BF177" s="5">
        <f>P_R[[#This Row],[16+]]-P_R[[#This Row],[17+]]</f>
        <v>1.07E-3</v>
      </c>
      <c r="BG177" s="5">
        <f>P_R[[#This Row],[17+]]-P_R[[#This Row],[18+]]</f>
        <v>1.9000000000000001E-4</v>
      </c>
      <c r="BH177" s="5">
        <f>P_R[[#This Row],[18+]]-P_R[[#This Row],[19+]]</f>
        <v>0</v>
      </c>
      <c r="BI177" s="5">
        <f>P_R[[#This Row],[19+]]-P_R[[#This Row],[20+]]</f>
        <v>0</v>
      </c>
      <c r="BJ177" s="5">
        <f>P_R[[#This Row],[20+]]-P_R[[#This Row],[21+]]</f>
        <v>0</v>
      </c>
      <c r="BK177" s="5">
        <f>P_R[[#This Row],[21+]]-P_R[[#This Row],[22+]]</f>
        <v>0</v>
      </c>
      <c r="BL177" s="5">
        <f>P_R[[#This Row],[22+]]-P_R[[#This Row],[23+]]</f>
        <v>0</v>
      </c>
      <c r="BM177" s="5">
        <f>P_R[[#This Row],[23+]]-P_R[[#This Row],[24+]]</f>
        <v>0</v>
      </c>
      <c r="BN177" s="5">
        <f>P_R[[#This Row],[24+]]-P_R[[#This Row],[25+]]</f>
        <v>0</v>
      </c>
      <c r="BO177" s="5">
        <f>P_R[[#This Row],[25+]]-P_R[[#This Row],[26+]]</f>
        <v>0</v>
      </c>
      <c r="BP177" s="5">
        <f>P_R[[#This Row],[26+]]-P_R[[#This Row],[27+]]</f>
        <v>0</v>
      </c>
      <c r="BQ177" s="5">
        <f>P_R[[#This Row],[27+]]-P_R[[#This Row],[28+]]</f>
        <v>0</v>
      </c>
      <c r="BR177" s="5">
        <f>P_R[[#This Row],[28+]]-P_R[[#This Row],[29+]]</f>
        <v>0</v>
      </c>
      <c r="BS177" s="5">
        <f>P_R[[#This Row],[29+]]-P_R[[#This Row],[30+]]</f>
        <v>0</v>
      </c>
      <c r="BT177" s="5">
        <f>P_R[[#This Row],[30+]]-P_R[[#This Row],[31+]]</f>
        <v>0</v>
      </c>
      <c r="BU177" s="5">
        <f>P_R[[#This Row],[31+]]-P_R[[#This Row],[32+]]</f>
        <v>0</v>
      </c>
      <c r="BV177" s="5">
        <f>P_R[[#This Row],[32+]]-P_R[[#This Row],[33+]]</f>
        <v>0</v>
      </c>
      <c r="BW177" s="5">
        <f>P_R[[#This Row],[33+]]-P_R[[#This Row],[34+]]</f>
        <v>0</v>
      </c>
      <c r="BX177" s="5">
        <f>P_R[[#This Row],[34+]]-P_R[[#This Row],[35+]]</f>
        <v>0</v>
      </c>
      <c r="BY177" s="5">
        <f>P_R[[#This Row],[35+]]-P_R[[#This Row],[36+]]</f>
        <v>0</v>
      </c>
      <c r="BZ177" s="5">
        <f>P_R[[#This Row],[36+]]-P_R[[#This Row],[37+]]</f>
        <v>0</v>
      </c>
      <c r="CA177" s="5">
        <f>P_R[[#This Row],[37+]]-P_R[[#This Row],[38+]]</f>
        <v>0</v>
      </c>
      <c r="CB177" s="5">
        <f>P_R[[#This Row],[38+]]-P_R[[#This Row],[39+]]</f>
        <v>0</v>
      </c>
      <c r="CC177" s="5">
        <f>P_R[[#This Row],[39+]]-P_R[[#This Row],[40+]]</f>
        <v>0</v>
      </c>
      <c r="CD177" s="5">
        <f>P_R[[#This Row],[40+]]-P_R[[#This Row],[41+]]</f>
        <v>0</v>
      </c>
      <c r="CE177" s="5">
        <f>P_R[[#This Row],[41+]]-P_R[[#This Row],[42+]]</f>
        <v>0</v>
      </c>
      <c r="CF177" s="5">
        <f>P_R[[#This Row],[42+]]-P_R[[#This Row],[43+]]</f>
        <v>0</v>
      </c>
      <c r="CG177" s="5">
        <f>P_R[[#This Row],[43+]]-P_R[[#This Row],[44+]]</f>
        <v>0</v>
      </c>
      <c r="CH177" s="5">
        <f>P_R[[#This Row],[44+]]-P_R[[#This Row],[45+]]</f>
        <v>0</v>
      </c>
      <c r="CI177" s="5">
        <f>P_R[[#This Row],[45+]]-P_R[[#This Row],[46+]]</f>
        <v>0</v>
      </c>
      <c r="CJ177" s="5">
        <f>P_R[[#This Row],[46+]]-P_R[[#This Row],[47+]]</f>
        <v>0</v>
      </c>
      <c r="CK177" s="5">
        <f>P_R[[#This Row],[47+]]-P_R[[#This Row],[48+]]</f>
        <v>0</v>
      </c>
      <c r="CL177" s="5">
        <f>P_R[[#This Row],[48+]]-P_R[[#This Row],[49+]]</f>
        <v>0</v>
      </c>
    </row>
    <row r="178" spans="1:90" x14ac:dyDescent="0.25">
      <c r="A178" s="10">
        <v>22400983</v>
      </c>
      <c r="B178" t="s">
        <v>91</v>
      </c>
      <c r="C178" t="s">
        <v>81</v>
      </c>
      <c r="D178" s="11">
        <v>0.9375</v>
      </c>
      <c r="E178" s="9" t="str">
        <f>HYPERLINK("https://www.nba.com/stats/player/1630557/boxscores-traditional", "Corey Kispert")</f>
        <v>Corey Kispert</v>
      </c>
      <c r="F178">
        <v>14.2</v>
      </c>
      <c r="G178" s="4">
        <v>5.3440000000000003</v>
      </c>
      <c r="H178" s="3">
        <v>0.87697999999999998</v>
      </c>
      <c r="I178" s="3">
        <v>0.83398000000000005</v>
      </c>
      <c r="J178" s="3">
        <v>0.78524000000000005</v>
      </c>
      <c r="K178" s="3">
        <v>0.72575000000000001</v>
      </c>
      <c r="L178" s="3">
        <v>0.65910000000000002</v>
      </c>
      <c r="M178" s="3">
        <v>0.58706000000000003</v>
      </c>
      <c r="N178" s="3">
        <v>0.51595000000000002</v>
      </c>
      <c r="O178" s="3">
        <v>0.44037999999999999</v>
      </c>
      <c r="P178" s="3">
        <v>0.36692999999999998</v>
      </c>
      <c r="Q178" s="3">
        <v>0.30153000000000002</v>
      </c>
      <c r="R178" s="3">
        <v>0.23885000000000001</v>
      </c>
      <c r="S178" s="3">
        <v>0.18406</v>
      </c>
      <c r="T178" s="3">
        <v>0.13786000000000001</v>
      </c>
      <c r="U178" s="3">
        <v>0.10204000000000001</v>
      </c>
      <c r="V178" s="3">
        <v>7.2150000000000006E-2</v>
      </c>
      <c r="W178" s="3">
        <v>4.947E-2</v>
      </c>
      <c r="X178" s="3">
        <v>3.3619999999999997E-2</v>
      </c>
      <c r="Y178" s="3">
        <v>2.1690000000000001E-2</v>
      </c>
      <c r="Z178" s="3">
        <v>1.355E-2</v>
      </c>
      <c r="AA178" s="3">
        <v>8.2000000000000007E-3</v>
      </c>
      <c r="AB178" s="3">
        <v>4.9399999999999999E-3</v>
      </c>
      <c r="AC178" s="3">
        <v>2.8E-3</v>
      </c>
      <c r="AD178" s="3">
        <v>1.5399999999999999E-3</v>
      </c>
      <c r="AE178" s="3">
        <v>8.4000000000000003E-4</v>
      </c>
      <c r="AF178" s="3">
        <v>4.2999999999999999E-4</v>
      </c>
      <c r="AG178" s="3">
        <v>2.2000000000000001E-4</v>
      </c>
      <c r="AH178" s="3">
        <v>1E-4</v>
      </c>
      <c r="AI178" s="3">
        <v>5.0000000000000002E-5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0</v>
      </c>
      <c r="AW178" s="3">
        <v>0</v>
      </c>
      <c r="AX178" s="5">
        <f>P_R[[#This Row],[8+]]-P_R[[#This Row],[9+]]</f>
        <v>4.2999999999999927E-2</v>
      </c>
      <c r="AY178" s="5">
        <f>P_R[[#This Row],[9+]]-P_R[[#This Row],[10+]]</f>
        <v>4.8740000000000006E-2</v>
      </c>
      <c r="AZ178" s="5">
        <f>P_R[[#This Row],[10+]]-P_R[[#This Row],[11+]]</f>
        <v>5.9490000000000043E-2</v>
      </c>
      <c r="BA178" s="5">
        <f>P_R[[#This Row],[11+]]-P_R[[#This Row],[12+]]</f>
        <v>6.6649999999999987E-2</v>
      </c>
      <c r="BB178" s="5">
        <f>P_R[[#This Row],[12+]]-P_R[[#This Row],[13+]]</f>
        <v>7.2039999999999993E-2</v>
      </c>
      <c r="BC178" s="5">
        <f>P_R[[#This Row],[13+]]-P_R[[#This Row],[14+]]</f>
        <v>7.1110000000000007E-2</v>
      </c>
      <c r="BD178" s="5">
        <f>P_R[[#This Row],[14+]]-P_R[[#This Row],[15+]]</f>
        <v>7.5570000000000026E-2</v>
      </c>
      <c r="BE178" s="5">
        <f>P_R[[#This Row],[15+]]-P_R[[#This Row],[16+]]</f>
        <v>7.3450000000000015E-2</v>
      </c>
      <c r="BF178" s="5">
        <f>P_R[[#This Row],[16+]]-P_R[[#This Row],[17+]]</f>
        <v>6.5399999999999958E-2</v>
      </c>
      <c r="BG178" s="5">
        <f>P_R[[#This Row],[17+]]-P_R[[#This Row],[18+]]</f>
        <v>6.2680000000000013E-2</v>
      </c>
      <c r="BH178" s="5">
        <f>P_R[[#This Row],[18+]]-P_R[[#This Row],[19+]]</f>
        <v>5.4790000000000005E-2</v>
      </c>
      <c r="BI178" s="5">
        <f>P_R[[#This Row],[19+]]-P_R[[#This Row],[20+]]</f>
        <v>4.6199999999999991E-2</v>
      </c>
      <c r="BJ178" s="5">
        <f>P_R[[#This Row],[20+]]-P_R[[#This Row],[21+]]</f>
        <v>3.5820000000000005E-2</v>
      </c>
      <c r="BK178" s="5">
        <f>P_R[[#This Row],[21+]]-P_R[[#This Row],[22+]]</f>
        <v>2.989E-2</v>
      </c>
      <c r="BL178" s="5">
        <f>P_R[[#This Row],[22+]]-P_R[[#This Row],[23+]]</f>
        <v>2.2680000000000006E-2</v>
      </c>
      <c r="BM178" s="5">
        <f>P_R[[#This Row],[23+]]-P_R[[#This Row],[24+]]</f>
        <v>1.5850000000000003E-2</v>
      </c>
      <c r="BN178" s="5">
        <f>P_R[[#This Row],[24+]]-P_R[[#This Row],[25+]]</f>
        <v>1.1929999999999996E-2</v>
      </c>
      <c r="BO178" s="5">
        <f>P_R[[#This Row],[25+]]-P_R[[#This Row],[26+]]</f>
        <v>8.1400000000000014E-3</v>
      </c>
      <c r="BP178" s="5">
        <f>P_R[[#This Row],[26+]]-P_R[[#This Row],[27+]]</f>
        <v>5.3499999999999989E-3</v>
      </c>
      <c r="BQ178" s="5">
        <f>P_R[[#This Row],[27+]]-P_R[[#This Row],[28+]]</f>
        <v>3.2600000000000007E-3</v>
      </c>
      <c r="BR178" s="5">
        <f>P_R[[#This Row],[28+]]-P_R[[#This Row],[29+]]</f>
        <v>2.14E-3</v>
      </c>
      <c r="BS178" s="5">
        <f>P_R[[#This Row],[29+]]-P_R[[#This Row],[30+]]</f>
        <v>1.2600000000000001E-3</v>
      </c>
      <c r="BT178" s="5">
        <f>P_R[[#This Row],[30+]]-P_R[[#This Row],[31+]]</f>
        <v>6.9999999999999988E-4</v>
      </c>
      <c r="BU178" s="5">
        <f>P_R[[#This Row],[31+]]-P_R[[#This Row],[32+]]</f>
        <v>4.1000000000000005E-4</v>
      </c>
      <c r="BV178" s="5">
        <f>P_R[[#This Row],[32+]]-P_R[[#This Row],[33+]]</f>
        <v>2.0999999999999998E-4</v>
      </c>
      <c r="BW178" s="5">
        <f>P_R[[#This Row],[33+]]-P_R[[#This Row],[34+]]</f>
        <v>1.2E-4</v>
      </c>
      <c r="BX178" s="5">
        <f>P_R[[#This Row],[34+]]-P_R[[#This Row],[35+]]</f>
        <v>5.0000000000000002E-5</v>
      </c>
      <c r="BY178" s="5">
        <f>P_R[[#This Row],[35+]]-P_R[[#This Row],[36+]]</f>
        <v>5.0000000000000002E-5</v>
      </c>
      <c r="BZ178" s="5">
        <f>P_R[[#This Row],[36+]]-P_R[[#This Row],[37+]]</f>
        <v>0</v>
      </c>
      <c r="CA178" s="5">
        <f>P_R[[#This Row],[37+]]-P_R[[#This Row],[38+]]</f>
        <v>0</v>
      </c>
      <c r="CB178" s="5">
        <f>P_R[[#This Row],[38+]]-P_R[[#This Row],[39+]]</f>
        <v>0</v>
      </c>
      <c r="CC178" s="5">
        <f>P_R[[#This Row],[39+]]-P_R[[#This Row],[40+]]</f>
        <v>0</v>
      </c>
      <c r="CD178" s="5">
        <f>P_R[[#This Row],[40+]]-P_R[[#This Row],[41+]]</f>
        <v>0</v>
      </c>
      <c r="CE178" s="5">
        <f>P_R[[#This Row],[41+]]-P_R[[#This Row],[42+]]</f>
        <v>0</v>
      </c>
      <c r="CF178" s="5">
        <f>P_R[[#This Row],[42+]]-P_R[[#This Row],[43+]]</f>
        <v>0</v>
      </c>
      <c r="CG178" s="5">
        <f>P_R[[#This Row],[43+]]-P_R[[#This Row],[44+]]</f>
        <v>0</v>
      </c>
      <c r="CH178" s="5">
        <f>P_R[[#This Row],[44+]]-P_R[[#This Row],[45+]]</f>
        <v>0</v>
      </c>
      <c r="CI178" s="5">
        <f>P_R[[#This Row],[45+]]-P_R[[#This Row],[46+]]</f>
        <v>0</v>
      </c>
      <c r="CJ178" s="5">
        <f>P_R[[#This Row],[46+]]-P_R[[#This Row],[47+]]</f>
        <v>0</v>
      </c>
      <c r="CK178" s="5">
        <f>P_R[[#This Row],[47+]]-P_R[[#This Row],[48+]]</f>
        <v>0</v>
      </c>
      <c r="CL178" s="5">
        <f>P_R[[#This Row],[48+]]-P_R[[#This Row],[49+]]</f>
        <v>0</v>
      </c>
    </row>
    <row r="179" spans="1:90" x14ac:dyDescent="0.25">
      <c r="A179" s="10">
        <v>22400983</v>
      </c>
      <c r="B179" t="s">
        <v>81</v>
      </c>
      <c r="C179" t="s">
        <v>91</v>
      </c>
      <c r="D179" s="11">
        <v>0.9375</v>
      </c>
      <c r="E179" s="9" t="str">
        <f>HYPERLINK("https://www.nba.com/stats/player/1629611/boxscores-traditional", "Terance Mann")</f>
        <v>Terance Mann</v>
      </c>
      <c r="F179">
        <v>13.4</v>
      </c>
      <c r="G179" s="4">
        <v>5.4630000000000001</v>
      </c>
      <c r="H179" s="3">
        <v>0.83891000000000004</v>
      </c>
      <c r="I179" s="3">
        <v>0.79103000000000001</v>
      </c>
      <c r="J179" s="3">
        <v>0.73236999999999997</v>
      </c>
      <c r="K179" s="3">
        <v>0.67003000000000001</v>
      </c>
      <c r="L179" s="3">
        <v>0.60257000000000005</v>
      </c>
      <c r="M179" s="3">
        <v>0.52790000000000004</v>
      </c>
      <c r="N179" s="3">
        <v>0.45619999999999999</v>
      </c>
      <c r="O179" s="3">
        <v>0.38590999999999998</v>
      </c>
      <c r="P179" s="3">
        <v>0.31561</v>
      </c>
      <c r="Q179" s="3">
        <v>0.25463000000000002</v>
      </c>
      <c r="R179" s="3">
        <v>0.20044999999999999</v>
      </c>
      <c r="S179" s="3">
        <v>0.15151000000000001</v>
      </c>
      <c r="T179" s="3">
        <v>0.11314</v>
      </c>
      <c r="U179" s="3">
        <v>8.226E-2</v>
      </c>
      <c r="V179" s="3">
        <v>5.8209999999999998E-2</v>
      </c>
      <c r="W179" s="3">
        <v>3.9199999999999999E-2</v>
      </c>
      <c r="X179" s="3">
        <v>2.6190000000000001E-2</v>
      </c>
      <c r="Y179" s="3">
        <v>1.7000000000000001E-2</v>
      </c>
      <c r="Z179" s="3">
        <v>1.044E-2</v>
      </c>
      <c r="AA179" s="3">
        <v>6.3899999999999998E-3</v>
      </c>
      <c r="AB179" s="3">
        <v>3.79E-3</v>
      </c>
      <c r="AC179" s="3">
        <v>2.1199999999999999E-3</v>
      </c>
      <c r="AD179" s="3">
        <v>1.1800000000000001E-3</v>
      </c>
      <c r="AE179" s="3">
        <v>6.4000000000000005E-4</v>
      </c>
      <c r="AF179" s="3">
        <v>3.4000000000000002E-4</v>
      </c>
      <c r="AG179" s="3">
        <v>1.7000000000000001E-4</v>
      </c>
      <c r="AH179" s="3">
        <v>8.0000000000000007E-5</v>
      </c>
      <c r="AI179" s="3">
        <v>4.0000000000000003E-5</v>
      </c>
      <c r="AJ179" s="3">
        <v>0</v>
      </c>
      <c r="AK179" s="3">
        <v>0</v>
      </c>
      <c r="AL179" s="3">
        <v>0</v>
      </c>
      <c r="AM179" s="3">
        <v>0</v>
      </c>
      <c r="AN179" s="3">
        <v>0</v>
      </c>
      <c r="AO179" s="3">
        <v>0</v>
      </c>
      <c r="AP179" s="3">
        <v>0</v>
      </c>
      <c r="AQ179" s="3">
        <v>0</v>
      </c>
      <c r="AR179" s="3">
        <v>0</v>
      </c>
      <c r="AS179" s="3">
        <v>0</v>
      </c>
      <c r="AT179" s="3">
        <v>0</v>
      </c>
      <c r="AU179" s="3">
        <v>0</v>
      </c>
      <c r="AV179" s="3">
        <v>0</v>
      </c>
      <c r="AW179" s="3">
        <v>0</v>
      </c>
      <c r="AX179" s="5">
        <f>P_R[[#This Row],[8+]]-P_R[[#This Row],[9+]]</f>
        <v>4.7880000000000034E-2</v>
      </c>
      <c r="AY179" s="5">
        <f>P_R[[#This Row],[9+]]-P_R[[#This Row],[10+]]</f>
        <v>5.8660000000000045E-2</v>
      </c>
      <c r="AZ179" s="5">
        <f>P_R[[#This Row],[10+]]-P_R[[#This Row],[11+]]</f>
        <v>6.2339999999999951E-2</v>
      </c>
      <c r="BA179" s="5">
        <f>P_R[[#This Row],[11+]]-P_R[[#This Row],[12+]]</f>
        <v>6.7459999999999964E-2</v>
      </c>
      <c r="BB179" s="5">
        <f>P_R[[#This Row],[12+]]-P_R[[#This Row],[13+]]</f>
        <v>7.4670000000000014E-2</v>
      </c>
      <c r="BC179" s="5">
        <f>P_R[[#This Row],[13+]]-P_R[[#This Row],[14+]]</f>
        <v>7.1700000000000041E-2</v>
      </c>
      <c r="BD179" s="5">
        <f>P_R[[#This Row],[14+]]-P_R[[#This Row],[15+]]</f>
        <v>7.0290000000000019E-2</v>
      </c>
      <c r="BE179" s="5">
        <f>P_R[[#This Row],[15+]]-P_R[[#This Row],[16+]]</f>
        <v>7.0299999999999974E-2</v>
      </c>
      <c r="BF179" s="5">
        <f>P_R[[#This Row],[16+]]-P_R[[#This Row],[17+]]</f>
        <v>6.0979999999999979E-2</v>
      </c>
      <c r="BG179" s="5">
        <f>P_R[[#This Row],[17+]]-P_R[[#This Row],[18+]]</f>
        <v>5.4180000000000034E-2</v>
      </c>
      <c r="BH179" s="5">
        <f>P_R[[#This Row],[18+]]-P_R[[#This Row],[19+]]</f>
        <v>4.8939999999999984E-2</v>
      </c>
      <c r="BI179" s="5">
        <f>P_R[[#This Row],[19+]]-P_R[[#This Row],[20+]]</f>
        <v>3.8370000000000001E-2</v>
      </c>
      <c r="BJ179" s="5">
        <f>P_R[[#This Row],[20+]]-P_R[[#This Row],[21+]]</f>
        <v>3.0880000000000005E-2</v>
      </c>
      <c r="BK179" s="5">
        <f>P_R[[#This Row],[21+]]-P_R[[#This Row],[22+]]</f>
        <v>2.4050000000000002E-2</v>
      </c>
      <c r="BL179" s="5">
        <f>P_R[[#This Row],[22+]]-P_R[[#This Row],[23+]]</f>
        <v>1.9009999999999999E-2</v>
      </c>
      <c r="BM179" s="5">
        <f>P_R[[#This Row],[23+]]-P_R[[#This Row],[24+]]</f>
        <v>1.3009999999999997E-2</v>
      </c>
      <c r="BN179" s="5">
        <f>P_R[[#This Row],[24+]]-P_R[[#This Row],[25+]]</f>
        <v>9.1900000000000003E-3</v>
      </c>
      <c r="BO179" s="5">
        <f>P_R[[#This Row],[25+]]-P_R[[#This Row],[26+]]</f>
        <v>6.5600000000000016E-3</v>
      </c>
      <c r="BP179" s="5">
        <f>P_R[[#This Row],[26+]]-P_R[[#This Row],[27+]]</f>
        <v>4.0499999999999998E-3</v>
      </c>
      <c r="BQ179" s="5">
        <f>P_R[[#This Row],[27+]]-P_R[[#This Row],[28+]]</f>
        <v>2.5999999999999999E-3</v>
      </c>
      <c r="BR179" s="5">
        <f>P_R[[#This Row],[28+]]-P_R[[#This Row],[29+]]</f>
        <v>1.67E-3</v>
      </c>
      <c r="BS179" s="5">
        <f>P_R[[#This Row],[29+]]-P_R[[#This Row],[30+]]</f>
        <v>9.3999999999999986E-4</v>
      </c>
      <c r="BT179" s="5">
        <f>P_R[[#This Row],[30+]]-P_R[[#This Row],[31+]]</f>
        <v>5.4000000000000001E-4</v>
      </c>
      <c r="BU179" s="5">
        <f>P_R[[#This Row],[31+]]-P_R[[#This Row],[32+]]</f>
        <v>3.0000000000000003E-4</v>
      </c>
      <c r="BV179" s="5">
        <f>P_R[[#This Row],[32+]]-P_R[[#This Row],[33+]]</f>
        <v>1.7000000000000001E-4</v>
      </c>
      <c r="BW179" s="5">
        <f>P_R[[#This Row],[33+]]-P_R[[#This Row],[34+]]</f>
        <v>9.0000000000000006E-5</v>
      </c>
      <c r="BX179" s="5">
        <f>P_R[[#This Row],[34+]]-P_R[[#This Row],[35+]]</f>
        <v>4.0000000000000003E-5</v>
      </c>
      <c r="BY179" s="5">
        <f>P_R[[#This Row],[35+]]-P_R[[#This Row],[36+]]</f>
        <v>4.0000000000000003E-5</v>
      </c>
      <c r="BZ179" s="5">
        <f>P_R[[#This Row],[36+]]-P_R[[#This Row],[37+]]</f>
        <v>0</v>
      </c>
      <c r="CA179" s="5">
        <f>P_R[[#This Row],[37+]]-P_R[[#This Row],[38+]]</f>
        <v>0</v>
      </c>
      <c r="CB179" s="5">
        <f>P_R[[#This Row],[38+]]-P_R[[#This Row],[39+]]</f>
        <v>0</v>
      </c>
      <c r="CC179" s="5">
        <f>P_R[[#This Row],[39+]]-P_R[[#This Row],[40+]]</f>
        <v>0</v>
      </c>
      <c r="CD179" s="5">
        <f>P_R[[#This Row],[40+]]-P_R[[#This Row],[41+]]</f>
        <v>0</v>
      </c>
      <c r="CE179" s="5">
        <f>P_R[[#This Row],[41+]]-P_R[[#This Row],[42+]]</f>
        <v>0</v>
      </c>
      <c r="CF179" s="5">
        <f>P_R[[#This Row],[42+]]-P_R[[#This Row],[43+]]</f>
        <v>0</v>
      </c>
      <c r="CG179" s="5">
        <f>P_R[[#This Row],[43+]]-P_R[[#This Row],[44+]]</f>
        <v>0</v>
      </c>
      <c r="CH179" s="5">
        <f>P_R[[#This Row],[44+]]-P_R[[#This Row],[45+]]</f>
        <v>0</v>
      </c>
      <c r="CI179" s="5">
        <f>P_R[[#This Row],[45+]]-P_R[[#This Row],[46+]]</f>
        <v>0</v>
      </c>
      <c r="CJ179" s="5">
        <f>P_R[[#This Row],[46+]]-P_R[[#This Row],[47+]]</f>
        <v>0</v>
      </c>
      <c r="CK179" s="5">
        <f>P_R[[#This Row],[47+]]-P_R[[#This Row],[48+]]</f>
        <v>0</v>
      </c>
      <c r="CL179" s="5">
        <f>P_R[[#This Row],[48+]]-P_R[[#This Row],[49+]]</f>
        <v>0</v>
      </c>
    </row>
    <row r="180" spans="1:90" x14ac:dyDescent="0.25">
      <c r="A180" s="10">
        <v>22400983</v>
      </c>
      <c r="B180" t="s">
        <v>91</v>
      </c>
      <c r="C180" t="s">
        <v>81</v>
      </c>
      <c r="D180" s="11">
        <v>0.9375</v>
      </c>
      <c r="E180" s="9" t="str">
        <f>HYPERLINK("https://www.nba.com/stats/player/1642267/boxscores-traditional", "Carlton Carrington")</f>
        <v>Carlton Carrington</v>
      </c>
      <c r="F180">
        <v>12.2</v>
      </c>
      <c r="G180" s="4">
        <v>3.9699999999999998</v>
      </c>
      <c r="H180" s="3">
        <v>0.85543000000000002</v>
      </c>
      <c r="I180" s="3">
        <v>0.79103000000000001</v>
      </c>
      <c r="J180" s="3">
        <v>0.70884000000000003</v>
      </c>
      <c r="K180" s="3">
        <v>0.61790999999999996</v>
      </c>
      <c r="L180" s="3">
        <v>0.51993999999999996</v>
      </c>
      <c r="M180" s="3">
        <v>0.42074</v>
      </c>
      <c r="N180" s="3">
        <v>0.32635999999999998</v>
      </c>
      <c r="O180" s="3">
        <v>0.23885000000000001</v>
      </c>
      <c r="P180" s="3">
        <v>0.16853000000000001</v>
      </c>
      <c r="Q180" s="3">
        <v>0.11314</v>
      </c>
      <c r="R180" s="3">
        <v>7.2150000000000006E-2</v>
      </c>
      <c r="S180" s="3">
        <v>4.3630000000000002E-2</v>
      </c>
      <c r="T180" s="3">
        <v>2.5000000000000001E-2</v>
      </c>
      <c r="U180" s="3">
        <v>1.321E-2</v>
      </c>
      <c r="V180" s="3">
        <v>6.7600000000000004E-3</v>
      </c>
      <c r="W180" s="3">
        <v>3.2599999999999999E-3</v>
      </c>
      <c r="X180" s="3">
        <v>1.49E-3</v>
      </c>
      <c r="Y180" s="3">
        <v>6.4000000000000005E-4</v>
      </c>
      <c r="Z180" s="3">
        <v>2.5000000000000001E-4</v>
      </c>
      <c r="AA180" s="3">
        <v>1E-4</v>
      </c>
      <c r="AB180" s="3">
        <v>3.0000000000000001E-5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0</v>
      </c>
      <c r="AO180" s="3">
        <v>0</v>
      </c>
      <c r="AP180" s="3">
        <v>0</v>
      </c>
      <c r="AQ180" s="3">
        <v>0</v>
      </c>
      <c r="AR180" s="3">
        <v>0</v>
      </c>
      <c r="AS180" s="3">
        <v>0</v>
      </c>
      <c r="AT180" s="3">
        <v>0</v>
      </c>
      <c r="AU180" s="3">
        <v>0</v>
      </c>
      <c r="AV180" s="3">
        <v>0</v>
      </c>
      <c r="AW180" s="3">
        <v>0</v>
      </c>
      <c r="AX180" s="5">
        <f>P_R[[#This Row],[8+]]-P_R[[#This Row],[9+]]</f>
        <v>6.4400000000000013E-2</v>
      </c>
      <c r="AY180" s="5">
        <f>P_R[[#This Row],[9+]]-P_R[[#This Row],[10+]]</f>
        <v>8.2189999999999985E-2</v>
      </c>
      <c r="AZ180" s="5">
        <f>P_R[[#This Row],[10+]]-P_R[[#This Row],[11+]]</f>
        <v>9.0930000000000066E-2</v>
      </c>
      <c r="BA180" s="5">
        <f>P_R[[#This Row],[11+]]-P_R[[#This Row],[12+]]</f>
        <v>9.7970000000000002E-2</v>
      </c>
      <c r="BB180" s="5">
        <f>P_R[[#This Row],[12+]]-P_R[[#This Row],[13+]]</f>
        <v>9.9199999999999955E-2</v>
      </c>
      <c r="BC180" s="5">
        <f>P_R[[#This Row],[13+]]-P_R[[#This Row],[14+]]</f>
        <v>9.4380000000000019E-2</v>
      </c>
      <c r="BD180" s="5">
        <f>P_R[[#This Row],[14+]]-P_R[[#This Row],[15+]]</f>
        <v>8.7509999999999977E-2</v>
      </c>
      <c r="BE180" s="5">
        <f>P_R[[#This Row],[15+]]-P_R[[#This Row],[16+]]</f>
        <v>7.0319999999999994E-2</v>
      </c>
      <c r="BF180" s="5">
        <f>P_R[[#This Row],[16+]]-P_R[[#This Row],[17+]]</f>
        <v>5.5390000000000009E-2</v>
      </c>
      <c r="BG180" s="5">
        <f>P_R[[#This Row],[17+]]-P_R[[#This Row],[18+]]</f>
        <v>4.0989999999999999E-2</v>
      </c>
      <c r="BH180" s="5">
        <f>P_R[[#This Row],[18+]]-P_R[[#This Row],[19+]]</f>
        <v>2.8520000000000004E-2</v>
      </c>
      <c r="BI180" s="5">
        <f>P_R[[#This Row],[19+]]-P_R[[#This Row],[20+]]</f>
        <v>1.8630000000000001E-2</v>
      </c>
      <c r="BJ180" s="5">
        <f>P_R[[#This Row],[20+]]-P_R[[#This Row],[21+]]</f>
        <v>1.1790000000000002E-2</v>
      </c>
      <c r="BK180" s="5">
        <f>P_R[[#This Row],[21+]]-P_R[[#This Row],[22+]]</f>
        <v>6.4499999999999991E-3</v>
      </c>
      <c r="BL180" s="5">
        <f>P_R[[#This Row],[22+]]-P_R[[#This Row],[23+]]</f>
        <v>3.5000000000000005E-3</v>
      </c>
      <c r="BM180" s="5">
        <f>P_R[[#This Row],[23+]]-P_R[[#This Row],[24+]]</f>
        <v>1.7699999999999999E-3</v>
      </c>
      <c r="BN180" s="5">
        <f>P_R[[#This Row],[24+]]-P_R[[#This Row],[25+]]</f>
        <v>8.4999999999999995E-4</v>
      </c>
      <c r="BO180" s="5">
        <f>P_R[[#This Row],[25+]]-P_R[[#This Row],[26+]]</f>
        <v>3.9000000000000005E-4</v>
      </c>
      <c r="BP180" s="5">
        <f>P_R[[#This Row],[26+]]-P_R[[#This Row],[27+]]</f>
        <v>1.5000000000000001E-4</v>
      </c>
      <c r="BQ180" s="5">
        <f>P_R[[#This Row],[27+]]-P_R[[#This Row],[28+]]</f>
        <v>7.0000000000000007E-5</v>
      </c>
      <c r="BR180" s="5">
        <f>P_R[[#This Row],[28+]]-P_R[[#This Row],[29+]]</f>
        <v>3.0000000000000001E-5</v>
      </c>
      <c r="BS180" s="5">
        <f>P_R[[#This Row],[29+]]-P_R[[#This Row],[30+]]</f>
        <v>0</v>
      </c>
      <c r="BT180" s="5">
        <f>P_R[[#This Row],[30+]]-P_R[[#This Row],[31+]]</f>
        <v>0</v>
      </c>
      <c r="BU180" s="5">
        <f>P_R[[#This Row],[31+]]-P_R[[#This Row],[32+]]</f>
        <v>0</v>
      </c>
      <c r="BV180" s="5">
        <f>P_R[[#This Row],[32+]]-P_R[[#This Row],[33+]]</f>
        <v>0</v>
      </c>
      <c r="BW180" s="5">
        <f>P_R[[#This Row],[33+]]-P_R[[#This Row],[34+]]</f>
        <v>0</v>
      </c>
      <c r="BX180" s="5">
        <f>P_R[[#This Row],[34+]]-P_R[[#This Row],[35+]]</f>
        <v>0</v>
      </c>
      <c r="BY180" s="5">
        <f>P_R[[#This Row],[35+]]-P_R[[#This Row],[36+]]</f>
        <v>0</v>
      </c>
      <c r="BZ180" s="5">
        <f>P_R[[#This Row],[36+]]-P_R[[#This Row],[37+]]</f>
        <v>0</v>
      </c>
      <c r="CA180" s="5">
        <f>P_R[[#This Row],[37+]]-P_R[[#This Row],[38+]]</f>
        <v>0</v>
      </c>
      <c r="CB180" s="5">
        <f>P_R[[#This Row],[38+]]-P_R[[#This Row],[39+]]</f>
        <v>0</v>
      </c>
      <c r="CC180" s="5">
        <f>P_R[[#This Row],[39+]]-P_R[[#This Row],[40+]]</f>
        <v>0</v>
      </c>
      <c r="CD180" s="5">
        <f>P_R[[#This Row],[40+]]-P_R[[#This Row],[41+]]</f>
        <v>0</v>
      </c>
      <c r="CE180" s="5">
        <f>P_R[[#This Row],[41+]]-P_R[[#This Row],[42+]]</f>
        <v>0</v>
      </c>
      <c r="CF180" s="5">
        <f>P_R[[#This Row],[42+]]-P_R[[#This Row],[43+]]</f>
        <v>0</v>
      </c>
      <c r="CG180" s="5">
        <f>P_R[[#This Row],[43+]]-P_R[[#This Row],[44+]]</f>
        <v>0</v>
      </c>
      <c r="CH180" s="5">
        <f>P_R[[#This Row],[44+]]-P_R[[#This Row],[45+]]</f>
        <v>0</v>
      </c>
      <c r="CI180" s="5">
        <f>P_R[[#This Row],[45+]]-P_R[[#This Row],[46+]]</f>
        <v>0</v>
      </c>
      <c r="CJ180" s="5">
        <f>P_R[[#This Row],[46+]]-P_R[[#This Row],[47+]]</f>
        <v>0</v>
      </c>
      <c r="CK180" s="5">
        <f>P_R[[#This Row],[47+]]-P_R[[#This Row],[48+]]</f>
        <v>0</v>
      </c>
      <c r="CL180" s="5">
        <f>P_R[[#This Row],[48+]]-P_R[[#This Row],[49+]]</f>
        <v>0</v>
      </c>
    </row>
  </sheetData>
  <conditionalFormatting sqref="H2:AW18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37E07-25B4-46AD-9105-E2CDC5A831F3}">
  <dimension ref="A1:BB81"/>
  <sheetViews>
    <sheetView workbookViewId="0">
      <pane xSplit="7" ySplit="1" topLeftCell="H12" activePane="bottomRight" state="frozen"/>
      <selection pane="topRight" activeCell="H1" sqref="H1"/>
      <selection pane="bottomLeft" activeCell="A2" sqref="A2"/>
      <selection pane="bottomRight" activeCell="K27" sqref="K27"/>
    </sheetView>
  </sheetViews>
  <sheetFormatPr defaultRowHeight="15" x14ac:dyDescent="0.25"/>
  <cols>
    <col min="1" max="1" width="12.5703125" hidden="1" customWidth="1"/>
    <col min="2" max="3" width="11.85546875" bestFit="1" customWidth="1"/>
    <col min="4" max="4" width="11.28515625" bestFit="1" customWidth="1"/>
    <col min="5" max="5" width="23.42578125" style="8" bestFit="1" customWidth="1"/>
    <col min="6" max="6" width="6.7109375" bestFit="1" customWidth="1"/>
    <col min="7" max="7" width="6.85546875" style="12" bestFit="1" customWidth="1"/>
    <col min="8" max="20" width="8.140625" bestFit="1" customWidth="1"/>
    <col min="21" max="29" width="7.140625" bestFit="1" customWidth="1"/>
    <col min="30" max="31" width="6.28515625" bestFit="1" customWidth="1"/>
    <col min="32" max="32" width="6.140625" bestFit="1" customWidth="1"/>
    <col min="33" max="46" width="7.140625" bestFit="1" customWidth="1"/>
    <col min="47" max="54" width="6.140625" bestFit="1" customWidth="1"/>
  </cols>
  <sheetData>
    <row r="1" spans="1:54" x14ac:dyDescent="0.25">
      <c r="A1" t="s">
        <v>73</v>
      </c>
      <c r="B1" t="s">
        <v>25</v>
      </c>
      <c r="C1" t="s">
        <v>26</v>
      </c>
      <c r="D1" t="s">
        <v>72</v>
      </c>
      <c r="E1" s="8" t="s">
        <v>27</v>
      </c>
      <c r="F1" t="s">
        <v>70</v>
      </c>
      <c r="G1" s="12" t="s">
        <v>71</v>
      </c>
      <c r="H1" t="s">
        <v>32</v>
      </c>
      <c r="I1" t="s">
        <v>33</v>
      </c>
      <c r="J1" t="s">
        <v>34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s="1" t="s">
        <v>33</v>
      </c>
      <c r="AG1" s="1" t="s">
        <v>34</v>
      </c>
      <c r="AH1" s="1" t="s">
        <v>2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O1" s="1" t="s">
        <v>9</v>
      </c>
      <c r="AP1" s="1" t="s">
        <v>10</v>
      </c>
      <c r="AQ1" s="1" t="s">
        <v>11</v>
      </c>
      <c r="AR1" s="1" t="s">
        <v>12</v>
      </c>
      <c r="AS1" s="1" t="s">
        <v>13</v>
      </c>
      <c r="AT1" s="1" t="s">
        <v>14</v>
      </c>
      <c r="AU1" s="1" t="s">
        <v>15</v>
      </c>
      <c r="AV1" s="1" t="s">
        <v>16</v>
      </c>
      <c r="AW1" s="1" t="s">
        <v>17</v>
      </c>
      <c r="AX1" s="1" t="s">
        <v>18</v>
      </c>
      <c r="AY1" s="1" t="s">
        <v>19</v>
      </c>
      <c r="AZ1" s="1" t="s">
        <v>20</v>
      </c>
      <c r="BA1" s="1" t="s">
        <v>21</v>
      </c>
      <c r="BB1" s="2" t="s">
        <v>22</v>
      </c>
    </row>
    <row r="2" spans="1:54" hidden="1" x14ac:dyDescent="0.25">
      <c r="A2" s="10">
        <v>22400621</v>
      </c>
      <c r="B2" t="s">
        <v>82</v>
      </c>
      <c r="C2" t="s">
        <v>83</v>
      </c>
      <c r="D2" s="11">
        <v>0.58333333333333337</v>
      </c>
      <c r="E2" s="9" t="str">
        <f>HYPERLINK("https://www.nba.com/stats/player/1627783/boxscores-traditional", "Pascal Siakam")</f>
        <v>Pascal Siakam</v>
      </c>
      <c r="F2">
        <v>11.6</v>
      </c>
      <c r="G2" s="4">
        <v>1.744</v>
      </c>
      <c r="H2" s="3">
        <v>0.99992000000000003</v>
      </c>
      <c r="I2" s="3">
        <v>0.99934000000000001</v>
      </c>
      <c r="J2" s="3">
        <v>0.99585000000000001</v>
      </c>
      <c r="K2" s="3">
        <v>0.98029999999999995</v>
      </c>
      <c r="L2" s="3">
        <v>0.93189</v>
      </c>
      <c r="M2" s="3">
        <v>0.82121</v>
      </c>
      <c r="N2" s="3">
        <v>0.63307000000000002</v>
      </c>
      <c r="O2" s="3">
        <v>0.40905000000000002</v>
      </c>
      <c r="P2" s="3">
        <v>0.21185999999999999</v>
      </c>
      <c r="Q2" s="3">
        <v>8.3790000000000003E-2</v>
      </c>
      <c r="R2" s="3">
        <v>2.5590000000000002E-2</v>
      </c>
      <c r="S2" s="3">
        <v>5.8700000000000002E-3</v>
      </c>
      <c r="T2" s="3">
        <v>9.7000000000000005E-4</v>
      </c>
      <c r="U2" s="3">
        <v>1.2E-4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5">
        <f>A_R[[#This Row],[5+]]-A_R[[#This Row],[6+]]</f>
        <v>5.8000000000002494E-4</v>
      </c>
      <c r="AG2" s="5">
        <f>A_R[[#This Row],[6+]]-A_R[[#This Row],[7+]]</f>
        <v>3.4899999999999931E-3</v>
      </c>
      <c r="AH2" s="5">
        <f>A_R[[#This Row],[7+]]-A_R[[#This Row],[8+]]</f>
        <v>1.5550000000000064E-2</v>
      </c>
      <c r="AI2" s="5">
        <f>A_R[[#This Row],[8+]]-A_R[[#This Row],[9+]]</f>
        <v>4.8409999999999953E-2</v>
      </c>
      <c r="AJ2" s="5">
        <f>A_R[[#This Row],[9+]]-A_R[[#This Row],[10+]]</f>
        <v>0.11068</v>
      </c>
      <c r="AK2" s="5">
        <f>A_R[[#This Row],[10+]]-A_R[[#This Row],[11+]]</f>
        <v>0.18813999999999997</v>
      </c>
      <c r="AL2" s="5">
        <f>A_R[[#This Row],[11+]]-A_R[[#This Row],[12+]]</f>
        <v>0.22402</v>
      </c>
      <c r="AM2" s="5">
        <f>A_R[[#This Row],[12+]]-A_R[[#This Row],[13+]]</f>
        <v>0.19719000000000003</v>
      </c>
      <c r="AN2" s="5">
        <f>A_R[[#This Row],[13+]]-A_R[[#This Row],[14+]]</f>
        <v>0.12806999999999999</v>
      </c>
      <c r="AO2" s="5">
        <f>A_R[[#This Row],[14+]]-A_R[[#This Row],[15+]]</f>
        <v>5.8200000000000002E-2</v>
      </c>
      <c r="AP2" s="5">
        <f>A_R[[#This Row],[15+]]-A_R[[#This Row],[16+]]</f>
        <v>1.9720000000000001E-2</v>
      </c>
      <c r="AQ2" s="5">
        <f>A_R[[#This Row],[16+]]-A_R[[#This Row],[17+]]</f>
        <v>4.8999999999999998E-3</v>
      </c>
      <c r="AR2" s="5">
        <f>A_R[[#This Row],[17+]]-A_R[[#This Row],[18+]]</f>
        <v>8.5000000000000006E-4</v>
      </c>
      <c r="AS2" s="5">
        <f>A_R[[#This Row],[18+]]-A_R[[#This Row],[19+]]</f>
        <v>1.2E-4</v>
      </c>
      <c r="AT2" s="5">
        <f>A_R[[#This Row],[19+]]-A_R[[#This Row],[20+]]</f>
        <v>0</v>
      </c>
      <c r="AU2" s="5">
        <f>A_R[[#This Row],[20+]]-A_R[[#This Row],[21+]]</f>
        <v>0</v>
      </c>
      <c r="AV2" s="5">
        <f>A_R[[#This Row],[21+]]-A_R[[#This Row],[22+]]</f>
        <v>0</v>
      </c>
      <c r="AW2" s="5">
        <f>A_R[[#This Row],[22+]]-A_R[[#This Row],[23+]]</f>
        <v>0</v>
      </c>
      <c r="AX2" s="5">
        <f>A_R[[#This Row],[23+]]-A_R[[#This Row],[24+]]</f>
        <v>0</v>
      </c>
      <c r="AY2" s="5">
        <f>A_R[[#This Row],[24+]]-A_R[[#This Row],[25+]]</f>
        <v>0</v>
      </c>
      <c r="AZ2" s="5">
        <f>A_R[[#This Row],[25+]]-A_R[[#This Row],[26+]]</f>
        <v>0</v>
      </c>
      <c r="BA2" s="5">
        <f>A_R[[#This Row],[26+]]-A_R[[#This Row],[27+]]</f>
        <v>0</v>
      </c>
      <c r="BB2" s="5">
        <f>A_R[[#This Row],[27+]]-A_R[[#This Row],[28+]]</f>
        <v>0</v>
      </c>
    </row>
    <row r="3" spans="1:54" hidden="1" x14ac:dyDescent="0.25">
      <c r="A3" s="10">
        <v>22400621</v>
      </c>
      <c r="B3" t="s">
        <v>82</v>
      </c>
      <c r="C3" t="s">
        <v>83</v>
      </c>
      <c r="D3" s="11">
        <v>0.58333333333333337</v>
      </c>
      <c r="E3" s="9" t="str">
        <f>HYPERLINK("https://www.nba.com/stats/player/1630169/boxscores-traditional", "Tyrese Haliburton")</f>
        <v>Tyrese Haliburton</v>
      </c>
      <c r="F3">
        <v>12</v>
      </c>
      <c r="G3" s="4">
        <v>3.347</v>
      </c>
      <c r="H3" s="3">
        <v>0.98168999999999995</v>
      </c>
      <c r="I3" s="3">
        <v>0.96326999999999996</v>
      </c>
      <c r="J3" s="3">
        <v>0.93189</v>
      </c>
      <c r="K3" s="3">
        <v>0.88492999999999999</v>
      </c>
      <c r="L3" s="3">
        <v>0.81594</v>
      </c>
      <c r="M3" s="3">
        <v>0.72575000000000001</v>
      </c>
      <c r="N3" s="3">
        <v>0.61790999999999996</v>
      </c>
      <c r="O3" s="3">
        <v>0.5</v>
      </c>
      <c r="P3" s="3">
        <v>0.38208999999999999</v>
      </c>
      <c r="Q3" s="3">
        <v>0.27424999999999999</v>
      </c>
      <c r="R3" s="3">
        <v>0.18406</v>
      </c>
      <c r="S3" s="3">
        <v>0.11507000000000001</v>
      </c>
      <c r="T3" s="3">
        <v>6.8110000000000004E-2</v>
      </c>
      <c r="U3" s="3">
        <v>3.6729999999999999E-2</v>
      </c>
      <c r="V3" s="3">
        <v>1.831E-2</v>
      </c>
      <c r="W3" s="3">
        <v>8.4200000000000004E-3</v>
      </c>
      <c r="X3" s="3">
        <v>3.5699999999999998E-3</v>
      </c>
      <c r="Y3" s="3">
        <v>1.39E-3</v>
      </c>
      <c r="Z3" s="3">
        <v>5.0000000000000001E-4</v>
      </c>
      <c r="AA3" s="3">
        <v>1.7000000000000001E-4</v>
      </c>
      <c r="AB3" s="3">
        <v>5.0000000000000002E-5</v>
      </c>
      <c r="AC3" s="3">
        <v>0</v>
      </c>
      <c r="AD3" s="3">
        <v>0</v>
      </c>
      <c r="AE3" s="3">
        <v>0</v>
      </c>
      <c r="AF3" s="5">
        <f>A_R[[#This Row],[5+]]-A_R[[#This Row],[6+]]</f>
        <v>1.8419999999999992E-2</v>
      </c>
      <c r="AG3" s="5">
        <f>A_R[[#This Row],[6+]]-A_R[[#This Row],[7+]]</f>
        <v>3.1379999999999963E-2</v>
      </c>
      <c r="AH3" s="5">
        <f>A_R[[#This Row],[7+]]-A_R[[#This Row],[8+]]</f>
        <v>4.6960000000000002E-2</v>
      </c>
      <c r="AI3" s="5">
        <f>A_R[[#This Row],[8+]]-A_R[[#This Row],[9+]]</f>
        <v>6.8989999999999996E-2</v>
      </c>
      <c r="AJ3" s="5">
        <f>A_R[[#This Row],[9+]]-A_R[[#This Row],[10+]]</f>
        <v>9.0189999999999992E-2</v>
      </c>
      <c r="AK3" s="5">
        <f>A_R[[#This Row],[10+]]-A_R[[#This Row],[11+]]</f>
        <v>0.10784000000000005</v>
      </c>
      <c r="AL3" s="5">
        <f>A_R[[#This Row],[11+]]-A_R[[#This Row],[12+]]</f>
        <v>0.11790999999999996</v>
      </c>
      <c r="AM3" s="5">
        <f>A_R[[#This Row],[12+]]-A_R[[#This Row],[13+]]</f>
        <v>0.11791000000000001</v>
      </c>
      <c r="AN3" s="5">
        <f>A_R[[#This Row],[13+]]-A_R[[#This Row],[14+]]</f>
        <v>0.10783999999999999</v>
      </c>
      <c r="AO3" s="5">
        <f>A_R[[#This Row],[14+]]-A_R[[#This Row],[15+]]</f>
        <v>9.0189999999999992E-2</v>
      </c>
      <c r="AP3" s="5">
        <f>A_R[[#This Row],[15+]]-A_R[[#This Row],[16+]]</f>
        <v>6.8989999999999996E-2</v>
      </c>
      <c r="AQ3" s="5">
        <f>A_R[[#This Row],[16+]]-A_R[[#This Row],[17+]]</f>
        <v>4.6960000000000002E-2</v>
      </c>
      <c r="AR3" s="5">
        <f>A_R[[#This Row],[17+]]-A_R[[#This Row],[18+]]</f>
        <v>3.1380000000000005E-2</v>
      </c>
      <c r="AS3" s="5">
        <f>A_R[[#This Row],[18+]]-A_R[[#This Row],[19+]]</f>
        <v>1.8419999999999999E-2</v>
      </c>
      <c r="AT3" s="5">
        <f>A_R[[#This Row],[19+]]-A_R[[#This Row],[20+]]</f>
        <v>9.8899999999999995E-3</v>
      </c>
      <c r="AU3" s="5">
        <f>A_R[[#This Row],[20+]]-A_R[[#This Row],[21+]]</f>
        <v>4.8500000000000001E-3</v>
      </c>
      <c r="AV3" s="5">
        <f>A_R[[#This Row],[21+]]-A_R[[#This Row],[22+]]</f>
        <v>2.1799999999999996E-3</v>
      </c>
      <c r="AW3" s="5">
        <f>A_R[[#This Row],[22+]]-A_R[[#This Row],[23+]]</f>
        <v>8.8999999999999995E-4</v>
      </c>
      <c r="AX3" s="5">
        <f>A_R[[#This Row],[23+]]-A_R[[#This Row],[24+]]</f>
        <v>3.3E-4</v>
      </c>
      <c r="AY3" s="5">
        <f>A_R[[#This Row],[24+]]-A_R[[#This Row],[25+]]</f>
        <v>1.2000000000000002E-4</v>
      </c>
      <c r="AZ3" s="5">
        <f>A_R[[#This Row],[25+]]-A_R[[#This Row],[26+]]</f>
        <v>5.0000000000000002E-5</v>
      </c>
      <c r="BA3" s="5">
        <f>A_R[[#This Row],[26+]]-A_R[[#This Row],[27+]]</f>
        <v>0</v>
      </c>
      <c r="BB3" s="5">
        <f>A_R[[#This Row],[27+]]-A_R[[#This Row],[28+]]</f>
        <v>0</v>
      </c>
    </row>
    <row r="4" spans="1:54" hidden="1" x14ac:dyDescent="0.25">
      <c r="A4" s="10">
        <v>22400621</v>
      </c>
      <c r="B4" t="s">
        <v>82</v>
      </c>
      <c r="C4" t="s">
        <v>83</v>
      </c>
      <c r="D4" s="11">
        <v>0.58333333333333337</v>
      </c>
      <c r="E4" s="9" t="str">
        <f>HYPERLINK("https://www.nba.com/stats/player/204456/boxscores-traditional", "T.J. McConnell")</f>
        <v>T.J. McConnell</v>
      </c>
      <c r="F4">
        <v>8.8000000000000007</v>
      </c>
      <c r="G4" s="4">
        <v>2.3149999999999999</v>
      </c>
      <c r="H4" s="3">
        <v>0.94950000000000001</v>
      </c>
      <c r="I4" s="3">
        <v>0.88685999999999998</v>
      </c>
      <c r="J4" s="3">
        <v>0.7823</v>
      </c>
      <c r="K4" s="3">
        <v>0.63683000000000001</v>
      </c>
      <c r="L4" s="3">
        <v>0.46414</v>
      </c>
      <c r="M4" s="3">
        <v>0.30153000000000002</v>
      </c>
      <c r="N4" s="3">
        <v>0.17105999999999999</v>
      </c>
      <c r="O4" s="3">
        <v>8.3790000000000003E-2</v>
      </c>
      <c r="P4" s="3">
        <v>3.5150000000000001E-2</v>
      </c>
      <c r="Q4" s="3">
        <v>1.222E-2</v>
      </c>
      <c r="R4" s="3">
        <v>3.6800000000000001E-3</v>
      </c>
      <c r="S4" s="3">
        <v>9.3999999999999997E-4</v>
      </c>
      <c r="T4" s="3">
        <v>2.0000000000000001E-4</v>
      </c>
      <c r="U4" s="3">
        <v>4.0000000000000003E-5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5">
        <f>A_R[[#This Row],[5+]]-A_R[[#This Row],[6+]]</f>
        <v>6.2640000000000029E-2</v>
      </c>
      <c r="AG4" s="5">
        <f>A_R[[#This Row],[6+]]-A_R[[#This Row],[7+]]</f>
        <v>0.10455999999999999</v>
      </c>
      <c r="AH4" s="5">
        <f>A_R[[#This Row],[7+]]-A_R[[#This Row],[8+]]</f>
        <v>0.14546999999999999</v>
      </c>
      <c r="AI4" s="5">
        <f>A_R[[#This Row],[8+]]-A_R[[#This Row],[9+]]</f>
        <v>0.17269000000000001</v>
      </c>
      <c r="AJ4" s="5">
        <f>A_R[[#This Row],[9+]]-A_R[[#This Row],[10+]]</f>
        <v>0.16260999999999998</v>
      </c>
      <c r="AK4" s="5">
        <f>A_R[[#This Row],[10+]]-A_R[[#This Row],[11+]]</f>
        <v>0.13047000000000003</v>
      </c>
      <c r="AL4" s="5">
        <f>A_R[[#This Row],[11+]]-A_R[[#This Row],[12+]]</f>
        <v>8.7269999999999986E-2</v>
      </c>
      <c r="AM4" s="5">
        <f>A_R[[#This Row],[12+]]-A_R[[#This Row],[13+]]</f>
        <v>4.8640000000000003E-2</v>
      </c>
      <c r="AN4" s="5">
        <f>A_R[[#This Row],[13+]]-A_R[[#This Row],[14+]]</f>
        <v>2.2929999999999999E-2</v>
      </c>
      <c r="AO4" s="5">
        <f>A_R[[#This Row],[14+]]-A_R[[#This Row],[15+]]</f>
        <v>8.539999999999999E-3</v>
      </c>
      <c r="AP4" s="5">
        <f>A_R[[#This Row],[15+]]-A_R[[#This Row],[16+]]</f>
        <v>2.7400000000000002E-3</v>
      </c>
      <c r="AQ4" s="5">
        <f>A_R[[#This Row],[16+]]-A_R[[#This Row],[17+]]</f>
        <v>7.3999999999999999E-4</v>
      </c>
      <c r="AR4" s="5">
        <f>A_R[[#This Row],[17+]]-A_R[[#This Row],[18+]]</f>
        <v>1.6000000000000001E-4</v>
      </c>
      <c r="AS4" s="5">
        <f>A_R[[#This Row],[18+]]-A_R[[#This Row],[19+]]</f>
        <v>4.0000000000000003E-5</v>
      </c>
      <c r="AT4" s="5">
        <f>A_R[[#This Row],[19+]]-A_R[[#This Row],[20+]]</f>
        <v>0</v>
      </c>
      <c r="AU4" s="5">
        <f>A_R[[#This Row],[20+]]-A_R[[#This Row],[21+]]</f>
        <v>0</v>
      </c>
      <c r="AV4" s="5">
        <f>A_R[[#This Row],[21+]]-A_R[[#This Row],[22+]]</f>
        <v>0</v>
      </c>
      <c r="AW4" s="5">
        <f>A_R[[#This Row],[22+]]-A_R[[#This Row],[23+]]</f>
        <v>0</v>
      </c>
      <c r="AX4" s="5">
        <f>A_R[[#This Row],[23+]]-A_R[[#This Row],[24+]]</f>
        <v>0</v>
      </c>
      <c r="AY4" s="5">
        <f>A_R[[#This Row],[24+]]-A_R[[#This Row],[25+]]</f>
        <v>0</v>
      </c>
      <c r="AZ4" s="5">
        <f>A_R[[#This Row],[25+]]-A_R[[#This Row],[26+]]</f>
        <v>0</v>
      </c>
      <c r="BA4" s="5">
        <f>A_R[[#This Row],[26+]]-A_R[[#This Row],[27+]]</f>
        <v>0</v>
      </c>
      <c r="BB4" s="5">
        <f>A_R[[#This Row],[27+]]-A_R[[#This Row],[28+]]</f>
        <v>0</v>
      </c>
    </row>
    <row r="5" spans="1:54" hidden="1" x14ac:dyDescent="0.25">
      <c r="A5" s="10">
        <v>22400621</v>
      </c>
      <c r="B5" t="s">
        <v>82</v>
      </c>
      <c r="C5" t="s">
        <v>83</v>
      </c>
      <c r="D5" s="11">
        <v>0.58333333333333337</v>
      </c>
      <c r="E5" s="9" t="str">
        <f>HYPERLINK("https://www.nba.com/stats/player/1626167/boxscores-traditional", "Myles Turner")</f>
        <v>Myles Turner</v>
      </c>
      <c r="F5">
        <v>8.6</v>
      </c>
      <c r="G5" s="4">
        <v>3.4990000000000001</v>
      </c>
      <c r="H5" s="3">
        <v>0.84848999999999997</v>
      </c>
      <c r="I5" s="3">
        <v>0.77034999999999998</v>
      </c>
      <c r="J5" s="3">
        <v>0.67723999999999995</v>
      </c>
      <c r="K5" s="3">
        <v>0.56749000000000005</v>
      </c>
      <c r="L5" s="3">
        <v>0.45619999999999999</v>
      </c>
      <c r="M5" s="3">
        <v>0.34458</v>
      </c>
      <c r="N5" s="3">
        <v>0.24510000000000001</v>
      </c>
      <c r="O5" s="3">
        <v>0.16602</v>
      </c>
      <c r="P5" s="3">
        <v>0.10383000000000001</v>
      </c>
      <c r="Q5" s="3">
        <v>6.1780000000000002E-2</v>
      </c>
      <c r="R5" s="3">
        <v>3.3619999999999997E-2</v>
      </c>
      <c r="S5" s="3">
        <v>1.7430000000000001E-2</v>
      </c>
      <c r="T5" s="3">
        <v>8.2000000000000007E-3</v>
      </c>
      <c r="U5" s="3">
        <v>3.5699999999999998E-3</v>
      </c>
      <c r="V5" s="3">
        <v>1.49E-3</v>
      </c>
      <c r="W5" s="3">
        <v>5.5999999999999995E-4</v>
      </c>
      <c r="X5" s="3">
        <v>2.0000000000000001E-4</v>
      </c>
      <c r="Y5" s="3">
        <v>6.0000000000000002E-5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5">
        <f>A_R[[#This Row],[5+]]-A_R[[#This Row],[6+]]</f>
        <v>7.8139999999999987E-2</v>
      </c>
      <c r="AG5" s="5">
        <f>A_R[[#This Row],[6+]]-A_R[[#This Row],[7+]]</f>
        <v>9.3110000000000026E-2</v>
      </c>
      <c r="AH5" s="5">
        <f>A_R[[#This Row],[7+]]-A_R[[#This Row],[8+]]</f>
        <v>0.1097499999999999</v>
      </c>
      <c r="AI5" s="5">
        <f>A_R[[#This Row],[8+]]-A_R[[#This Row],[9+]]</f>
        <v>0.11129000000000006</v>
      </c>
      <c r="AJ5" s="5">
        <f>A_R[[#This Row],[9+]]-A_R[[#This Row],[10+]]</f>
        <v>0.11162</v>
      </c>
      <c r="AK5" s="5">
        <f>A_R[[#This Row],[10+]]-A_R[[#This Row],[11+]]</f>
        <v>9.9479999999999985E-2</v>
      </c>
      <c r="AL5" s="5">
        <f>A_R[[#This Row],[11+]]-A_R[[#This Row],[12+]]</f>
        <v>7.9080000000000011E-2</v>
      </c>
      <c r="AM5" s="5">
        <f>A_R[[#This Row],[12+]]-A_R[[#This Row],[13+]]</f>
        <v>6.2189999999999995E-2</v>
      </c>
      <c r="AN5" s="5">
        <f>A_R[[#This Row],[13+]]-A_R[[#This Row],[14+]]</f>
        <v>4.2050000000000004E-2</v>
      </c>
      <c r="AO5" s="5">
        <f>A_R[[#This Row],[14+]]-A_R[[#This Row],[15+]]</f>
        <v>2.8160000000000004E-2</v>
      </c>
      <c r="AP5" s="5">
        <f>A_R[[#This Row],[15+]]-A_R[[#This Row],[16+]]</f>
        <v>1.6189999999999996E-2</v>
      </c>
      <c r="AQ5" s="5">
        <f>A_R[[#This Row],[16+]]-A_R[[#This Row],[17+]]</f>
        <v>9.2300000000000004E-3</v>
      </c>
      <c r="AR5" s="5">
        <f>A_R[[#This Row],[17+]]-A_R[[#This Row],[18+]]</f>
        <v>4.6300000000000004E-3</v>
      </c>
      <c r="AS5" s="5">
        <f>A_R[[#This Row],[18+]]-A_R[[#This Row],[19+]]</f>
        <v>2.0799999999999998E-3</v>
      </c>
      <c r="AT5" s="5">
        <f>A_R[[#This Row],[19+]]-A_R[[#This Row],[20+]]</f>
        <v>9.3000000000000005E-4</v>
      </c>
      <c r="AU5" s="5">
        <f>A_R[[#This Row],[20+]]-A_R[[#This Row],[21+]]</f>
        <v>3.5999999999999997E-4</v>
      </c>
      <c r="AV5" s="5">
        <f>A_R[[#This Row],[21+]]-A_R[[#This Row],[22+]]</f>
        <v>1.4000000000000001E-4</v>
      </c>
      <c r="AW5" s="5">
        <f>A_R[[#This Row],[22+]]-A_R[[#This Row],[23+]]</f>
        <v>6.0000000000000002E-5</v>
      </c>
      <c r="AX5" s="5">
        <f>A_R[[#This Row],[23+]]-A_R[[#This Row],[24+]]</f>
        <v>0</v>
      </c>
      <c r="AY5" s="5">
        <f>A_R[[#This Row],[24+]]-A_R[[#This Row],[25+]]</f>
        <v>0</v>
      </c>
      <c r="AZ5" s="5">
        <f>A_R[[#This Row],[25+]]-A_R[[#This Row],[26+]]</f>
        <v>0</v>
      </c>
      <c r="BA5" s="5">
        <f>A_R[[#This Row],[26+]]-A_R[[#This Row],[27+]]</f>
        <v>0</v>
      </c>
      <c r="BB5" s="5">
        <f>A_R[[#This Row],[27+]]-A_R[[#This Row],[28+]]</f>
        <v>0</v>
      </c>
    </row>
    <row r="6" spans="1:54" hidden="1" x14ac:dyDescent="0.25">
      <c r="A6" s="10">
        <v>22400621</v>
      </c>
      <c r="B6" t="s">
        <v>82</v>
      </c>
      <c r="C6" t="s">
        <v>83</v>
      </c>
      <c r="D6" s="11">
        <v>0.58333333333333337</v>
      </c>
      <c r="E6" s="9" t="str">
        <f>HYPERLINK("https://www.nba.com/stats/player/1629614/boxscores-traditional", "Andrew Nembhard")</f>
        <v>Andrew Nembhard</v>
      </c>
      <c r="F6">
        <v>8.4</v>
      </c>
      <c r="G6" s="4">
        <v>3.137</v>
      </c>
      <c r="H6" s="3">
        <v>0.85992999999999997</v>
      </c>
      <c r="I6" s="3">
        <v>0.77934999999999999</v>
      </c>
      <c r="J6" s="3">
        <v>0.67364000000000002</v>
      </c>
      <c r="K6" s="3">
        <v>0.55171999999999999</v>
      </c>
      <c r="L6" s="3">
        <v>0.42465000000000003</v>
      </c>
      <c r="M6" s="3">
        <v>0.30503000000000002</v>
      </c>
      <c r="N6" s="3">
        <v>0.20327000000000001</v>
      </c>
      <c r="O6" s="3">
        <v>0.12506999999999999</v>
      </c>
      <c r="P6" s="3">
        <v>7.0779999999999996E-2</v>
      </c>
      <c r="Q6" s="3">
        <v>3.6729999999999999E-2</v>
      </c>
      <c r="R6" s="3">
        <v>1.7860000000000001E-2</v>
      </c>
      <c r="S6" s="3">
        <v>7.7600000000000004E-3</v>
      </c>
      <c r="T6" s="3">
        <v>3.0699999999999998E-3</v>
      </c>
      <c r="U6" s="3">
        <v>1.1100000000000001E-3</v>
      </c>
      <c r="V6" s="3">
        <v>3.6000000000000002E-4</v>
      </c>
      <c r="W6" s="3">
        <v>1.1E-4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5">
        <f>A_R[[#This Row],[5+]]-A_R[[#This Row],[6+]]</f>
        <v>8.0579999999999985E-2</v>
      </c>
      <c r="AG6" s="5">
        <f>A_R[[#This Row],[6+]]-A_R[[#This Row],[7+]]</f>
        <v>0.10570999999999997</v>
      </c>
      <c r="AH6" s="5">
        <f>A_R[[#This Row],[7+]]-A_R[[#This Row],[8+]]</f>
        <v>0.12192000000000003</v>
      </c>
      <c r="AI6" s="5">
        <f>A_R[[#This Row],[8+]]-A_R[[#This Row],[9+]]</f>
        <v>0.12706999999999996</v>
      </c>
      <c r="AJ6" s="5">
        <f>A_R[[#This Row],[9+]]-A_R[[#This Row],[10+]]</f>
        <v>0.11962</v>
      </c>
      <c r="AK6" s="5">
        <f>A_R[[#This Row],[10+]]-A_R[[#This Row],[11+]]</f>
        <v>0.10176000000000002</v>
      </c>
      <c r="AL6" s="5">
        <f>A_R[[#This Row],[11+]]-A_R[[#This Row],[12+]]</f>
        <v>7.8200000000000019E-2</v>
      </c>
      <c r="AM6" s="5">
        <f>A_R[[#This Row],[12+]]-A_R[[#This Row],[13+]]</f>
        <v>5.4289999999999991E-2</v>
      </c>
      <c r="AN6" s="5">
        <f>A_R[[#This Row],[13+]]-A_R[[#This Row],[14+]]</f>
        <v>3.4049999999999997E-2</v>
      </c>
      <c r="AO6" s="5">
        <f>A_R[[#This Row],[14+]]-A_R[[#This Row],[15+]]</f>
        <v>1.8869999999999998E-2</v>
      </c>
      <c r="AP6" s="5">
        <f>A_R[[#This Row],[15+]]-A_R[[#This Row],[16+]]</f>
        <v>1.0100000000000001E-2</v>
      </c>
      <c r="AQ6" s="5">
        <f>A_R[[#This Row],[16+]]-A_R[[#This Row],[17+]]</f>
        <v>4.6900000000000006E-3</v>
      </c>
      <c r="AR6" s="5">
        <f>A_R[[#This Row],[17+]]-A_R[[#This Row],[18+]]</f>
        <v>1.9599999999999999E-3</v>
      </c>
      <c r="AS6" s="5">
        <f>A_R[[#This Row],[18+]]-A_R[[#This Row],[19+]]</f>
        <v>7.5000000000000002E-4</v>
      </c>
      <c r="AT6" s="5">
        <f>A_R[[#This Row],[19+]]-A_R[[#This Row],[20+]]</f>
        <v>2.5000000000000001E-4</v>
      </c>
      <c r="AU6" s="5">
        <f>A_R[[#This Row],[20+]]-A_R[[#This Row],[21+]]</f>
        <v>1.1E-4</v>
      </c>
      <c r="AV6" s="5">
        <f>A_R[[#This Row],[21+]]-A_R[[#This Row],[22+]]</f>
        <v>0</v>
      </c>
      <c r="AW6" s="5">
        <f>A_R[[#This Row],[22+]]-A_R[[#This Row],[23+]]</f>
        <v>0</v>
      </c>
      <c r="AX6" s="5">
        <f>A_R[[#This Row],[23+]]-A_R[[#This Row],[24+]]</f>
        <v>0</v>
      </c>
      <c r="AY6" s="5">
        <f>A_R[[#This Row],[24+]]-A_R[[#This Row],[25+]]</f>
        <v>0</v>
      </c>
      <c r="AZ6" s="5">
        <f>A_R[[#This Row],[25+]]-A_R[[#This Row],[26+]]</f>
        <v>0</v>
      </c>
      <c r="BA6" s="5">
        <f>A_R[[#This Row],[26+]]-A_R[[#This Row],[27+]]</f>
        <v>0</v>
      </c>
      <c r="BB6" s="5">
        <f>A_R[[#This Row],[27+]]-A_R[[#This Row],[28+]]</f>
        <v>0</v>
      </c>
    </row>
    <row r="7" spans="1:54" hidden="1" x14ac:dyDescent="0.25">
      <c r="A7" s="10">
        <v>22400621</v>
      </c>
      <c r="B7" t="s">
        <v>82</v>
      </c>
      <c r="C7" t="s">
        <v>83</v>
      </c>
      <c r="D7" s="11">
        <v>0.58333333333333337</v>
      </c>
      <c r="E7" s="9" t="str">
        <f>HYPERLINK("https://www.nba.com/stats/player/1630543/boxscores-traditional", "Isaiah Jackson")</f>
        <v>Isaiah Jackson</v>
      </c>
      <c r="F7">
        <v>8</v>
      </c>
      <c r="G7" s="4">
        <v>2.2359999999999998</v>
      </c>
      <c r="H7" s="3">
        <v>0.90988000000000002</v>
      </c>
      <c r="I7" s="3">
        <v>0.81327000000000005</v>
      </c>
      <c r="J7" s="3">
        <v>0.67364000000000002</v>
      </c>
      <c r="K7" s="3">
        <v>0.5</v>
      </c>
      <c r="L7" s="3">
        <v>0.32635999999999998</v>
      </c>
      <c r="M7" s="3">
        <v>0.18673000000000001</v>
      </c>
      <c r="N7" s="3">
        <v>9.0120000000000006E-2</v>
      </c>
      <c r="O7" s="3">
        <v>3.6729999999999999E-2</v>
      </c>
      <c r="P7" s="3">
        <v>1.255E-2</v>
      </c>
      <c r="Q7" s="3">
        <v>3.6800000000000001E-3</v>
      </c>
      <c r="R7" s="3">
        <v>8.7000000000000001E-4</v>
      </c>
      <c r="S7" s="3">
        <v>1.7000000000000001E-4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5">
        <f>A_R[[#This Row],[5+]]-A_R[[#This Row],[6+]]</f>
        <v>9.6609999999999974E-2</v>
      </c>
      <c r="AG7" s="5">
        <f>A_R[[#This Row],[6+]]-A_R[[#This Row],[7+]]</f>
        <v>0.13963000000000003</v>
      </c>
      <c r="AH7" s="5">
        <f>A_R[[#This Row],[7+]]-A_R[[#This Row],[8+]]</f>
        <v>0.17364000000000002</v>
      </c>
      <c r="AI7" s="5">
        <f>A_R[[#This Row],[8+]]-A_R[[#This Row],[9+]]</f>
        <v>0.17364000000000002</v>
      </c>
      <c r="AJ7" s="5">
        <f>A_R[[#This Row],[9+]]-A_R[[#This Row],[10+]]</f>
        <v>0.13962999999999998</v>
      </c>
      <c r="AK7" s="5">
        <f>A_R[[#This Row],[10+]]-A_R[[#This Row],[11+]]</f>
        <v>9.6610000000000001E-2</v>
      </c>
      <c r="AL7" s="5">
        <f>A_R[[#This Row],[11+]]-A_R[[#This Row],[12+]]</f>
        <v>5.3390000000000007E-2</v>
      </c>
      <c r="AM7" s="5">
        <f>A_R[[#This Row],[12+]]-A_R[[#This Row],[13+]]</f>
        <v>2.418E-2</v>
      </c>
      <c r="AN7" s="5">
        <f>A_R[[#This Row],[13+]]-A_R[[#This Row],[14+]]</f>
        <v>8.8699999999999994E-3</v>
      </c>
      <c r="AO7" s="5">
        <f>A_R[[#This Row],[14+]]-A_R[[#This Row],[15+]]</f>
        <v>2.81E-3</v>
      </c>
      <c r="AP7" s="5">
        <f>A_R[[#This Row],[15+]]-A_R[[#This Row],[16+]]</f>
        <v>6.9999999999999999E-4</v>
      </c>
      <c r="AQ7" s="5">
        <f>A_R[[#This Row],[16+]]-A_R[[#This Row],[17+]]</f>
        <v>1.7000000000000001E-4</v>
      </c>
      <c r="AR7" s="5">
        <f>A_R[[#This Row],[17+]]-A_R[[#This Row],[18+]]</f>
        <v>0</v>
      </c>
      <c r="AS7" s="5">
        <f>A_R[[#This Row],[18+]]-A_R[[#This Row],[19+]]</f>
        <v>0</v>
      </c>
      <c r="AT7" s="5">
        <f>A_R[[#This Row],[19+]]-A_R[[#This Row],[20+]]</f>
        <v>0</v>
      </c>
      <c r="AU7" s="5">
        <f>A_R[[#This Row],[20+]]-A_R[[#This Row],[21+]]</f>
        <v>0</v>
      </c>
      <c r="AV7" s="5">
        <f>A_R[[#This Row],[21+]]-A_R[[#This Row],[22+]]</f>
        <v>0</v>
      </c>
      <c r="AW7" s="5">
        <f>A_R[[#This Row],[22+]]-A_R[[#This Row],[23+]]</f>
        <v>0</v>
      </c>
      <c r="AX7" s="5">
        <f>A_R[[#This Row],[23+]]-A_R[[#This Row],[24+]]</f>
        <v>0</v>
      </c>
      <c r="AY7" s="5">
        <f>A_R[[#This Row],[24+]]-A_R[[#This Row],[25+]]</f>
        <v>0</v>
      </c>
      <c r="AZ7" s="5">
        <f>A_R[[#This Row],[25+]]-A_R[[#This Row],[26+]]</f>
        <v>0</v>
      </c>
      <c r="BA7" s="5">
        <f>A_R[[#This Row],[26+]]-A_R[[#This Row],[27+]]</f>
        <v>0</v>
      </c>
      <c r="BB7" s="5">
        <f>A_R[[#This Row],[27+]]-A_R[[#This Row],[28+]]</f>
        <v>0</v>
      </c>
    </row>
    <row r="8" spans="1:54" hidden="1" x14ac:dyDescent="0.25">
      <c r="A8" s="10">
        <v>22400621</v>
      </c>
      <c r="B8" t="s">
        <v>83</v>
      </c>
      <c r="C8" t="s">
        <v>82</v>
      </c>
      <c r="D8" s="11">
        <v>0.58333333333333337</v>
      </c>
      <c r="E8" s="9" t="str">
        <f>HYPERLINK("https://www.nba.com/stats/player/1641705/boxscores-traditional", "Victor Wembanyama")</f>
        <v>Victor Wembanyama</v>
      </c>
      <c r="F8">
        <v>13.2</v>
      </c>
      <c r="G8" s="4">
        <v>1.327</v>
      </c>
      <c r="H8" s="3">
        <v>1</v>
      </c>
      <c r="I8" s="3">
        <v>1</v>
      </c>
      <c r="J8" s="3">
        <v>1</v>
      </c>
      <c r="K8" s="3">
        <v>0.99995999999999996</v>
      </c>
      <c r="L8" s="3">
        <v>0.99924000000000002</v>
      </c>
      <c r="M8" s="3">
        <v>0.99202000000000001</v>
      </c>
      <c r="N8" s="3">
        <v>0.95154000000000005</v>
      </c>
      <c r="O8" s="3">
        <v>0.81594</v>
      </c>
      <c r="P8" s="3">
        <v>0.55962000000000001</v>
      </c>
      <c r="Q8" s="3">
        <v>0.27424999999999999</v>
      </c>
      <c r="R8" s="3">
        <v>8.6910000000000001E-2</v>
      </c>
      <c r="S8" s="3">
        <v>1.7430000000000001E-2</v>
      </c>
      <c r="T8" s="3">
        <v>2.1199999999999999E-3</v>
      </c>
      <c r="U8" s="3">
        <v>1.4999999999999999E-4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5">
        <f>A_R[[#This Row],[5+]]-A_R[[#This Row],[6+]]</f>
        <v>0</v>
      </c>
      <c r="AG8" s="5">
        <f>A_R[[#This Row],[6+]]-A_R[[#This Row],[7+]]</f>
        <v>0</v>
      </c>
      <c r="AH8" s="5">
        <f>A_R[[#This Row],[7+]]-A_R[[#This Row],[8+]]</f>
        <v>4.0000000000040004E-5</v>
      </c>
      <c r="AI8" s="5">
        <f>A_R[[#This Row],[8+]]-A_R[[#This Row],[9+]]</f>
        <v>7.1999999999994291E-4</v>
      </c>
      <c r="AJ8" s="5">
        <f>A_R[[#This Row],[9+]]-A_R[[#This Row],[10+]]</f>
        <v>7.2200000000000042E-3</v>
      </c>
      <c r="AK8" s="5">
        <f>A_R[[#This Row],[10+]]-A_R[[#This Row],[11+]]</f>
        <v>4.047999999999996E-2</v>
      </c>
      <c r="AL8" s="5">
        <f>A_R[[#This Row],[11+]]-A_R[[#This Row],[12+]]</f>
        <v>0.13560000000000005</v>
      </c>
      <c r="AM8" s="5">
        <f>A_R[[#This Row],[12+]]-A_R[[#This Row],[13+]]</f>
        <v>0.25631999999999999</v>
      </c>
      <c r="AN8" s="5">
        <f>A_R[[#This Row],[13+]]-A_R[[#This Row],[14+]]</f>
        <v>0.28537000000000001</v>
      </c>
      <c r="AO8" s="5">
        <f>A_R[[#This Row],[14+]]-A_R[[#This Row],[15+]]</f>
        <v>0.18734000000000001</v>
      </c>
      <c r="AP8" s="5">
        <f>A_R[[#This Row],[15+]]-A_R[[#This Row],[16+]]</f>
        <v>6.948E-2</v>
      </c>
      <c r="AQ8" s="5">
        <f>A_R[[#This Row],[16+]]-A_R[[#This Row],[17+]]</f>
        <v>1.5310000000000001E-2</v>
      </c>
      <c r="AR8" s="5">
        <f>A_R[[#This Row],[17+]]-A_R[[#This Row],[18+]]</f>
        <v>1.97E-3</v>
      </c>
      <c r="AS8" s="5">
        <f>A_R[[#This Row],[18+]]-A_R[[#This Row],[19+]]</f>
        <v>1.4999999999999999E-4</v>
      </c>
      <c r="AT8" s="5">
        <f>A_R[[#This Row],[19+]]-A_R[[#This Row],[20+]]</f>
        <v>0</v>
      </c>
      <c r="AU8" s="5">
        <f>A_R[[#This Row],[20+]]-A_R[[#This Row],[21+]]</f>
        <v>0</v>
      </c>
      <c r="AV8" s="5">
        <f>A_R[[#This Row],[21+]]-A_R[[#This Row],[22+]]</f>
        <v>0</v>
      </c>
      <c r="AW8" s="5">
        <f>A_R[[#This Row],[22+]]-A_R[[#This Row],[23+]]</f>
        <v>0</v>
      </c>
      <c r="AX8" s="5">
        <f>A_R[[#This Row],[23+]]-A_R[[#This Row],[24+]]</f>
        <v>0</v>
      </c>
      <c r="AY8" s="5">
        <f>A_R[[#This Row],[24+]]-A_R[[#This Row],[25+]]</f>
        <v>0</v>
      </c>
      <c r="AZ8" s="5">
        <f>A_R[[#This Row],[25+]]-A_R[[#This Row],[26+]]</f>
        <v>0</v>
      </c>
      <c r="BA8" s="5">
        <f>A_R[[#This Row],[26+]]-A_R[[#This Row],[27+]]</f>
        <v>0</v>
      </c>
      <c r="BB8" s="5">
        <f>A_R[[#This Row],[27+]]-A_R[[#This Row],[28+]]</f>
        <v>0</v>
      </c>
    </row>
    <row r="9" spans="1:54" hidden="1" x14ac:dyDescent="0.25">
      <c r="A9" s="10">
        <v>22400621</v>
      </c>
      <c r="B9" t="s">
        <v>83</v>
      </c>
      <c r="C9" t="s">
        <v>82</v>
      </c>
      <c r="D9" s="11">
        <v>0.58333333333333337</v>
      </c>
      <c r="E9" s="9" t="str">
        <f>HYPERLINK("https://www.nba.com/stats/player/101108/boxscores-traditional", "Chris Paul")</f>
        <v>Chris Paul</v>
      </c>
      <c r="F9">
        <v>11</v>
      </c>
      <c r="G9" s="4">
        <v>1.7890000000000001</v>
      </c>
      <c r="H9" s="3">
        <v>0.99960000000000004</v>
      </c>
      <c r="I9" s="3">
        <v>0.99736000000000002</v>
      </c>
      <c r="J9" s="3">
        <v>0.98745000000000005</v>
      </c>
      <c r="K9" s="3">
        <v>0.95352000000000003</v>
      </c>
      <c r="L9" s="3">
        <v>0.86863999999999997</v>
      </c>
      <c r="M9" s="3">
        <v>0.71226</v>
      </c>
      <c r="N9" s="3">
        <v>0.5</v>
      </c>
      <c r="O9" s="3">
        <v>0.28774</v>
      </c>
      <c r="P9" s="3">
        <v>0.13136</v>
      </c>
      <c r="Q9" s="3">
        <v>4.648E-2</v>
      </c>
      <c r="R9" s="3">
        <v>1.255E-2</v>
      </c>
      <c r="S9" s="3">
        <v>2.64E-3</v>
      </c>
      <c r="T9" s="3">
        <v>4.0000000000000002E-4</v>
      </c>
      <c r="U9" s="3">
        <v>5.0000000000000002E-5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5">
        <f>A_R[[#This Row],[5+]]-A_R[[#This Row],[6+]]</f>
        <v>2.2400000000000198E-3</v>
      </c>
      <c r="AG9" s="5">
        <f>A_R[[#This Row],[6+]]-A_R[[#This Row],[7+]]</f>
        <v>9.9099999999999744E-3</v>
      </c>
      <c r="AH9" s="5">
        <f>A_R[[#This Row],[7+]]-A_R[[#This Row],[8+]]</f>
        <v>3.3930000000000016E-2</v>
      </c>
      <c r="AI9" s="5">
        <f>A_R[[#This Row],[8+]]-A_R[[#This Row],[9+]]</f>
        <v>8.4880000000000067E-2</v>
      </c>
      <c r="AJ9" s="5">
        <f>A_R[[#This Row],[9+]]-A_R[[#This Row],[10+]]</f>
        <v>0.15637999999999996</v>
      </c>
      <c r="AK9" s="5">
        <f>A_R[[#This Row],[10+]]-A_R[[#This Row],[11+]]</f>
        <v>0.21226</v>
      </c>
      <c r="AL9" s="5">
        <f>A_R[[#This Row],[11+]]-A_R[[#This Row],[12+]]</f>
        <v>0.21226</v>
      </c>
      <c r="AM9" s="5">
        <f>A_R[[#This Row],[12+]]-A_R[[#This Row],[13+]]</f>
        <v>0.15637999999999999</v>
      </c>
      <c r="AN9" s="5">
        <f>A_R[[#This Row],[13+]]-A_R[[#This Row],[14+]]</f>
        <v>8.4880000000000011E-2</v>
      </c>
      <c r="AO9" s="5">
        <f>A_R[[#This Row],[14+]]-A_R[[#This Row],[15+]]</f>
        <v>3.3930000000000002E-2</v>
      </c>
      <c r="AP9" s="5">
        <f>A_R[[#This Row],[15+]]-A_R[[#This Row],[16+]]</f>
        <v>9.9100000000000004E-3</v>
      </c>
      <c r="AQ9" s="5">
        <f>A_R[[#This Row],[16+]]-A_R[[#This Row],[17+]]</f>
        <v>2.2399999999999998E-3</v>
      </c>
      <c r="AR9" s="5">
        <f>A_R[[#This Row],[17+]]-A_R[[#This Row],[18+]]</f>
        <v>3.5E-4</v>
      </c>
      <c r="AS9" s="5">
        <f>A_R[[#This Row],[18+]]-A_R[[#This Row],[19+]]</f>
        <v>5.0000000000000002E-5</v>
      </c>
      <c r="AT9" s="5">
        <f>A_R[[#This Row],[19+]]-A_R[[#This Row],[20+]]</f>
        <v>0</v>
      </c>
      <c r="AU9" s="5">
        <f>A_R[[#This Row],[20+]]-A_R[[#This Row],[21+]]</f>
        <v>0</v>
      </c>
      <c r="AV9" s="5">
        <f>A_R[[#This Row],[21+]]-A_R[[#This Row],[22+]]</f>
        <v>0</v>
      </c>
      <c r="AW9" s="5">
        <f>A_R[[#This Row],[22+]]-A_R[[#This Row],[23+]]</f>
        <v>0</v>
      </c>
      <c r="AX9" s="5">
        <f>A_R[[#This Row],[23+]]-A_R[[#This Row],[24+]]</f>
        <v>0</v>
      </c>
      <c r="AY9" s="5">
        <f>A_R[[#This Row],[24+]]-A_R[[#This Row],[25+]]</f>
        <v>0</v>
      </c>
      <c r="AZ9" s="5">
        <f>A_R[[#This Row],[25+]]-A_R[[#This Row],[26+]]</f>
        <v>0</v>
      </c>
      <c r="BA9" s="5">
        <f>A_R[[#This Row],[26+]]-A_R[[#This Row],[27+]]</f>
        <v>0</v>
      </c>
      <c r="BB9" s="5">
        <f>A_R[[#This Row],[27+]]-A_R[[#This Row],[28+]]</f>
        <v>0</v>
      </c>
    </row>
    <row r="10" spans="1:54" hidden="1" x14ac:dyDescent="0.25">
      <c r="A10" s="10">
        <v>22400621</v>
      </c>
      <c r="B10" t="s">
        <v>83</v>
      </c>
      <c r="C10" t="s">
        <v>82</v>
      </c>
      <c r="D10" s="11">
        <v>0.58333333333333337</v>
      </c>
      <c r="E10" s="9" t="str">
        <f>HYPERLINK("https://www.nba.com/stats/player/1631110/boxscores-traditional", "Jeremy Sochan")</f>
        <v>Jeremy Sochan</v>
      </c>
      <c r="F10">
        <v>8.6</v>
      </c>
      <c r="G10" s="4">
        <v>4.3170000000000002</v>
      </c>
      <c r="H10" s="3">
        <v>0.79673000000000005</v>
      </c>
      <c r="I10" s="3">
        <v>0.72575000000000001</v>
      </c>
      <c r="J10" s="3">
        <v>0.64431000000000005</v>
      </c>
      <c r="K10" s="3">
        <v>0.55567</v>
      </c>
      <c r="L10" s="3">
        <v>0.46414</v>
      </c>
      <c r="M10" s="3">
        <v>0.37447999999999998</v>
      </c>
      <c r="N10" s="3">
        <v>0.28774</v>
      </c>
      <c r="O10" s="3">
        <v>0.21476000000000001</v>
      </c>
      <c r="P10" s="3">
        <v>0.15386</v>
      </c>
      <c r="Q10" s="3">
        <v>0.10564999999999999</v>
      </c>
      <c r="R10" s="3">
        <v>6.9440000000000002E-2</v>
      </c>
      <c r="S10" s="3">
        <v>4.3630000000000002E-2</v>
      </c>
      <c r="T10" s="3">
        <v>2.5590000000000002E-2</v>
      </c>
      <c r="U10" s="3">
        <v>1.4630000000000001E-2</v>
      </c>
      <c r="V10" s="3">
        <v>7.9799999999999992E-3</v>
      </c>
      <c r="W10" s="3">
        <v>4.15E-3</v>
      </c>
      <c r="X10" s="3">
        <v>2.0500000000000002E-3</v>
      </c>
      <c r="Y10" s="3">
        <v>9.7000000000000005E-4</v>
      </c>
      <c r="Z10" s="3">
        <v>4.2000000000000002E-4</v>
      </c>
      <c r="AA10" s="3">
        <v>1.8000000000000001E-4</v>
      </c>
      <c r="AB10" s="3">
        <v>6.9999999999999994E-5</v>
      </c>
      <c r="AC10" s="3">
        <v>0</v>
      </c>
      <c r="AD10" s="3">
        <v>0</v>
      </c>
      <c r="AE10" s="3">
        <v>0</v>
      </c>
      <c r="AF10" s="5">
        <f>A_R[[#This Row],[5+]]-A_R[[#This Row],[6+]]</f>
        <v>7.0980000000000043E-2</v>
      </c>
      <c r="AG10" s="5">
        <f>A_R[[#This Row],[6+]]-A_R[[#This Row],[7+]]</f>
        <v>8.1439999999999957E-2</v>
      </c>
      <c r="AH10" s="5">
        <f>A_R[[#This Row],[7+]]-A_R[[#This Row],[8+]]</f>
        <v>8.8640000000000052E-2</v>
      </c>
      <c r="AI10" s="5">
        <f>A_R[[#This Row],[8+]]-A_R[[#This Row],[9+]]</f>
        <v>9.153E-2</v>
      </c>
      <c r="AJ10" s="5">
        <f>A_R[[#This Row],[9+]]-A_R[[#This Row],[10+]]</f>
        <v>8.9660000000000017E-2</v>
      </c>
      <c r="AK10" s="5">
        <f>A_R[[#This Row],[10+]]-A_R[[#This Row],[11+]]</f>
        <v>8.6739999999999984E-2</v>
      </c>
      <c r="AL10" s="5">
        <f>A_R[[#This Row],[11+]]-A_R[[#This Row],[12+]]</f>
        <v>7.2979999999999989E-2</v>
      </c>
      <c r="AM10" s="5">
        <f>A_R[[#This Row],[12+]]-A_R[[#This Row],[13+]]</f>
        <v>6.090000000000001E-2</v>
      </c>
      <c r="AN10" s="5">
        <f>A_R[[#This Row],[13+]]-A_R[[#This Row],[14+]]</f>
        <v>4.8210000000000003E-2</v>
      </c>
      <c r="AO10" s="5">
        <f>A_R[[#This Row],[14+]]-A_R[[#This Row],[15+]]</f>
        <v>3.6209999999999992E-2</v>
      </c>
      <c r="AP10" s="5">
        <f>A_R[[#This Row],[15+]]-A_R[[#This Row],[16+]]</f>
        <v>2.581E-2</v>
      </c>
      <c r="AQ10" s="5">
        <f>A_R[[#This Row],[16+]]-A_R[[#This Row],[17+]]</f>
        <v>1.804E-2</v>
      </c>
      <c r="AR10" s="5">
        <f>A_R[[#This Row],[17+]]-A_R[[#This Row],[18+]]</f>
        <v>1.0960000000000001E-2</v>
      </c>
      <c r="AS10" s="5">
        <f>A_R[[#This Row],[18+]]-A_R[[#This Row],[19+]]</f>
        <v>6.6500000000000014E-3</v>
      </c>
      <c r="AT10" s="5">
        <f>A_R[[#This Row],[19+]]-A_R[[#This Row],[20+]]</f>
        <v>3.8299999999999992E-3</v>
      </c>
      <c r="AU10" s="5">
        <f>A_R[[#This Row],[20+]]-A_R[[#This Row],[21+]]</f>
        <v>2.0999999999999999E-3</v>
      </c>
      <c r="AV10" s="5">
        <f>A_R[[#This Row],[21+]]-A_R[[#This Row],[22+]]</f>
        <v>1.0800000000000002E-3</v>
      </c>
      <c r="AW10" s="5">
        <f>A_R[[#This Row],[22+]]-A_R[[#This Row],[23+]]</f>
        <v>5.5000000000000003E-4</v>
      </c>
      <c r="AX10" s="5">
        <f>A_R[[#This Row],[23+]]-A_R[[#This Row],[24+]]</f>
        <v>2.4000000000000001E-4</v>
      </c>
      <c r="AY10" s="5">
        <f>A_R[[#This Row],[24+]]-A_R[[#This Row],[25+]]</f>
        <v>1.1000000000000002E-4</v>
      </c>
      <c r="AZ10" s="5">
        <f>A_R[[#This Row],[25+]]-A_R[[#This Row],[26+]]</f>
        <v>6.9999999999999994E-5</v>
      </c>
      <c r="BA10" s="5">
        <f>A_R[[#This Row],[26+]]-A_R[[#This Row],[27+]]</f>
        <v>0</v>
      </c>
      <c r="BB10" s="5">
        <f>A_R[[#This Row],[27+]]-A_R[[#This Row],[28+]]</f>
        <v>0</v>
      </c>
    </row>
    <row r="11" spans="1:54" hidden="1" x14ac:dyDescent="0.25">
      <c r="A11" s="10">
        <v>22400621</v>
      </c>
      <c r="B11" t="s">
        <v>83</v>
      </c>
      <c r="C11" t="s">
        <v>82</v>
      </c>
      <c r="D11" s="11">
        <v>0.58333333333333337</v>
      </c>
      <c r="E11" s="9" t="str">
        <f>HYPERLINK("https://www.nba.com/stats/player/1630170/boxscores-traditional", "Devin Vassell")</f>
        <v>Devin Vassell</v>
      </c>
      <c r="F11">
        <v>8.1999999999999993</v>
      </c>
      <c r="G11" s="4">
        <v>2.1349999999999998</v>
      </c>
      <c r="H11" s="3">
        <v>0.93318999999999996</v>
      </c>
      <c r="I11" s="3">
        <v>0.84848999999999997</v>
      </c>
      <c r="J11" s="3">
        <v>0.71226</v>
      </c>
      <c r="K11" s="3">
        <v>0.53586</v>
      </c>
      <c r="L11" s="3">
        <v>0.35569000000000001</v>
      </c>
      <c r="M11" s="3">
        <v>0.20044999999999999</v>
      </c>
      <c r="N11" s="3">
        <v>9.5100000000000004E-2</v>
      </c>
      <c r="O11" s="3">
        <v>3.7539999999999997E-2</v>
      </c>
      <c r="P11" s="3">
        <v>1.222E-2</v>
      </c>
      <c r="Q11" s="3">
        <v>3.2599999999999999E-3</v>
      </c>
      <c r="R11" s="3">
        <v>7.1000000000000002E-4</v>
      </c>
      <c r="S11" s="3">
        <v>1.2999999999999999E-4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5">
        <f>A_R[[#This Row],[5+]]-A_R[[#This Row],[6+]]</f>
        <v>8.4699999999999998E-2</v>
      </c>
      <c r="AG11" s="5">
        <f>A_R[[#This Row],[6+]]-A_R[[#This Row],[7+]]</f>
        <v>0.13622999999999996</v>
      </c>
      <c r="AH11" s="5">
        <f>A_R[[#This Row],[7+]]-A_R[[#This Row],[8+]]</f>
        <v>0.1764</v>
      </c>
      <c r="AI11" s="5">
        <f>A_R[[#This Row],[8+]]-A_R[[#This Row],[9+]]</f>
        <v>0.18017</v>
      </c>
      <c r="AJ11" s="5">
        <f>A_R[[#This Row],[9+]]-A_R[[#This Row],[10+]]</f>
        <v>0.15524000000000002</v>
      </c>
      <c r="AK11" s="5">
        <f>A_R[[#This Row],[10+]]-A_R[[#This Row],[11+]]</f>
        <v>0.10534999999999999</v>
      </c>
      <c r="AL11" s="5">
        <f>A_R[[#This Row],[11+]]-A_R[[#This Row],[12+]]</f>
        <v>5.7560000000000007E-2</v>
      </c>
      <c r="AM11" s="5">
        <f>A_R[[#This Row],[12+]]-A_R[[#This Row],[13+]]</f>
        <v>2.5319999999999995E-2</v>
      </c>
      <c r="AN11" s="5">
        <f>A_R[[#This Row],[13+]]-A_R[[#This Row],[14+]]</f>
        <v>8.9599999999999992E-3</v>
      </c>
      <c r="AO11" s="5">
        <f>A_R[[#This Row],[14+]]-A_R[[#This Row],[15+]]</f>
        <v>2.5499999999999997E-3</v>
      </c>
      <c r="AP11" s="5">
        <f>A_R[[#This Row],[15+]]-A_R[[#This Row],[16+]]</f>
        <v>5.8E-4</v>
      </c>
      <c r="AQ11" s="5">
        <f>A_R[[#This Row],[16+]]-A_R[[#This Row],[17+]]</f>
        <v>1.2999999999999999E-4</v>
      </c>
      <c r="AR11" s="5">
        <f>A_R[[#This Row],[17+]]-A_R[[#This Row],[18+]]</f>
        <v>0</v>
      </c>
      <c r="AS11" s="5">
        <f>A_R[[#This Row],[18+]]-A_R[[#This Row],[19+]]</f>
        <v>0</v>
      </c>
      <c r="AT11" s="5">
        <f>A_R[[#This Row],[19+]]-A_R[[#This Row],[20+]]</f>
        <v>0</v>
      </c>
      <c r="AU11" s="5">
        <f>A_R[[#This Row],[20+]]-A_R[[#This Row],[21+]]</f>
        <v>0</v>
      </c>
      <c r="AV11" s="5">
        <f>A_R[[#This Row],[21+]]-A_R[[#This Row],[22+]]</f>
        <v>0</v>
      </c>
      <c r="AW11" s="5">
        <f>A_R[[#This Row],[22+]]-A_R[[#This Row],[23+]]</f>
        <v>0</v>
      </c>
      <c r="AX11" s="5">
        <f>A_R[[#This Row],[23+]]-A_R[[#This Row],[24+]]</f>
        <v>0</v>
      </c>
      <c r="AY11" s="5">
        <f>A_R[[#This Row],[24+]]-A_R[[#This Row],[25+]]</f>
        <v>0</v>
      </c>
      <c r="AZ11" s="5">
        <f>A_R[[#This Row],[25+]]-A_R[[#This Row],[26+]]</f>
        <v>0</v>
      </c>
      <c r="BA11" s="5">
        <f>A_R[[#This Row],[26+]]-A_R[[#This Row],[27+]]</f>
        <v>0</v>
      </c>
      <c r="BB11" s="5">
        <f>A_R[[#This Row],[27+]]-A_R[[#This Row],[28+]]</f>
        <v>0</v>
      </c>
    </row>
    <row r="12" spans="1:54" x14ac:dyDescent="0.25">
      <c r="A12" s="10">
        <v>22400622</v>
      </c>
      <c r="B12" t="s">
        <v>84</v>
      </c>
      <c r="C12" t="s">
        <v>85</v>
      </c>
      <c r="D12" s="11">
        <v>0.79166666666666663</v>
      </c>
      <c r="E12" s="9" t="str">
        <f>HYPERLINK("https://www.nba.com/stats/player/1630532/boxscores-traditional", "Franz Wagner")</f>
        <v>Franz Wagner</v>
      </c>
      <c r="F12">
        <v>12.2</v>
      </c>
      <c r="G12" s="4">
        <v>3.544</v>
      </c>
      <c r="H12" s="3">
        <v>0.97882000000000002</v>
      </c>
      <c r="I12" s="3">
        <v>0.95994000000000002</v>
      </c>
      <c r="J12" s="3">
        <v>0.92922000000000005</v>
      </c>
      <c r="K12" s="3">
        <v>0.88297999999999999</v>
      </c>
      <c r="L12" s="3">
        <v>0.81594</v>
      </c>
      <c r="M12" s="3">
        <v>0.73236999999999997</v>
      </c>
      <c r="N12" s="3">
        <v>0.63307000000000002</v>
      </c>
      <c r="O12" s="3">
        <v>0.52392000000000005</v>
      </c>
      <c r="P12" s="3">
        <v>0.40905000000000002</v>
      </c>
      <c r="Q12" s="3">
        <v>0.30503000000000002</v>
      </c>
      <c r="R12" s="3">
        <v>0.21476000000000001</v>
      </c>
      <c r="S12" s="3">
        <v>0.14230999999999999</v>
      </c>
      <c r="T12" s="3">
        <v>8.8510000000000005E-2</v>
      </c>
      <c r="U12" s="3">
        <v>5.0500000000000003E-2</v>
      </c>
      <c r="V12" s="3">
        <v>2.743E-2</v>
      </c>
      <c r="W12" s="3">
        <v>1.3899999999999999E-2</v>
      </c>
      <c r="X12" s="3">
        <v>6.5700000000000003E-3</v>
      </c>
      <c r="Y12" s="3">
        <v>2.8E-3</v>
      </c>
      <c r="Z12" s="3">
        <v>1.14E-3</v>
      </c>
      <c r="AA12" s="3">
        <v>4.2999999999999999E-4</v>
      </c>
      <c r="AB12" s="3">
        <v>1.4999999999999999E-4</v>
      </c>
      <c r="AC12" s="3">
        <v>5.0000000000000002E-5</v>
      </c>
      <c r="AD12" s="3">
        <v>0</v>
      </c>
      <c r="AE12" s="3">
        <v>0</v>
      </c>
      <c r="AF12" s="5">
        <f>A_R[[#This Row],[5+]]-A_R[[#This Row],[6+]]</f>
        <v>1.8880000000000008E-2</v>
      </c>
      <c r="AG12" s="5">
        <f>A_R[[#This Row],[6+]]-A_R[[#This Row],[7+]]</f>
        <v>3.071999999999997E-2</v>
      </c>
      <c r="AH12" s="5">
        <f>A_R[[#This Row],[7+]]-A_R[[#This Row],[8+]]</f>
        <v>4.6240000000000059E-2</v>
      </c>
      <c r="AI12" s="5">
        <f>A_R[[#This Row],[8+]]-A_R[[#This Row],[9+]]</f>
        <v>6.7039999999999988E-2</v>
      </c>
      <c r="AJ12" s="5">
        <f>A_R[[#This Row],[9+]]-A_R[[#This Row],[10+]]</f>
        <v>8.3570000000000033E-2</v>
      </c>
      <c r="AK12" s="5">
        <f>A_R[[#This Row],[10+]]-A_R[[#This Row],[11+]]</f>
        <v>9.9299999999999944E-2</v>
      </c>
      <c r="AL12" s="5">
        <f>A_R[[#This Row],[11+]]-A_R[[#This Row],[12+]]</f>
        <v>0.10914999999999997</v>
      </c>
      <c r="AM12" s="5">
        <f>A_R[[#This Row],[12+]]-A_R[[#This Row],[13+]]</f>
        <v>0.11487000000000003</v>
      </c>
      <c r="AN12" s="5">
        <f>A_R[[#This Row],[13+]]-A_R[[#This Row],[14+]]</f>
        <v>0.10402</v>
      </c>
      <c r="AO12" s="5">
        <f>A_R[[#This Row],[14+]]-A_R[[#This Row],[15+]]</f>
        <v>9.0270000000000017E-2</v>
      </c>
      <c r="AP12" s="5">
        <f>A_R[[#This Row],[15+]]-A_R[[#This Row],[16+]]</f>
        <v>7.2450000000000014E-2</v>
      </c>
      <c r="AQ12" s="5">
        <f>A_R[[#This Row],[16+]]-A_R[[#This Row],[17+]]</f>
        <v>5.3799999999999987E-2</v>
      </c>
      <c r="AR12" s="5">
        <f>A_R[[#This Row],[17+]]-A_R[[#This Row],[18+]]</f>
        <v>3.8010000000000002E-2</v>
      </c>
      <c r="AS12" s="5">
        <f>A_R[[#This Row],[18+]]-A_R[[#This Row],[19+]]</f>
        <v>2.3070000000000004E-2</v>
      </c>
      <c r="AT12" s="5">
        <f>A_R[[#This Row],[19+]]-A_R[[#This Row],[20+]]</f>
        <v>1.353E-2</v>
      </c>
      <c r="AU12" s="5">
        <f>A_R[[#This Row],[20+]]-A_R[[#This Row],[21+]]</f>
        <v>7.3299999999999988E-3</v>
      </c>
      <c r="AV12" s="5">
        <f>A_R[[#This Row],[21+]]-A_R[[#This Row],[22+]]</f>
        <v>3.7700000000000003E-3</v>
      </c>
      <c r="AW12" s="5">
        <f>A_R[[#This Row],[22+]]-A_R[[#This Row],[23+]]</f>
        <v>1.66E-3</v>
      </c>
      <c r="AX12" s="5">
        <f>A_R[[#This Row],[23+]]-A_R[[#This Row],[24+]]</f>
        <v>7.0999999999999991E-4</v>
      </c>
      <c r="AY12" s="5">
        <f>A_R[[#This Row],[24+]]-A_R[[#This Row],[25+]]</f>
        <v>2.7999999999999998E-4</v>
      </c>
      <c r="AZ12" s="5">
        <f>A_R[[#This Row],[25+]]-A_R[[#This Row],[26+]]</f>
        <v>9.9999999999999991E-5</v>
      </c>
      <c r="BA12" s="5">
        <f>A_R[[#This Row],[26+]]-A_R[[#This Row],[27+]]</f>
        <v>5.0000000000000002E-5</v>
      </c>
      <c r="BB12" s="5">
        <f>A_R[[#This Row],[27+]]-A_R[[#This Row],[28+]]</f>
        <v>0</v>
      </c>
    </row>
    <row r="13" spans="1:54" x14ac:dyDescent="0.25">
      <c r="A13" s="10">
        <v>22400622</v>
      </c>
      <c r="B13" t="s">
        <v>84</v>
      </c>
      <c r="C13" t="s">
        <v>85</v>
      </c>
      <c r="D13" s="11">
        <v>0.79166666666666663</v>
      </c>
      <c r="E13" s="9" t="str">
        <f>HYPERLINK("https://www.nba.com/stats/player/1631094/boxscores-traditional", "Paolo Banchero")</f>
        <v>Paolo Banchero</v>
      </c>
      <c r="F13">
        <v>11</v>
      </c>
      <c r="G13" s="4">
        <v>2.9660000000000002</v>
      </c>
      <c r="H13" s="3">
        <v>0.97831000000000001</v>
      </c>
      <c r="I13" s="3">
        <v>0.95448999999999995</v>
      </c>
      <c r="J13" s="3">
        <v>0.91149000000000002</v>
      </c>
      <c r="K13" s="3">
        <v>0.84375</v>
      </c>
      <c r="L13" s="3">
        <v>0.74856999999999996</v>
      </c>
      <c r="M13" s="3">
        <v>0.63307000000000002</v>
      </c>
      <c r="N13" s="3">
        <v>0.5</v>
      </c>
      <c r="O13" s="3">
        <v>0.36692999999999998</v>
      </c>
      <c r="P13" s="3">
        <v>0.25142999999999999</v>
      </c>
      <c r="Q13" s="3">
        <v>0.15625</v>
      </c>
      <c r="R13" s="3">
        <v>8.8510000000000005E-2</v>
      </c>
      <c r="S13" s="3">
        <v>4.5510000000000002E-2</v>
      </c>
      <c r="T13" s="3">
        <v>2.1690000000000001E-2</v>
      </c>
      <c r="U13" s="3">
        <v>9.1400000000000006E-3</v>
      </c>
      <c r="V13" s="3">
        <v>3.47E-3</v>
      </c>
      <c r="W13" s="3">
        <v>1.2199999999999999E-3</v>
      </c>
      <c r="X13" s="3">
        <v>3.8000000000000002E-4</v>
      </c>
      <c r="Y13" s="3">
        <v>1E-4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5">
        <f>A_R[[#This Row],[5+]]-A_R[[#This Row],[6+]]</f>
        <v>2.3820000000000063E-2</v>
      </c>
      <c r="AG13" s="5">
        <f>A_R[[#This Row],[6+]]-A_R[[#This Row],[7+]]</f>
        <v>4.2999999999999927E-2</v>
      </c>
      <c r="AH13" s="5">
        <f>A_R[[#This Row],[7+]]-A_R[[#This Row],[8+]]</f>
        <v>6.7740000000000022E-2</v>
      </c>
      <c r="AI13" s="5">
        <f>A_R[[#This Row],[8+]]-A_R[[#This Row],[9+]]</f>
        <v>9.5180000000000042E-2</v>
      </c>
      <c r="AJ13" s="5">
        <f>A_R[[#This Row],[9+]]-A_R[[#This Row],[10+]]</f>
        <v>0.11549999999999994</v>
      </c>
      <c r="AK13" s="5">
        <f>A_R[[#This Row],[10+]]-A_R[[#This Row],[11+]]</f>
        <v>0.13307000000000002</v>
      </c>
      <c r="AL13" s="5">
        <f>A_R[[#This Row],[11+]]-A_R[[#This Row],[12+]]</f>
        <v>0.13307000000000002</v>
      </c>
      <c r="AM13" s="5">
        <f>A_R[[#This Row],[12+]]-A_R[[#This Row],[13+]]</f>
        <v>0.11549999999999999</v>
      </c>
      <c r="AN13" s="5">
        <f>A_R[[#This Row],[13+]]-A_R[[#This Row],[14+]]</f>
        <v>9.5179999999999987E-2</v>
      </c>
      <c r="AO13" s="5">
        <f>A_R[[#This Row],[14+]]-A_R[[#This Row],[15+]]</f>
        <v>6.7739999999999995E-2</v>
      </c>
      <c r="AP13" s="5">
        <f>A_R[[#This Row],[15+]]-A_R[[#This Row],[16+]]</f>
        <v>4.3000000000000003E-2</v>
      </c>
      <c r="AQ13" s="5">
        <f>A_R[[#This Row],[16+]]-A_R[[#This Row],[17+]]</f>
        <v>2.3820000000000001E-2</v>
      </c>
      <c r="AR13" s="5">
        <f>A_R[[#This Row],[17+]]-A_R[[#This Row],[18+]]</f>
        <v>1.255E-2</v>
      </c>
      <c r="AS13" s="5">
        <f>A_R[[#This Row],[18+]]-A_R[[#This Row],[19+]]</f>
        <v>5.6700000000000006E-3</v>
      </c>
      <c r="AT13" s="5">
        <f>A_R[[#This Row],[19+]]-A_R[[#This Row],[20+]]</f>
        <v>2.2500000000000003E-3</v>
      </c>
      <c r="AU13" s="5">
        <f>A_R[[#This Row],[20+]]-A_R[[#This Row],[21+]]</f>
        <v>8.3999999999999993E-4</v>
      </c>
      <c r="AV13" s="5">
        <f>A_R[[#This Row],[21+]]-A_R[[#This Row],[22+]]</f>
        <v>2.8000000000000003E-4</v>
      </c>
      <c r="AW13" s="5">
        <f>A_R[[#This Row],[22+]]-A_R[[#This Row],[23+]]</f>
        <v>1E-4</v>
      </c>
      <c r="AX13" s="5">
        <f>A_R[[#This Row],[23+]]-A_R[[#This Row],[24+]]</f>
        <v>0</v>
      </c>
      <c r="AY13" s="5">
        <f>A_R[[#This Row],[24+]]-A_R[[#This Row],[25+]]</f>
        <v>0</v>
      </c>
      <c r="AZ13" s="5">
        <f>A_R[[#This Row],[25+]]-A_R[[#This Row],[26+]]</f>
        <v>0</v>
      </c>
      <c r="BA13" s="5">
        <f>A_R[[#This Row],[26+]]-A_R[[#This Row],[27+]]</f>
        <v>0</v>
      </c>
      <c r="BB13" s="5">
        <f>A_R[[#This Row],[27+]]-A_R[[#This Row],[28+]]</f>
        <v>0</v>
      </c>
    </row>
    <row r="14" spans="1:54" x14ac:dyDescent="0.25">
      <c r="A14" s="10">
        <v>22400622</v>
      </c>
      <c r="B14" t="s">
        <v>84</v>
      </c>
      <c r="C14" t="s">
        <v>85</v>
      </c>
      <c r="D14" s="11">
        <v>0.79166666666666663</v>
      </c>
      <c r="E14" s="9" t="str">
        <f>HYPERLINK("https://www.nba.com/stats/player/1629048/boxscores-traditional", "Goga Bitadze")</f>
        <v>Goga Bitadze</v>
      </c>
      <c r="F14">
        <v>12.6</v>
      </c>
      <c r="G14" s="4">
        <v>4.7160000000000002</v>
      </c>
      <c r="H14" s="3">
        <v>0.94630000000000003</v>
      </c>
      <c r="I14" s="3">
        <v>0.91923999999999995</v>
      </c>
      <c r="J14" s="3">
        <v>0.88297999999999999</v>
      </c>
      <c r="K14" s="3">
        <v>0.83645999999999998</v>
      </c>
      <c r="L14" s="3">
        <v>0.77637</v>
      </c>
      <c r="M14" s="3">
        <v>0.70884000000000003</v>
      </c>
      <c r="N14" s="3">
        <v>0.63307000000000002</v>
      </c>
      <c r="O14" s="3">
        <v>0.55171999999999999</v>
      </c>
      <c r="P14" s="3">
        <v>0.46811999999999998</v>
      </c>
      <c r="Q14" s="3">
        <v>0.38208999999999999</v>
      </c>
      <c r="R14" s="3">
        <v>0.30503000000000002</v>
      </c>
      <c r="S14" s="3">
        <v>0.23576</v>
      </c>
      <c r="T14" s="3">
        <v>0.17619000000000001</v>
      </c>
      <c r="U14" s="3">
        <v>0.12506999999999999</v>
      </c>
      <c r="V14" s="3">
        <v>8.6910000000000001E-2</v>
      </c>
      <c r="W14" s="3">
        <v>5.8209999999999998E-2</v>
      </c>
      <c r="X14" s="3">
        <v>3.7539999999999997E-2</v>
      </c>
      <c r="Y14" s="3">
        <v>2.3300000000000001E-2</v>
      </c>
      <c r="Z14" s="3">
        <v>1.355E-2</v>
      </c>
      <c r="AA14" s="3">
        <v>7.7600000000000004E-3</v>
      </c>
      <c r="AB14" s="3">
        <v>4.2700000000000004E-3</v>
      </c>
      <c r="AC14" s="3">
        <v>2.2599999999999999E-3</v>
      </c>
      <c r="AD14" s="3">
        <v>1.14E-3</v>
      </c>
      <c r="AE14" s="3">
        <v>5.4000000000000001E-4</v>
      </c>
      <c r="AF14" s="5">
        <f>A_R[[#This Row],[5+]]-A_R[[#This Row],[6+]]</f>
        <v>2.7060000000000084E-2</v>
      </c>
      <c r="AG14" s="5">
        <f>A_R[[#This Row],[6+]]-A_R[[#This Row],[7+]]</f>
        <v>3.6259999999999959E-2</v>
      </c>
      <c r="AH14" s="5">
        <f>A_R[[#This Row],[7+]]-A_R[[#This Row],[8+]]</f>
        <v>4.6520000000000006E-2</v>
      </c>
      <c r="AI14" s="5">
        <f>A_R[[#This Row],[8+]]-A_R[[#This Row],[9+]]</f>
        <v>6.0089999999999977E-2</v>
      </c>
      <c r="AJ14" s="5">
        <f>A_R[[#This Row],[9+]]-A_R[[#This Row],[10+]]</f>
        <v>6.7529999999999979E-2</v>
      </c>
      <c r="AK14" s="5">
        <f>A_R[[#This Row],[10+]]-A_R[[#This Row],[11+]]</f>
        <v>7.5770000000000004E-2</v>
      </c>
      <c r="AL14" s="5">
        <f>A_R[[#This Row],[11+]]-A_R[[#This Row],[12+]]</f>
        <v>8.1350000000000033E-2</v>
      </c>
      <c r="AM14" s="5">
        <f>A_R[[#This Row],[12+]]-A_R[[#This Row],[13+]]</f>
        <v>8.3600000000000008E-2</v>
      </c>
      <c r="AN14" s="5">
        <f>A_R[[#This Row],[13+]]-A_R[[#This Row],[14+]]</f>
        <v>8.6029999999999995E-2</v>
      </c>
      <c r="AO14" s="5">
        <f>A_R[[#This Row],[14+]]-A_R[[#This Row],[15+]]</f>
        <v>7.7059999999999962E-2</v>
      </c>
      <c r="AP14" s="5">
        <f>A_R[[#This Row],[15+]]-A_R[[#This Row],[16+]]</f>
        <v>6.9270000000000026E-2</v>
      </c>
      <c r="AQ14" s="5">
        <f>A_R[[#This Row],[16+]]-A_R[[#This Row],[17+]]</f>
        <v>5.9569999999999984E-2</v>
      </c>
      <c r="AR14" s="5">
        <f>A_R[[#This Row],[17+]]-A_R[[#This Row],[18+]]</f>
        <v>5.1120000000000027E-2</v>
      </c>
      <c r="AS14" s="5">
        <f>A_R[[#This Row],[18+]]-A_R[[#This Row],[19+]]</f>
        <v>3.8159999999999986E-2</v>
      </c>
      <c r="AT14" s="5">
        <f>A_R[[#This Row],[19+]]-A_R[[#This Row],[20+]]</f>
        <v>2.8700000000000003E-2</v>
      </c>
      <c r="AU14" s="5">
        <f>A_R[[#This Row],[20+]]-A_R[[#This Row],[21+]]</f>
        <v>2.0670000000000001E-2</v>
      </c>
      <c r="AV14" s="5">
        <f>A_R[[#This Row],[21+]]-A_R[[#This Row],[22+]]</f>
        <v>1.4239999999999996E-2</v>
      </c>
      <c r="AW14" s="5">
        <f>A_R[[#This Row],[22+]]-A_R[[#This Row],[23+]]</f>
        <v>9.7500000000000017E-3</v>
      </c>
      <c r="AX14" s="5">
        <f>A_R[[#This Row],[23+]]-A_R[[#This Row],[24+]]</f>
        <v>5.7899999999999991E-3</v>
      </c>
      <c r="AY14" s="5">
        <f>A_R[[#This Row],[24+]]-A_R[[#This Row],[25+]]</f>
        <v>3.49E-3</v>
      </c>
      <c r="AZ14" s="5">
        <f>A_R[[#This Row],[25+]]-A_R[[#This Row],[26+]]</f>
        <v>2.0100000000000005E-3</v>
      </c>
      <c r="BA14" s="5">
        <f>A_R[[#This Row],[26+]]-A_R[[#This Row],[27+]]</f>
        <v>1.1199999999999999E-3</v>
      </c>
      <c r="BB14" s="5">
        <f>A_R[[#This Row],[27+]]-A_R[[#This Row],[28+]]</f>
        <v>5.9999999999999995E-4</v>
      </c>
    </row>
    <row r="15" spans="1:54" x14ac:dyDescent="0.25">
      <c r="A15" s="10">
        <v>22400622</v>
      </c>
      <c r="B15" t="s">
        <v>84</v>
      </c>
      <c r="C15" t="s">
        <v>85</v>
      </c>
      <c r="D15" s="11">
        <v>0.79166666666666663</v>
      </c>
      <c r="E15" s="9" t="str">
        <f>HYPERLINK("https://www.nba.com/stats/player/1628976/boxscores-traditional", "Wendell Carter Jr.")</f>
        <v>Wendell Carter Jr.</v>
      </c>
      <c r="F15">
        <v>11.8</v>
      </c>
      <c r="G15" s="4">
        <v>4.1669999999999998</v>
      </c>
      <c r="H15" s="3">
        <v>0.94845000000000002</v>
      </c>
      <c r="I15" s="3">
        <v>0.91774</v>
      </c>
      <c r="J15" s="3">
        <v>0.87492999999999999</v>
      </c>
      <c r="K15" s="3">
        <v>0.81859000000000004</v>
      </c>
      <c r="L15" s="3">
        <v>0.74856999999999996</v>
      </c>
      <c r="M15" s="3">
        <v>0.66639999999999999</v>
      </c>
      <c r="N15" s="3">
        <v>0.57535000000000003</v>
      </c>
      <c r="O15" s="3">
        <v>0.48005999999999999</v>
      </c>
      <c r="P15" s="3">
        <v>0.38590999999999998</v>
      </c>
      <c r="Q15" s="3">
        <v>0.29805999999999999</v>
      </c>
      <c r="R15" s="3">
        <v>0.22065000000000001</v>
      </c>
      <c r="S15" s="3">
        <v>0.15625</v>
      </c>
      <c r="T15" s="3">
        <v>0.10564999999999999</v>
      </c>
      <c r="U15" s="3">
        <v>6.8110000000000004E-2</v>
      </c>
      <c r="V15" s="3">
        <v>4.1820000000000003E-2</v>
      </c>
      <c r="W15" s="3">
        <v>2.4420000000000001E-2</v>
      </c>
      <c r="X15" s="3">
        <v>1.355E-2</v>
      </c>
      <c r="Y15" s="3">
        <v>7.1399999999999996E-3</v>
      </c>
      <c r="Z15" s="3">
        <v>3.5699999999999998E-3</v>
      </c>
      <c r="AA15" s="3">
        <v>1.6900000000000001E-3</v>
      </c>
      <c r="AB15" s="3">
        <v>7.6000000000000004E-4</v>
      </c>
      <c r="AC15" s="3">
        <v>3.2000000000000003E-4</v>
      </c>
      <c r="AD15" s="3">
        <v>1.2999999999999999E-4</v>
      </c>
      <c r="AE15" s="3">
        <v>5.0000000000000002E-5</v>
      </c>
      <c r="AF15" s="5">
        <f>A_R[[#This Row],[5+]]-A_R[[#This Row],[6+]]</f>
        <v>3.0710000000000015E-2</v>
      </c>
      <c r="AG15" s="5">
        <f>A_R[[#This Row],[6+]]-A_R[[#This Row],[7+]]</f>
        <v>4.2810000000000015E-2</v>
      </c>
      <c r="AH15" s="5">
        <f>A_R[[#This Row],[7+]]-A_R[[#This Row],[8+]]</f>
        <v>5.6339999999999946E-2</v>
      </c>
      <c r="AI15" s="5">
        <f>A_R[[#This Row],[8+]]-A_R[[#This Row],[9+]]</f>
        <v>7.0020000000000082E-2</v>
      </c>
      <c r="AJ15" s="5">
        <f>A_R[[#This Row],[9+]]-A_R[[#This Row],[10+]]</f>
        <v>8.2169999999999965E-2</v>
      </c>
      <c r="AK15" s="5">
        <f>A_R[[#This Row],[10+]]-A_R[[#This Row],[11+]]</f>
        <v>9.1049999999999964E-2</v>
      </c>
      <c r="AL15" s="5">
        <f>A_R[[#This Row],[11+]]-A_R[[#This Row],[12+]]</f>
        <v>9.5290000000000041E-2</v>
      </c>
      <c r="AM15" s="5">
        <f>A_R[[#This Row],[12+]]-A_R[[#This Row],[13+]]</f>
        <v>9.4150000000000011E-2</v>
      </c>
      <c r="AN15" s="5">
        <f>A_R[[#This Row],[13+]]-A_R[[#This Row],[14+]]</f>
        <v>8.7849999999999984E-2</v>
      </c>
      <c r="AO15" s="5">
        <f>A_R[[#This Row],[14+]]-A_R[[#This Row],[15+]]</f>
        <v>7.7409999999999979E-2</v>
      </c>
      <c r="AP15" s="5">
        <f>A_R[[#This Row],[15+]]-A_R[[#This Row],[16+]]</f>
        <v>6.4400000000000013E-2</v>
      </c>
      <c r="AQ15" s="5">
        <f>A_R[[#This Row],[16+]]-A_R[[#This Row],[17+]]</f>
        <v>5.0600000000000006E-2</v>
      </c>
      <c r="AR15" s="5">
        <f>A_R[[#This Row],[17+]]-A_R[[#This Row],[18+]]</f>
        <v>3.753999999999999E-2</v>
      </c>
      <c r="AS15" s="5">
        <f>A_R[[#This Row],[18+]]-A_R[[#This Row],[19+]]</f>
        <v>2.6290000000000001E-2</v>
      </c>
      <c r="AT15" s="5">
        <f>A_R[[#This Row],[19+]]-A_R[[#This Row],[20+]]</f>
        <v>1.7400000000000002E-2</v>
      </c>
      <c r="AU15" s="5">
        <f>A_R[[#This Row],[20+]]-A_R[[#This Row],[21+]]</f>
        <v>1.0870000000000001E-2</v>
      </c>
      <c r="AV15" s="5">
        <f>A_R[[#This Row],[21+]]-A_R[[#This Row],[22+]]</f>
        <v>6.4099999999999999E-3</v>
      </c>
      <c r="AW15" s="5">
        <f>A_R[[#This Row],[22+]]-A_R[[#This Row],[23+]]</f>
        <v>3.5699999999999998E-3</v>
      </c>
      <c r="AX15" s="5">
        <f>A_R[[#This Row],[23+]]-A_R[[#This Row],[24+]]</f>
        <v>1.8799999999999997E-3</v>
      </c>
      <c r="AY15" s="5">
        <f>A_R[[#This Row],[24+]]-A_R[[#This Row],[25+]]</f>
        <v>9.3000000000000005E-4</v>
      </c>
      <c r="AZ15" s="5">
        <f>A_R[[#This Row],[25+]]-A_R[[#This Row],[26+]]</f>
        <v>4.4000000000000002E-4</v>
      </c>
      <c r="BA15" s="5">
        <f>A_R[[#This Row],[26+]]-A_R[[#This Row],[27+]]</f>
        <v>1.9000000000000004E-4</v>
      </c>
      <c r="BB15" s="5">
        <f>A_R[[#This Row],[27+]]-A_R[[#This Row],[28+]]</f>
        <v>7.9999999999999993E-5</v>
      </c>
    </row>
    <row r="16" spans="1:54" x14ac:dyDescent="0.25">
      <c r="A16" s="10">
        <v>22400622</v>
      </c>
      <c r="B16" t="s">
        <v>84</v>
      </c>
      <c r="C16" t="s">
        <v>85</v>
      </c>
      <c r="D16" s="11">
        <v>0.79166666666666663</v>
      </c>
      <c r="E16" s="9" t="str">
        <f>HYPERLINK("https://www.nba.com/stats/player/1630175/boxscores-traditional", "Cole Anthony")</f>
        <v>Cole Anthony</v>
      </c>
      <c r="F16">
        <v>9.4</v>
      </c>
      <c r="G16" s="4">
        <v>2.3319999999999999</v>
      </c>
      <c r="H16" s="3">
        <v>0.97062000000000004</v>
      </c>
      <c r="I16" s="3">
        <v>0.92784999999999995</v>
      </c>
      <c r="J16" s="3">
        <v>0.84848999999999997</v>
      </c>
      <c r="K16" s="3">
        <v>0.72575000000000001</v>
      </c>
      <c r="L16" s="3">
        <v>0.56749000000000005</v>
      </c>
      <c r="M16" s="3">
        <v>0.39743000000000001</v>
      </c>
      <c r="N16" s="3">
        <v>0.24510000000000001</v>
      </c>
      <c r="O16" s="3">
        <v>0.13350000000000001</v>
      </c>
      <c r="P16" s="3">
        <v>6.1780000000000002E-2</v>
      </c>
      <c r="Q16" s="3">
        <v>2.4420000000000001E-2</v>
      </c>
      <c r="R16" s="3">
        <v>8.2000000000000007E-3</v>
      </c>
      <c r="S16" s="3">
        <v>2.33E-3</v>
      </c>
      <c r="T16" s="3">
        <v>5.5999999999999995E-4</v>
      </c>
      <c r="U16" s="3">
        <v>1.1E-4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5">
        <f>A_R[[#This Row],[5+]]-A_R[[#This Row],[6+]]</f>
        <v>4.2770000000000086E-2</v>
      </c>
      <c r="AG16" s="5">
        <f>A_R[[#This Row],[6+]]-A_R[[#This Row],[7+]]</f>
        <v>7.9359999999999986E-2</v>
      </c>
      <c r="AH16" s="5">
        <f>A_R[[#This Row],[7+]]-A_R[[#This Row],[8+]]</f>
        <v>0.12273999999999996</v>
      </c>
      <c r="AI16" s="5">
        <f>A_R[[#This Row],[8+]]-A_R[[#This Row],[9+]]</f>
        <v>0.15825999999999996</v>
      </c>
      <c r="AJ16" s="5">
        <f>A_R[[#This Row],[9+]]-A_R[[#This Row],[10+]]</f>
        <v>0.17006000000000004</v>
      </c>
      <c r="AK16" s="5">
        <f>A_R[[#This Row],[10+]]-A_R[[#This Row],[11+]]</f>
        <v>0.15232999999999999</v>
      </c>
      <c r="AL16" s="5">
        <f>A_R[[#This Row],[11+]]-A_R[[#This Row],[12+]]</f>
        <v>0.1116</v>
      </c>
      <c r="AM16" s="5">
        <f>A_R[[#This Row],[12+]]-A_R[[#This Row],[13+]]</f>
        <v>7.1720000000000006E-2</v>
      </c>
      <c r="AN16" s="5">
        <f>A_R[[#This Row],[13+]]-A_R[[#This Row],[14+]]</f>
        <v>3.7360000000000004E-2</v>
      </c>
      <c r="AO16" s="5">
        <f>A_R[[#This Row],[14+]]-A_R[[#This Row],[15+]]</f>
        <v>1.6219999999999998E-2</v>
      </c>
      <c r="AP16" s="5">
        <f>A_R[[#This Row],[15+]]-A_R[[#This Row],[16+]]</f>
        <v>5.8700000000000002E-3</v>
      </c>
      <c r="AQ16" s="5">
        <f>A_R[[#This Row],[16+]]-A_R[[#This Row],[17+]]</f>
        <v>1.7700000000000001E-3</v>
      </c>
      <c r="AR16" s="5">
        <f>A_R[[#This Row],[17+]]-A_R[[#This Row],[18+]]</f>
        <v>4.4999999999999993E-4</v>
      </c>
      <c r="AS16" s="5">
        <f>A_R[[#This Row],[18+]]-A_R[[#This Row],[19+]]</f>
        <v>1.1E-4</v>
      </c>
      <c r="AT16" s="5">
        <f>A_R[[#This Row],[19+]]-A_R[[#This Row],[20+]]</f>
        <v>0</v>
      </c>
      <c r="AU16" s="5">
        <f>A_R[[#This Row],[20+]]-A_R[[#This Row],[21+]]</f>
        <v>0</v>
      </c>
      <c r="AV16" s="5">
        <f>A_R[[#This Row],[21+]]-A_R[[#This Row],[22+]]</f>
        <v>0</v>
      </c>
      <c r="AW16" s="5">
        <f>A_R[[#This Row],[22+]]-A_R[[#This Row],[23+]]</f>
        <v>0</v>
      </c>
      <c r="AX16" s="5">
        <f>A_R[[#This Row],[23+]]-A_R[[#This Row],[24+]]</f>
        <v>0</v>
      </c>
      <c r="AY16" s="5">
        <f>A_R[[#This Row],[24+]]-A_R[[#This Row],[25+]]</f>
        <v>0</v>
      </c>
      <c r="AZ16" s="5">
        <f>A_R[[#This Row],[25+]]-A_R[[#This Row],[26+]]</f>
        <v>0</v>
      </c>
      <c r="BA16" s="5">
        <f>A_R[[#This Row],[26+]]-A_R[[#This Row],[27+]]</f>
        <v>0</v>
      </c>
      <c r="BB16" s="5">
        <f>A_R[[#This Row],[27+]]-A_R[[#This Row],[28+]]</f>
        <v>0</v>
      </c>
    </row>
    <row r="17" spans="1:54" x14ac:dyDescent="0.25">
      <c r="A17" s="10">
        <v>22400622</v>
      </c>
      <c r="B17" t="s">
        <v>84</v>
      </c>
      <c r="C17" t="s">
        <v>85</v>
      </c>
      <c r="D17" s="11">
        <v>0.79166666666666663</v>
      </c>
      <c r="E17" s="9" t="str">
        <f>HYPERLINK("https://www.nba.com/stats/player/1630591/boxscores-traditional", "Jalen Suggs")</f>
        <v>Jalen Suggs</v>
      </c>
      <c r="F17">
        <v>8</v>
      </c>
      <c r="G17" s="4">
        <v>1.7890000000000001</v>
      </c>
      <c r="H17" s="3">
        <v>0.95352000000000003</v>
      </c>
      <c r="I17" s="3">
        <v>0.86863999999999997</v>
      </c>
      <c r="J17" s="3">
        <v>0.71226</v>
      </c>
      <c r="K17" s="3">
        <v>0.5</v>
      </c>
      <c r="L17" s="3">
        <v>0.28774</v>
      </c>
      <c r="M17" s="3">
        <v>0.13136</v>
      </c>
      <c r="N17" s="3">
        <v>4.648E-2</v>
      </c>
      <c r="O17" s="3">
        <v>1.255E-2</v>
      </c>
      <c r="P17" s="3">
        <v>2.64E-3</v>
      </c>
      <c r="Q17" s="3">
        <v>4.0000000000000002E-4</v>
      </c>
      <c r="R17" s="3">
        <v>5.0000000000000002E-5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5">
        <f>A_R[[#This Row],[5+]]-A_R[[#This Row],[6+]]</f>
        <v>8.4880000000000067E-2</v>
      </c>
      <c r="AG17" s="5">
        <f>A_R[[#This Row],[6+]]-A_R[[#This Row],[7+]]</f>
        <v>0.15637999999999996</v>
      </c>
      <c r="AH17" s="5">
        <f>A_R[[#This Row],[7+]]-A_R[[#This Row],[8+]]</f>
        <v>0.21226</v>
      </c>
      <c r="AI17" s="5">
        <f>A_R[[#This Row],[8+]]-A_R[[#This Row],[9+]]</f>
        <v>0.21226</v>
      </c>
      <c r="AJ17" s="5">
        <f>A_R[[#This Row],[9+]]-A_R[[#This Row],[10+]]</f>
        <v>0.15637999999999999</v>
      </c>
      <c r="AK17" s="5">
        <f>A_R[[#This Row],[10+]]-A_R[[#This Row],[11+]]</f>
        <v>8.4880000000000011E-2</v>
      </c>
      <c r="AL17" s="5">
        <f>A_R[[#This Row],[11+]]-A_R[[#This Row],[12+]]</f>
        <v>3.3930000000000002E-2</v>
      </c>
      <c r="AM17" s="5">
        <f>A_R[[#This Row],[12+]]-A_R[[#This Row],[13+]]</f>
        <v>9.9100000000000004E-3</v>
      </c>
      <c r="AN17" s="5">
        <f>A_R[[#This Row],[13+]]-A_R[[#This Row],[14+]]</f>
        <v>2.2399999999999998E-3</v>
      </c>
      <c r="AO17" s="5">
        <f>A_R[[#This Row],[14+]]-A_R[[#This Row],[15+]]</f>
        <v>3.5E-4</v>
      </c>
      <c r="AP17" s="5">
        <f>A_R[[#This Row],[15+]]-A_R[[#This Row],[16+]]</f>
        <v>5.0000000000000002E-5</v>
      </c>
      <c r="AQ17" s="5">
        <f>A_R[[#This Row],[16+]]-A_R[[#This Row],[17+]]</f>
        <v>0</v>
      </c>
      <c r="AR17" s="5">
        <f>A_R[[#This Row],[17+]]-A_R[[#This Row],[18+]]</f>
        <v>0</v>
      </c>
      <c r="AS17" s="5">
        <f>A_R[[#This Row],[18+]]-A_R[[#This Row],[19+]]</f>
        <v>0</v>
      </c>
      <c r="AT17" s="5">
        <f>A_R[[#This Row],[19+]]-A_R[[#This Row],[20+]]</f>
        <v>0</v>
      </c>
      <c r="AU17" s="5">
        <f>A_R[[#This Row],[20+]]-A_R[[#This Row],[21+]]</f>
        <v>0</v>
      </c>
      <c r="AV17" s="5">
        <f>A_R[[#This Row],[21+]]-A_R[[#This Row],[22+]]</f>
        <v>0</v>
      </c>
      <c r="AW17" s="5">
        <f>A_R[[#This Row],[22+]]-A_R[[#This Row],[23+]]</f>
        <v>0</v>
      </c>
      <c r="AX17" s="5">
        <f>A_R[[#This Row],[23+]]-A_R[[#This Row],[24+]]</f>
        <v>0</v>
      </c>
      <c r="AY17" s="5">
        <f>A_R[[#This Row],[24+]]-A_R[[#This Row],[25+]]</f>
        <v>0</v>
      </c>
      <c r="AZ17" s="5">
        <f>A_R[[#This Row],[25+]]-A_R[[#This Row],[26+]]</f>
        <v>0</v>
      </c>
      <c r="BA17" s="5">
        <f>A_R[[#This Row],[26+]]-A_R[[#This Row],[27+]]</f>
        <v>0</v>
      </c>
      <c r="BB17" s="5">
        <f>A_R[[#This Row],[27+]]-A_R[[#This Row],[28+]]</f>
        <v>0</v>
      </c>
    </row>
    <row r="18" spans="1:54" x14ac:dyDescent="0.25">
      <c r="A18" s="10">
        <v>22400622</v>
      </c>
      <c r="B18" t="s">
        <v>84</v>
      </c>
      <c r="C18" t="s">
        <v>85</v>
      </c>
      <c r="D18" s="11">
        <v>0.79166666666666663</v>
      </c>
      <c r="E18" s="9" t="str">
        <f>HYPERLINK("https://www.nba.com/stats/player/1641710/boxscores-traditional", "Anthony Black")</f>
        <v>Anthony Black</v>
      </c>
      <c r="F18">
        <v>8</v>
      </c>
      <c r="G18" s="4">
        <v>2.7570000000000001</v>
      </c>
      <c r="H18" s="3">
        <v>0.86214000000000002</v>
      </c>
      <c r="I18" s="3">
        <v>0.76729999999999998</v>
      </c>
      <c r="J18" s="3">
        <v>0.64058000000000004</v>
      </c>
      <c r="K18" s="3">
        <v>0.5</v>
      </c>
      <c r="L18" s="3">
        <v>0.35942000000000002</v>
      </c>
      <c r="M18" s="3">
        <v>0.23269999999999999</v>
      </c>
      <c r="N18" s="3">
        <v>0.13786000000000001</v>
      </c>
      <c r="O18" s="3">
        <v>7.3529999999999998E-2</v>
      </c>
      <c r="P18" s="3">
        <v>3.5150000000000001E-2</v>
      </c>
      <c r="Q18" s="3">
        <v>1.4630000000000001E-2</v>
      </c>
      <c r="R18" s="3">
        <v>5.5399999999999998E-3</v>
      </c>
      <c r="S18" s="3">
        <v>1.8699999999999999E-3</v>
      </c>
      <c r="T18" s="3">
        <v>5.5999999999999995E-4</v>
      </c>
      <c r="U18" s="3">
        <v>1.3999999999999999E-4</v>
      </c>
      <c r="V18" s="3">
        <v>3.0000000000000001E-5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5">
        <f>A_R[[#This Row],[5+]]-A_R[[#This Row],[6+]]</f>
        <v>9.4840000000000035E-2</v>
      </c>
      <c r="AG18" s="5">
        <f>A_R[[#This Row],[6+]]-A_R[[#This Row],[7+]]</f>
        <v>0.12671999999999994</v>
      </c>
      <c r="AH18" s="5">
        <f>A_R[[#This Row],[7+]]-A_R[[#This Row],[8+]]</f>
        <v>0.14058000000000004</v>
      </c>
      <c r="AI18" s="5">
        <f>A_R[[#This Row],[8+]]-A_R[[#This Row],[9+]]</f>
        <v>0.14057999999999998</v>
      </c>
      <c r="AJ18" s="5">
        <f>A_R[[#This Row],[9+]]-A_R[[#This Row],[10+]]</f>
        <v>0.12672000000000003</v>
      </c>
      <c r="AK18" s="5">
        <f>A_R[[#This Row],[10+]]-A_R[[#This Row],[11+]]</f>
        <v>9.483999999999998E-2</v>
      </c>
      <c r="AL18" s="5">
        <f>A_R[[#This Row],[11+]]-A_R[[#This Row],[12+]]</f>
        <v>6.4330000000000012E-2</v>
      </c>
      <c r="AM18" s="5">
        <f>A_R[[#This Row],[12+]]-A_R[[#This Row],[13+]]</f>
        <v>3.8379999999999997E-2</v>
      </c>
      <c r="AN18" s="5">
        <f>A_R[[#This Row],[13+]]-A_R[[#This Row],[14+]]</f>
        <v>2.052E-2</v>
      </c>
      <c r="AO18" s="5">
        <f>A_R[[#This Row],[14+]]-A_R[[#This Row],[15+]]</f>
        <v>9.0900000000000009E-3</v>
      </c>
      <c r="AP18" s="5">
        <f>A_R[[#This Row],[15+]]-A_R[[#This Row],[16+]]</f>
        <v>3.6699999999999997E-3</v>
      </c>
      <c r="AQ18" s="5">
        <f>A_R[[#This Row],[16+]]-A_R[[#This Row],[17+]]</f>
        <v>1.31E-3</v>
      </c>
      <c r="AR18" s="5">
        <f>A_R[[#This Row],[17+]]-A_R[[#This Row],[18+]]</f>
        <v>4.1999999999999996E-4</v>
      </c>
      <c r="AS18" s="5">
        <f>A_R[[#This Row],[18+]]-A_R[[#This Row],[19+]]</f>
        <v>1.0999999999999999E-4</v>
      </c>
      <c r="AT18" s="5">
        <f>A_R[[#This Row],[19+]]-A_R[[#This Row],[20+]]</f>
        <v>3.0000000000000001E-5</v>
      </c>
      <c r="AU18" s="5">
        <f>A_R[[#This Row],[20+]]-A_R[[#This Row],[21+]]</f>
        <v>0</v>
      </c>
      <c r="AV18" s="5">
        <f>A_R[[#This Row],[21+]]-A_R[[#This Row],[22+]]</f>
        <v>0</v>
      </c>
      <c r="AW18" s="5">
        <f>A_R[[#This Row],[22+]]-A_R[[#This Row],[23+]]</f>
        <v>0</v>
      </c>
      <c r="AX18" s="5">
        <f>A_R[[#This Row],[23+]]-A_R[[#This Row],[24+]]</f>
        <v>0</v>
      </c>
      <c r="AY18" s="5">
        <f>A_R[[#This Row],[24+]]-A_R[[#This Row],[25+]]</f>
        <v>0</v>
      </c>
      <c r="AZ18" s="5">
        <f>A_R[[#This Row],[25+]]-A_R[[#This Row],[26+]]</f>
        <v>0</v>
      </c>
      <c r="BA18" s="5">
        <f>A_R[[#This Row],[26+]]-A_R[[#This Row],[27+]]</f>
        <v>0</v>
      </c>
      <c r="BB18" s="5">
        <f>A_R[[#This Row],[27+]]-A_R[[#This Row],[28+]]</f>
        <v>0</v>
      </c>
    </row>
    <row r="19" spans="1:54" x14ac:dyDescent="0.25">
      <c r="A19" s="10">
        <v>22400622</v>
      </c>
      <c r="B19" t="s">
        <v>85</v>
      </c>
      <c r="C19" t="s">
        <v>84</v>
      </c>
      <c r="D19" s="11">
        <v>0.79166666666666663</v>
      </c>
      <c r="E19" s="9" t="str">
        <f>HYPERLINK("https://www.nba.com/stats/player/1630166/boxscores-traditional", "Deni Avdija")</f>
        <v>Deni Avdija</v>
      </c>
      <c r="F19">
        <v>13.4</v>
      </c>
      <c r="G19" s="4">
        <v>3.137</v>
      </c>
      <c r="H19" s="3">
        <v>0.99631999999999998</v>
      </c>
      <c r="I19" s="3">
        <v>0.99085999999999996</v>
      </c>
      <c r="J19" s="3">
        <v>0.97931999999999997</v>
      </c>
      <c r="K19" s="3">
        <v>0.95728000000000002</v>
      </c>
      <c r="L19" s="3">
        <v>0.91923999999999995</v>
      </c>
      <c r="M19" s="3">
        <v>0.85992999999999997</v>
      </c>
      <c r="N19" s="3">
        <v>0.77934999999999999</v>
      </c>
      <c r="O19" s="3">
        <v>0.67364000000000002</v>
      </c>
      <c r="P19" s="3">
        <v>0.55171999999999999</v>
      </c>
      <c r="Q19" s="3">
        <v>0.42465000000000003</v>
      </c>
      <c r="R19" s="3">
        <v>0.30503000000000002</v>
      </c>
      <c r="S19" s="3">
        <v>0.20327000000000001</v>
      </c>
      <c r="T19" s="3">
        <v>0.12506999999999999</v>
      </c>
      <c r="U19" s="3">
        <v>7.0779999999999996E-2</v>
      </c>
      <c r="V19" s="3">
        <v>3.6729999999999999E-2</v>
      </c>
      <c r="W19" s="3">
        <v>1.7860000000000001E-2</v>
      </c>
      <c r="X19" s="3">
        <v>7.7600000000000004E-3</v>
      </c>
      <c r="Y19" s="3">
        <v>3.0699999999999998E-3</v>
      </c>
      <c r="Z19" s="3">
        <v>1.1100000000000001E-3</v>
      </c>
      <c r="AA19" s="3">
        <v>3.6000000000000002E-4</v>
      </c>
      <c r="AB19" s="3">
        <v>1.1E-4</v>
      </c>
      <c r="AC19" s="3">
        <v>0</v>
      </c>
      <c r="AD19" s="3">
        <v>0</v>
      </c>
      <c r="AE19" s="3">
        <v>0</v>
      </c>
      <c r="AF19" s="5">
        <f>A_R[[#This Row],[5+]]-A_R[[#This Row],[6+]]</f>
        <v>5.4600000000000204E-3</v>
      </c>
      <c r="AG19" s="5">
        <f>A_R[[#This Row],[6+]]-A_R[[#This Row],[7+]]</f>
        <v>1.1539999999999995E-2</v>
      </c>
      <c r="AH19" s="5">
        <f>A_R[[#This Row],[7+]]-A_R[[#This Row],[8+]]</f>
        <v>2.2039999999999949E-2</v>
      </c>
      <c r="AI19" s="5">
        <f>A_R[[#This Row],[8+]]-A_R[[#This Row],[9+]]</f>
        <v>3.8040000000000074E-2</v>
      </c>
      <c r="AJ19" s="5">
        <f>A_R[[#This Row],[9+]]-A_R[[#This Row],[10+]]</f>
        <v>5.9309999999999974E-2</v>
      </c>
      <c r="AK19" s="5">
        <f>A_R[[#This Row],[10+]]-A_R[[#This Row],[11+]]</f>
        <v>8.0579999999999985E-2</v>
      </c>
      <c r="AL19" s="5">
        <f>A_R[[#This Row],[11+]]-A_R[[#This Row],[12+]]</f>
        <v>0.10570999999999997</v>
      </c>
      <c r="AM19" s="5">
        <f>A_R[[#This Row],[12+]]-A_R[[#This Row],[13+]]</f>
        <v>0.12192000000000003</v>
      </c>
      <c r="AN19" s="5">
        <f>A_R[[#This Row],[13+]]-A_R[[#This Row],[14+]]</f>
        <v>0.12706999999999996</v>
      </c>
      <c r="AO19" s="5">
        <f>A_R[[#This Row],[14+]]-A_R[[#This Row],[15+]]</f>
        <v>0.11962</v>
      </c>
      <c r="AP19" s="5">
        <f>A_R[[#This Row],[15+]]-A_R[[#This Row],[16+]]</f>
        <v>0.10176000000000002</v>
      </c>
      <c r="AQ19" s="5">
        <f>A_R[[#This Row],[16+]]-A_R[[#This Row],[17+]]</f>
        <v>7.8200000000000019E-2</v>
      </c>
      <c r="AR19" s="5">
        <f>A_R[[#This Row],[17+]]-A_R[[#This Row],[18+]]</f>
        <v>5.4289999999999991E-2</v>
      </c>
      <c r="AS19" s="5">
        <f>A_R[[#This Row],[18+]]-A_R[[#This Row],[19+]]</f>
        <v>3.4049999999999997E-2</v>
      </c>
      <c r="AT19" s="5">
        <f>A_R[[#This Row],[19+]]-A_R[[#This Row],[20+]]</f>
        <v>1.8869999999999998E-2</v>
      </c>
      <c r="AU19" s="5">
        <f>A_R[[#This Row],[20+]]-A_R[[#This Row],[21+]]</f>
        <v>1.0100000000000001E-2</v>
      </c>
      <c r="AV19" s="5">
        <f>A_R[[#This Row],[21+]]-A_R[[#This Row],[22+]]</f>
        <v>4.6900000000000006E-3</v>
      </c>
      <c r="AW19" s="5">
        <f>A_R[[#This Row],[22+]]-A_R[[#This Row],[23+]]</f>
        <v>1.9599999999999999E-3</v>
      </c>
      <c r="AX19" s="5">
        <f>A_R[[#This Row],[23+]]-A_R[[#This Row],[24+]]</f>
        <v>7.5000000000000002E-4</v>
      </c>
      <c r="AY19" s="5">
        <f>A_R[[#This Row],[24+]]-A_R[[#This Row],[25+]]</f>
        <v>2.5000000000000001E-4</v>
      </c>
      <c r="AZ19" s="5">
        <f>A_R[[#This Row],[25+]]-A_R[[#This Row],[26+]]</f>
        <v>1.1E-4</v>
      </c>
      <c r="BA19" s="5">
        <f>A_R[[#This Row],[26+]]-A_R[[#This Row],[27+]]</f>
        <v>0</v>
      </c>
      <c r="BB19" s="5">
        <f>A_R[[#This Row],[27+]]-A_R[[#This Row],[28+]]</f>
        <v>0</v>
      </c>
    </row>
    <row r="20" spans="1:54" x14ac:dyDescent="0.25">
      <c r="A20" s="10">
        <v>22400622</v>
      </c>
      <c r="B20" t="s">
        <v>85</v>
      </c>
      <c r="C20" t="s">
        <v>84</v>
      </c>
      <c r="D20" s="11">
        <v>0.79166666666666663</v>
      </c>
      <c r="E20" s="9" t="str">
        <f>HYPERLINK("https://www.nba.com/stats/player/1630703/boxscores-traditional", "Scoot Henderson")</f>
        <v>Scoot Henderson</v>
      </c>
      <c r="F20">
        <v>11.8</v>
      </c>
      <c r="G20" s="4">
        <v>3.1240000000000001</v>
      </c>
      <c r="H20" s="3">
        <v>0.98536999999999997</v>
      </c>
      <c r="I20" s="3">
        <v>0.96855999999999998</v>
      </c>
      <c r="J20" s="3">
        <v>0.93822000000000005</v>
      </c>
      <c r="K20" s="3">
        <v>0.88876999999999995</v>
      </c>
      <c r="L20" s="3">
        <v>0.81594</v>
      </c>
      <c r="M20" s="3">
        <v>0.71904000000000001</v>
      </c>
      <c r="N20" s="3">
        <v>0.60257000000000005</v>
      </c>
      <c r="O20" s="3">
        <v>0.47608</v>
      </c>
      <c r="P20" s="3">
        <v>0.35197000000000001</v>
      </c>
      <c r="Q20" s="3">
        <v>0.24196000000000001</v>
      </c>
      <c r="R20" s="3">
        <v>0.15386</v>
      </c>
      <c r="S20" s="3">
        <v>9.0120000000000006E-2</v>
      </c>
      <c r="T20" s="3">
        <v>4.8460000000000003E-2</v>
      </c>
      <c r="U20" s="3">
        <v>2.385E-2</v>
      </c>
      <c r="V20" s="3">
        <v>1.072E-2</v>
      </c>
      <c r="W20" s="3">
        <v>4.4000000000000003E-3</v>
      </c>
      <c r="X20" s="3">
        <v>1.64E-3</v>
      </c>
      <c r="Y20" s="3">
        <v>5.4000000000000001E-4</v>
      </c>
      <c r="Z20" s="3">
        <v>1.7000000000000001E-4</v>
      </c>
      <c r="AA20" s="3">
        <v>5.0000000000000002E-5</v>
      </c>
      <c r="AB20" s="3">
        <v>0</v>
      </c>
      <c r="AC20" s="3">
        <v>0</v>
      </c>
      <c r="AD20" s="3">
        <v>0</v>
      </c>
      <c r="AE20" s="3">
        <v>0</v>
      </c>
      <c r="AF20" s="5">
        <f>A_R[[#This Row],[5+]]-A_R[[#This Row],[6+]]</f>
        <v>1.6809999999999992E-2</v>
      </c>
      <c r="AG20" s="5">
        <f>A_R[[#This Row],[6+]]-A_R[[#This Row],[7+]]</f>
        <v>3.0339999999999923E-2</v>
      </c>
      <c r="AH20" s="5">
        <f>A_R[[#This Row],[7+]]-A_R[[#This Row],[8+]]</f>
        <v>4.9450000000000105E-2</v>
      </c>
      <c r="AI20" s="5">
        <f>A_R[[#This Row],[8+]]-A_R[[#This Row],[9+]]</f>
        <v>7.282999999999995E-2</v>
      </c>
      <c r="AJ20" s="5">
        <f>A_R[[#This Row],[9+]]-A_R[[#This Row],[10+]]</f>
        <v>9.6899999999999986E-2</v>
      </c>
      <c r="AK20" s="5">
        <f>A_R[[#This Row],[10+]]-A_R[[#This Row],[11+]]</f>
        <v>0.11646999999999996</v>
      </c>
      <c r="AL20" s="5">
        <f>A_R[[#This Row],[11+]]-A_R[[#This Row],[12+]]</f>
        <v>0.12649000000000005</v>
      </c>
      <c r="AM20" s="5">
        <f>A_R[[#This Row],[12+]]-A_R[[#This Row],[13+]]</f>
        <v>0.12411</v>
      </c>
      <c r="AN20" s="5">
        <f>A_R[[#This Row],[13+]]-A_R[[#This Row],[14+]]</f>
        <v>0.11001</v>
      </c>
      <c r="AO20" s="5">
        <f>A_R[[#This Row],[14+]]-A_R[[#This Row],[15+]]</f>
        <v>8.8100000000000012E-2</v>
      </c>
      <c r="AP20" s="5">
        <f>A_R[[#This Row],[15+]]-A_R[[#This Row],[16+]]</f>
        <v>6.3739999999999991E-2</v>
      </c>
      <c r="AQ20" s="5">
        <f>A_R[[#This Row],[16+]]-A_R[[#This Row],[17+]]</f>
        <v>4.1660000000000003E-2</v>
      </c>
      <c r="AR20" s="5">
        <f>A_R[[#This Row],[17+]]-A_R[[#This Row],[18+]]</f>
        <v>2.4610000000000003E-2</v>
      </c>
      <c r="AS20" s="5">
        <f>A_R[[#This Row],[18+]]-A_R[[#This Row],[19+]]</f>
        <v>1.3129999999999999E-2</v>
      </c>
      <c r="AT20" s="5">
        <f>A_R[[#This Row],[19+]]-A_R[[#This Row],[20+]]</f>
        <v>6.3200000000000001E-3</v>
      </c>
      <c r="AU20" s="5">
        <f>A_R[[#This Row],[20+]]-A_R[[#This Row],[21+]]</f>
        <v>2.7600000000000003E-3</v>
      </c>
      <c r="AV20" s="5">
        <f>A_R[[#This Row],[21+]]-A_R[[#This Row],[22+]]</f>
        <v>1.0999999999999998E-3</v>
      </c>
      <c r="AW20" s="5">
        <f>A_R[[#This Row],[22+]]-A_R[[#This Row],[23+]]</f>
        <v>3.6999999999999999E-4</v>
      </c>
      <c r="AX20" s="5">
        <f>A_R[[#This Row],[23+]]-A_R[[#This Row],[24+]]</f>
        <v>1.2000000000000002E-4</v>
      </c>
      <c r="AY20" s="5">
        <f>A_R[[#This Row],[24+]]-A_R[[#This Row],[25+]]</f>
        <v>5.0000000000000002E-5</v>
      </c>
      <c r="AZ20" s="5">
        <f>A_R[[#This Row],[25+]]-A_R[[#This Row],[26+]]</f>
        <v>0</v>
      </c>
      <c r="BA20" s="5">
        <f>A_R[[#This Row],[26+]]-A_R[[#This Row],[27+]]</f>
        <v>0</v>
      </c>
      <c r="BB20" s="5">
        <f>A_R[[#This Row],[27+]]-A_R[[#This Row],[28+]]</f>
        <v>0</v>
      </c>
    </row>
    <row r="21" spans="1:54" x14ac:dyDescent="0.25">
      <c r="A21" s="10">
        <v>22400622</v>
      </c>
      <c r="B21" t="s">
        <v>85</v>
      </c>
      <c r="C21" t="s">
        <v>84</v>
      </c>
      <c r="D21" s="11">
        <v>0.79166666666666663</v>
      </c>
      <c r="E21" s="9" t="str">
        <f>HYPERLINK("https://www.nba.com/stats/player/1629028/boxscores-traditional", "Deandre Ayton")</f>
        <v>Deandre Ayton</v>
      </c>
      <c r="F21">
        <v>11</v>
      </c>
      <c r="G21" s="4">
        <v>4.1470000000000002</v>
      </c>
      <c r="H21" s="3">
        <v>0.92647000000000002</v>
      </c>
      <c r="I21" s="3">
        <v>0.88685999999999998</v>
      </c>
      <c r="J21" s="3">
        <v>0.83147000000000004</v>
      </c>
      <c r="K21" s="3">
        <v>0.76424000000000003</v>
      </c>
      <c r="L21" s="3">
        <v>0.68439000000000005</v>
      </c>
      <c r="M21" s="3">
        <v>0.59482999999999997</v>
      </c>
      <c r="N21" s="3">
        <v>0.5</v>
      </c>
      <c r="O21" s="3">
        <v>0.40516999999999997</v>
      </c>
      <c r="P21" s="3">
        <v>0.31561</v>
      </c>
      <c r="Q21" s="3">
        <v>0.23576</v>
      </c>
      <c r="R21" s="3">
        <v>0.16853000000000001</v>
      </c>
      <c r="S21" s="3">
        <v>0.11314</v>
      </c>
      <c r="T21" s="3">
        <v>7.3529999999999998E-2</v>
      </c>
      <c r="U21" s="3">
        <v>4.5510000000000002E-2</v>
      </c>
      <c r="V21" s="3">
        <v>2.6800000000000001E-2</v>
      </c>
      <c r="W21" s="3">
        <v>1.4999999999999999E-2</v>
      </c>
      <c r="X21" s="3">
        <v>7.9799999999999992E-3</v>
      </c>
      <c r="Y21" s="3">
        <v>4.0200000000000001E-3</v>
      </c>
      <c r="Z21" s="3">
        <v>1.9300000000000001E-3</v>
      </c>
      <c r="AA21" s="3">
        <v>8.7000000000000001E-4</v>
      </c>
      <c r="AB21" s="3">
        <v>3.6000000000000002E-4</v>
      </c>
      <c r="AC21" s="3">
        <v>1.4999999999999999E-4</v>
      </c>
      <c r="AD21" s="3">
        <v>6.0000000000000002E-5</v>
      </c>
      <c r="AE21" s="3">
        <v>0</v>
      </c>
      <c r="AF21" s="5">
        <f>A_R[[#This Row],[5+]]-A_R[[#This Row],[6+]]</f>
        <v>3.9610000000000034E-2</v>
      </c>
      <c r="AG21" s="5">
        <f>A_R[[#This Row],[6+]]-A_R[[#This Row],[7+]]</f>
        <v>5.5389999999999939E-2</v>
      </c>
      <c r="AH21" s="5">
        <f>A_R[[#This Row],[7+]]-A_R[[#This Row],[8+]]</f>
        <v>6.7230000000000012E-2</v>
      </c>
      <c r="AI21" s="5">
        <f>A_R[[#This Row],[8+]]-A_R[[#This Row],[9+]]</f>
        <v>7.9849999999999977E-2</v>
      </c>
      <c r="AJ21" s="5">
        <f>A_R[[#This Row],[9+]]-A_R[[#This Row],[10+]]</f>
        <v>8.9560000000000084E-2</v>
      </c>
      <c r="AK21" s="5">
        <f>A_R[[#This Row],[10+]]-A_R[[#This Row],[11+]]</f>
        <v>9.482999999999997E-2</v>
      </c>
      <c r="AL21" s="5">
        <f>A_R[[#This Row],[11+]]-A_R[[#This Row],[12+]]</f>
        <v>9.4830000000000025E-2</v>
      </c>
      <c r="AM21" s="5">
        <f>A_R[[#This Row],[12+]]-A_R[[#This Row],[13+]]</f>
        <v>8.9559999999999973E-2</v>
      </c>
      <c r="AN21" s="5">
        <f>A_R[[#This Row],[13+]]-A_R[[#This Row],[14+]]</f>
        <v>7.9850000000000004E-2</v>
      </c>
      <c r="AO21" s="5">
        <f>A_R[[#This Row],[14+]]-A_R[[#This Row],[15+]]</f>
        <v>6.7229999999999984E-2</v>
      </c>
      <c r="AP21" s="5">
        <f>A_R[[#This Row],[15+]]-A_R[[#This Row],[16+]]</f>
        <v>5.5390000000000009E-2</v>
      </c>
      <c r="AQ21" s="5">
        <f>A_R[[#This Row],[16+]]-A_R[[#This Row],[17+]]</f>
        <v>3.9610000000000006E-2</v>
      </c>
      <c r="AR21" s="5">
        <f>A_R[[#This Row],[17+]]-A_R[[#This Row],[18+]]</f>
        <v>2.8019999999999996E-2</v>
      </c>
      <c r="AS21" s="5">
        <f>A_R[[#This Row],[18+]]-A_R[[#This Row],[19+]]</f>
        <v>1.8710000000000001E-2</v>
      </c>
      <c r="AT21" s="5">
        <f>A_R[[#This Row],[19+]]-A_R[[#This Row],[20+]]</f>
        <v>1.1800000000000001E-2</v>
      </c>
      <c r="AU21" s="5">
        <f>A_R[[#This Row],[20+]]-A_R[[#This Row],[21+]]</f>
        <v>7.0200000000000002E-3</v>
      </c>
      <c r="AV21" s="5">
        <f>A_R[[#This Row],[21+]]-A_R[[#This Row],[22+]]</f>
        <v>3.9599999999999991E-3</v>
      </c>
      <c r="AW21" s="5">
        <f>A_R[[#This Row],[22+]]-A_R[[#This Row],[23+]]</f>
        <v>2.0899999999999998E-3</v>
      </c>
      <c r="AX21" s="5">
        <f>A_R[[#This Row],[23+]]-A_R[[#This Row],[24+]]</f>
        <v>1.0600000000000002E-3</v>
      </c>
      <c r="AY21" s="5">
        <f>A_R[[#This Row],[24+]]-A_R[[#This Row],[25+]]</f>
        <v>5.1000000000000004E-4</v>
      </c>
      <c r="AZ21" s="5">
        <f>A_R[[#This Row],[25+]]-A_R[[#This Row],[26+]]</f>
        <v>2.1000000000000004E-4</v>
      </c>
      <c r="BA21" s="5">
        <f>A_R[[#This Row],[26+]]-A_R[[#This Row],[27+]]</f>
        <v>8.9999999999999992E-5</v>
      </c>
      <c r="BB21" s="5">
        <f>A_R[[#This Row],[27+]]-A_R[[#This Row],[28+]]</f>
        <v>6.0000000000000002E-5</v>
      </c>
    </row>
    <row r="22" spans="1:54" x14ac:dyDescent="0.25">
      <c r="A22" s="10">
        <v>22400622</v>
      </c>
      <c r="B22" t="s">
        <v>85</v>
      </c>
      <c r="C22" t="s">
        <v>84</v>
      </c>
      <c r="D22" s="11">
        <v>0.79166666666666663</v>
      </c>
      <c r="E22" s="9" t="str">
        <f>HYPERLINK("https://www.nba.com/stats/player/1642270/boxscores-traditional", "Donovan Clingan")</f>
        <v>Donovan Clingan</v>
      </c>
      <c r="F22">
        <v>10</v>
      </c>
      <c r="G22" s="4">
        <v>4.05</v>
      </c>
      <c r="H22" s="3">
        <v>0.89065000000000005</v>
      </c>
      <c r="I22" s="3">
        <v>0.83891000000000004</v>
      </c>
      <c r="J22" s="3">
        <v>0.77034999999999998</v>
      </c>
      <c r="K22" s="3">
        <v>0.68793000000000004</v>
      </c>
      <c r="L22" s="3">
        <v>0.59870999999999996</v>
      </c>
      <c r="M22" s="3">
        <v>0.5</v>
      </c>
      <c r="N22" s="3">
        <v>0.40128999999999998</v>
      </c>
      <c r="O22" s="3">
        <v>0.31207000000000001</v>
      </c>
      <c r="P22" s="3">
        <v>0.22964999999999999</v>
      </c>
      <c r="Q22" s="3">
        <v>0.16109000000000001</v>
      </c>
      <c r="R22" s="3">
        <v>0.10935</v>
      </c>
      <c r="S22" s="3">
        <v>6.9440000000000002E-2</v>
      </c>
      <c r="T22" s="3">
        <v>4.1820000000000003E-2</v>
      </c>
      <c r="U22" s="3">
        <v>2.385E-2</v>
      </c>
      <c r="V22" s="3">
        <v>1.321E-2</v>
      </c>
      <c r="W22" s="3">
        <v>6.7600000000000004E-3</v>
      </c>
      <c r="X22" s="3">
        <v>3.2599999999999999E-3</v>
      </c>
      <c r="Y22" s="3">
        <v>1.5399999999999999E-3</v>
      </c>
      <c r="Z22" s="3">
        <v>6.6E-4</v>
      </c>
      <c r="AA22" s="3">
        <v>2.7E-4</v>
      </c>
      <c r="AB22" s="3">
        <v>1.1E-4</v>
      </c>
      <c r="AC22" s="3">
        <v>4.0000000000000003E-5</v>
      </c>
      <c r="AD22" s="3">
        <v>0</v>
      </c>
      <c r="AE22" s="3">
        <v>0</v>
      </c>
      <c r="AF22" s="5">
        <f>A_R[[#This Row],[5+]]-A_R[[#This Row],[6+]]</f>
        <v>5.1740000000000008E-2</v>
      </c>
      <c r="AG22" s="5">
        <f>A_R[[#This Row],[6+]]-A_R[[#This Row],[7+]]</f>
        <v>6.8560000000000065E-2</v>
      </c>
      <c r="AH22" s="5">
        <f>A_R[[#This Row],[7+]]-A_R[[#This Row],[8+]]</f>
        <v>8.2419999999999938E-2</v>
      </c>
      <c r="AI22" s="5">
        <f>A_R[[#This Row],[8+]]-A_R[[#This Row],[9+]]</f>
        <v>8.9220000000000077E-2</v>
      </c>
      <c r="AJ22" s="5">
        <f>A_R[[#This Row],[9+]]-A_R[[#This Row],[10+]]</f>
        <v>9.8709999999999964E-2</v>
      </c>
      <c r="AK22" s="5">
        <f>A_R[[#This Row],[10+]]-A_R[[#This Row],[11+]]</f>
        <v>9.871000000000002E-2</v>
      </c>
      <c r="AL22" s="5">
        <f>A_R[[#This Row],[11+]]-A_R[[#This Row],[12+]]</f>
        <v>8.9219999999999966E-2</v>
      </c>
      <c r="AM22" s="5">
        <f>A_R[[#This Row],[12+]]-A_R[[#This Row],[13+]]</f>
        <v>8.2420000000000021E-2</v>
      </c>
      <c r="AN22" s="5">
        <f>A_R[[#This Row],[13+]]-A_R[[#This Row],[14+]]</f>
        <v>6.8559999999999982E-2</v>
      </c>
      <c r="AO22" s="5">
        <f>A_R[[#This Row],[14+]]-A_R[[#This Row],[15+]]</f>
        <v>5.1740000000000008E-2</v>
      </c>
      <c r="AP22" s="5">
        <f>A_R[[#This Row],[15+]]-A_R[[#This Row],[16+]]</f>
        <v>3.9910000000000001E-2</v>
      </c>
      <c r="AQ22" s="5">
        <f>A_R[[#This Row],[16+]]-A_R[[#This Row],[17+]]</f>
        <v>2.7619999999999999E-2</v>
      </c>
      <c r="AR22" s="5">
        <f>A_R[[#This Row],[17+]]-A_R[[#This Row],[18+]]</f>
        <v>1.7970000000000003E-2</v>
      </c>
      <c r="AS22" s="5">
        <f>A_R[[#This Row],[18+]]-A_R[[#This Row],[19+]]</f>
        <v>1.064E-2</v>
      </c>
      <c r="AT22" s="5">
        <f>A_R[[#This Row],[19+]]-A_R[[#This Row],[20+]]</f>
        <v>6.4499999999999991E-3</v>
      </c>
      <c r="AU22" s="5">
        <f>A_R[[#This Row],[20+]]-A_R[[#This Row],[21+]]</f>
        <v>3.5000000000000005E-3</v>
      </c>
      <c r="AV22" s="5">
        <f>A_R[[#This Row],[21+]]-A_R[[#This Row],[22+]]</f>
        <v>1.72E-3</v>
      </c>
      <c r="AW22" s="5">
        <f>A_R[[#This Row],[22+]]-A_R[[#This Row],[23+]]</f>
        <v>8.7999999999999992E-4</v>
      </c>
      <c r="AX22" s="5">
        <f>A_R[[#This Row],[23+]]-A_R[[#This Row],[24+]]</f>
        <v>3.8999999999999999E-4</v>
      </c>
      <c r="AY22" s="5">
        <f>A_R[[#This Row],[24+]]-A_R[[#This Row],[25+]]</f>
        <v>1.5999999999999999E-4</v>
      </c>
      <c r="AZ22" s="5">
        <f>A_R[[#This Row],[25+]]-A_R[[#This Row],[26+]]</f>
        <v>6.9999999999999994E-5</v>
      </c>
      <c r="BA22" s="5">
        <f>A_R[[#This Row],[26+]]-A_R[[#This Row],[27+]]</f>
        <v>4.0000000000000003E-5</v>
      </c>
      <c r="BB22" s="5">
        <f>A_R[[#This Row],[27+]]-A_R[[#This Row],[28+]]</f>
        <v>0</v>
      </c>
    </row>
    <row r="23" spans="1:54" x14ac:dyDescent="0.25">
      <c r="A23" s="10">
        <v>22400623</v>
      </c>
      <c r="B23" t="s">
        <v>74</v>
      </c>
      <c r="C23" t="s">
        <v>86</v>
      </c>
      <c r="D23" s="11">
        <v>0.8125</v>
      </c>
      <c r="E23" s="9" t="str">
        <f>HYPERLINK("https://www.nba.com/stats/player/1630168/boxscores-traditional", "Onyeka Okongwu")</f>
        <v>Onyeka Okongwu</v>
      </c>
      <c r="F23">
        <v>16.2</v>
      </c>
      <c r="G23" s="4">
        <v>4.1669999999999998</v>
      </c>
      <c r="H23" s="3">
        <v>0.99643000000000004</v>
      </c>
      <c r="I23" s="3">
        <v>0.99285999999999996</v>
      </c>
      <c r="J23" s="3">
        <v>0.98645000000000005</v>
      </c>
      <c r="K23" s="3">
        <v>0.97558</v>
      </c>
      <c r="L23" s="3">
        <v>0.95818000000000003</v>
      </c>
      <c r="M23" s="3">
        <v>0.93189</v>
      </c>
      <c r="N23" s="3">
        <v>0.89434999999999998</v>
      </c>
      <c r="O23" s="3">
        <v>0.84375</v>
      </c>
      <c r="P23" s="3">
        <v>0.77934999999999999</v>
      </c>
      <c r="Q23" s="3">
        <v>0.70194000000000001</v>
      </c>
      <c r="R23" s="3">
        <v>0.61409000000000002</v>
      </c>
      <c r="S23" s="3">
        <v>0.51993999999999996</v>
      </c>
      <c r="T23" s="3">
        <v>0.42465000000000003</v>
      </c>
      <c r="U23" s="3">
        <v>0.33360000000000001</v>
      </c>
      <c r="V23" s="3">
        <v>0.25142999999999999</v>
      </c>
      <c r="W23" s="3">
        <v>0.18140999999999999</v>
      </c>
      <c r="X23" s="3">
        <v>0.12506999999999999</v>
      </c>
      <c r="Y23" s="3">
        <v>8.226E-2</v>
      </c>
      <c r="Z23" s="3">
        <v>5.1549999999999999E-2</v>
      </c>
      <c r="AA23" s="3">
        <v>3.074E-2</v>
      </c>
      <c r="AB23" s="3">
        <v>1.7430000000000001E-2</v>
      </c>
      <c r="AC23" s="3">
        <v>9.3900000000000008E-3</v>
      </c>
      <c r="AD23" s="3">
        <v>4.7999999999999996E-3</v>
      </c>
      <c r="AE23" s="3">
        <v>2.33E-3</v>
      </c>
      <c r="AF23" s="5">
        <f>A_R[[#This Row],[5+]]-A_R[[#This Row],[6+]]</f>
        <v>3.5700000000000731E-3</v>
      </c>
      <c r="AG23" s="5">
        <f>A_R[[#This Row],[6+]]-A_R[[#This Row],[7+]]</f>
        <v>6.4099999999999158E-3</v>
      </c>
      <c r="AH23" s="5">
        <f>A_R[[#This Row],[7+]]-A_R[[#This Row],[8+]]</f>
        <v>1.0870000000000046E-2</v>
      </c>
      <c r="AI23" s="5">
        <f>A_R[[#This Row],[8+]]-A_R[[#This Row],[9+]]</f>
        <v>1.7399999999999971E-2</v>
      </c>
      <c r="AJ23" s="5">
        <f>A_R[[#This Row],[9+]]-A_R[[#This Row],[10+]]</f>
        <v>2.6290000000000036E-2</v>
      </c>
      <c r="AK23" s="5">
        <f>A_R[[#This Row],[10+]]-A_R[[#This Row],[11+]]</f>
        <v>3.7540000000000018E-2</v>
      </c>
      <c r="AL23" s="5">
        <f>A_R[[#This Row],[11+]]-A_R[[#This Row],[12+]]</f>
        <v>5.0599999999999978E-2</v>
      </c>
      <c r="AM23" s="5">
        <f>A_R[[#This Row],[12+]]-A_R[[#This Row],[13+]]</f>
        <v>6.4400000000000013E-2</v>
      </c>
      <c r="AN23" s="5">
        <f>A_R[[#This Row],[13+]]-A_R[[#This Row],[14+]]</f>
        <v>7.7409999999999979E-2</v>
      </c>
      <c r="AO23" s="5">
        <f>A_R[[#This Row],[14+]]-A_R[[#This Row],[15+]]</f>
        <v>8.7849999999999984E-2</v>
      </c>
      <c r="AP23" s="5">
        <f>A_R[[#This Row],[15+]]-A_R[[#This Row],[16+]]</f>
        <v>9.4150000000000067E-2</v>
      </c>
      <c r="AQ23" s="5">
        <f>A_R[[#This Row],[16+]]-A_R[[#This Row],[17+]]</f>
        <v>9.528999999999993E-2</v>
      </c>
      <c r="AR23" s="5">
        <f>A_R[[#This Row],[17+]]-A_R[[#This Row],[18+]]</f>
        <v>9.105000000000002E-2</v>
      </c>
      <c r="AS23" s="5">
        <f>A_R[[#This Row],[18+]]-A_R[[#This Row],[19+]]</f>
        <v>8.2170000000000021E-2</v>
      </c>
      <c r="AT23" s="5">
        <f>A_R[[#This Row],[19+]]-A_R[[#This Row],[20+]]</f>
        <v>7.0019999999999999E-2</v>
      </c>
      <c r="AU23" s="5">
        <f>A_R[[#This Row],[20+]]-A_R[[#This Row],[21+]]</f>
        <v>5.6340000000000001E-2</v>
      </c>
      <c r="AV23" s="5">
        <f>A_R[[#This Row],[21+]]-A_R[[#This Row],[22+]]</f>
        <v>4.2809999999999987E-2</v>
      </c>
      <c r="AW23" s="5">
        <f>A_R[[#This Row],[22+]]-A_R[[#This Row],[23+]]</f>
        <v>3.0710000000000001E-2</v>
      </c>
      <c r="AX23" s="5">
        <f>A_R[[#This Row],[23+]]-A_R[[#This Row],[24+]]</f>
        <v>2.0809999999999999E-2</v>
      </c>
      <c r="AY23" s="5">
        <f>A_R[[#This Row],[24+]]-A_R[[#This Row],[25+]]</f>
        <v>1.3309999999999999E-2</v>
      </c>
      <c r="AZ23" s="5">
        <f>A_R[[#This Row],[25+]]-A_R[[#This Row],[26+]]</f>
        <v>8.0400000000000003E-3</v>
      </c>
      <c r="BA23" s="5">
        <f>A_R[[#This Row],[26+]]-A_R[[#This Row],[27+]]</f>
        <v>4.5900000000000012E-3</v>
      </c>
      <c r="BB23" s="5">
        <f>A_R[[#This Row],[27+]]-A_R[[#This Row],[28+]]</f>
        <v>2.4699999999999995E-3</v>
      </c>
    </row>
    <row r="24" spans="1:54" x14ac:dyDescent="0.25">
      <c r="A24" s="10">
        <v>22400623</v>
      </c>
      <c r="B24" t="s">
        <v>74</v>
      </c>
      <c r="C24" t="s">
        <v>86</v>
      </c>
      <c r="D24" s="11">
        <v>0.8125</v>
      </c>
      <c r="E24" s="9" t="str">
        <f>HYPERLINK("https://www.nba.com/stats/player/203991/boxscores-traditional", "Clint Capela")</f>
        <v>Clint Capela</v>
      </c>
      <c r="F24">
        <v>9.6</v>
      </c>
      <c r="G24" s="4">
        <v>1.02</v>
      </c>
      <c r="H24" s="3">
        <v>1</v>
      </c>
      <c r="I24" s="3">
        <v>0.99978999999999996</v>
      </c>
      <c r="J24" s="3">
        <v>0.99460999999999999</v>
      </c>
      <c r="K24" s="3">
        <v>0.94179000000000002</v>
      </c>
      <c r="L24" s="3">
        <v>0.72240000000000004</v>
      </c>
      <c r="M24" s="3">
        <v>0.34827000000000002</v>
      </c>
      <c r="N24" s="3">
        <v>8.5339999999999999E-2</v>
      </c>
      <c r="O24" s="3">
        <v>9.3900000000000008E-3</v>
      </c>
      <c r="P24" s="3">
        <v>4.2999999999999999E-4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5">
        <f>A_R[[#This Row],[5+]]-A_R[[#This Row],[6+]]</f>
        <v>2.1000000000004349E-4</v>
      </c>
      <c r="AG24" s="5">
        <f>A_R[[#This Row],[6+]]-A_R[[#This Row],[7+]]</f>
        <v>5.1799999999999624E-3</v>
      </c>
      <c r="AH24" s="5">
        <f>A_R[[#This Row],[7+]]-A_R[[#This Row],[8+]]</f>
        <v>5.2819999999999978E-2</v>
      </c>
      <c r="AI24" s="5">
        <f>A_R[[#This Row],[8+]]-A_R[[#This Row],[9+]]</f>
        <v>0.21938999999999997</v>
      </c>
      <c r="AJ24" s="5">
        <f>A_R[[#This Row],[9+]]-A_R[[#This Row],[10+]]</f>
        <v>0.37413000000000002</v>
      </c>
      <c r="AK24" s="5">
        <f>A_R[[#This Row],[10+]]-A_R[[#This Row],[11+]]</f>
        <v>0.26293</v>
      </c>
      <c r="AL24" s="5">
        <f>A_R[[#This Row],[11+]]-A_R[[#This Row],[12+]]</f>
        <v>7.5950000000000004E-2</v>
      </c>
      <c r="AM24" s="5">
        <f>A_R[[#This Row],[12+]]-A_R[[#This Row],[13+]]</f>
        <v>8.9600000000000009E-3</v>
      </c>
      <c r="AN24" s="5">
        <f>A_R[[#This Row],[13+]]-A_R[[#This Row],[14+]]</f>
        <v>4.2999999999999999E-4</v>
      </c>
      <c r="AO24" s="5">
        <f>A_R[[#This Row],[14+]]-A_R[[#This Row],[15+]]</f>
        <v>0</v>
      </c>
      <c r="AP24" s="5">
        <f>A_R[[#This Row],[15+]]-A_R[[#This Row],[16+]]</f>
        <v>0</v>
      </c>
      <c r="AQ24" s="5">
        <f>A_R[[#This Row],[16+]]-A_R[[#This Row],[17+]]</f>
        <v>0</v>
      </c>
      <c r="AR24" s="5">
        <f>A_R[[#This Row],[17+]]-A_R[[#This Row],[18+]]</f>
        <v>0</v>
      </c>
      <c r="AS24" s="5">
        <f>A_R[[#This Row],[18+]]-A_R[[#This Row],[19+]]</f>
        <v>0</v>
      </c>
      <c r="AT24" s="5">
        <f>A_R[[#This Row],[19+]]-A_R[[#This Row],[20+]]</f>
        <v>0</v>
      </c>
      <c r="AU24" s="5">
        <f>A_R[[#This Row],[20+]]-A_R[[#This Row],[21+]]</f>
        <v>0</v>
      </c>
      <c r="AV24" s="5">
        <f>A_R[[#This Row],[21+]]-A_R[[#This Row],[22+]]</f>
        <v>0</v>
      </c>
      <c r="AW24" s="5">
        <f>A_R[[#This Row],[22+]]-A_R[[#This Row],[23+]]</f>
        <v>0</v>
      </c>
      <c r="AX24" s="5">
        <f>A_R[[#This Row],[23+]]-A_R[[#This Row],[24+]]</f>
        <v>0</v>
      </c>
      <c r="AY24" s="5">
        <f>A_R[[#This Row],[24+]]-A_R[[#This Row],[25+]]</f>
        <v>0</v>
      </c>
      <c r="AZ24" s="5">
        <f>A_R[[#This Row],[25+]]-A_R[[#This Row],[26+]]</f>
        <v>0</v>
      </c>
      <c r="BA24" s="5">
        <f>A_R[[#This Row],[26+]]-A_R[[#This Row],[27+]]</f>
        <v>0</v>
      </c>
      <c r="BB24" s="5">
        <f>A_R[[#This Row],[27+]]-A_R[[#This Row],[28+]]</f>
        <v>0</v>
      </c>
    </row>
    <row r="25" spans="1:54" x14ac:dyDescent="0.25">
      <c r="A25" s="10">
        <v>22400623</v>
      </c>
      <c r="B25" t="s">
        <v>74</v>
      </c>
      <c r="C25" t="s">
        <v>86</v>
      </c>
      <c r="D25" s="11">
        <v>0.8125</v>
      </c>
      <c r="E25" s="9" t="str">
        <f>HYPERLINK("https://www.nba.com/stats/player/1630552/boxscores-traditional", "Jalen Johnson")</f>
        <v>Jalen Johnson</v>
      </c>
      <c r="F25">
        <v>12.2</v>
      </c>
      <c r="G25" s="4">
        <v>3.6550000000000002</v>
      </c>
      <c r="H25" s="3">
        <v>0.97558</v>
      </c>
      <c r="I25" s="3">
        <v>0.95543</v>
      </c>
      <c r="J25" s="3">
        <v>0.92220000000000002</v>
      </c>
      <c r="K25" s="3">
        <v>0.87492999999999999</v>
      </c>
      <c r="L25" s="3">
        <v>0.81057000000000001</v>
      </c>
      <c r="M25" s="3">
        <v>0.72575000000000001</v>
      </c>
      <c r="N25" s="3">
        <v>0.62929999999999997</v>
      </c>
      <c r="O25" s="3">
        <v>0.51993999999999996</v>
      </c>
      <c r="P25" s="3">
        <v>0.41293999999999997</v>
      </c>
      <c r="Q25" s="3">
        <v>0.31207000000000001</v>
      </c>
      <c r="R25" s="3">
        <v>0.22065000000000001</v>
      </c>
      <c r="S25" s="3">
        <v>0.14917</v>
      </c>
      <c r="T25" s="3">
        <v>9.5100000000000004E-2</v>
      </c>
      <c r="U25" s="3">
        <v>5.5919999999999997E-2</v>
      </c>
      <c r="V25" s="3">
        <v>3.1440000000000003E-2</v>
      </c>
      <c r="W25" s="3">
        <v>1.6590000000000001E-2</v>
      </c>
      <c r="X25" s="3">
        <v>7.9799999999999992E-3</v>
      </c>
      <c r="Y25" s="3">
        <v>3.6800000000000001E-3</v>
      </c>
      <c r="Z25" s="3">
        <v>1.5900000000000001E-3</v>
      </c>
      <c r="AA25" s="3">
        <v>6.2E-4</v>
      </c>
      <c r="AB25" s="3">
        <v>2.3000000000000001E-4</v>
      </c>
      <c r="AC25" s="3">
        <v>8.0000000000000007E-5</v>
      </c>
      <c r="AD25" s="3">
        <v>0</v>
      </c>
      <c r="AE25" s="3">
        <v>0</v>
      </c>
      <c r="AF25" s="5">
        <f>A_R[[#This Row],[5+]]-A_R[[#This Row],[6+]]</f>
        <v>2.0150000000000001E-2</v>
      </c>
      <c r="AG25" s="5">
        <f>A_R[[#This Row],[6+]]-A_R[[#This Row],[7+]]</f>
        <v>3.3229999999999982E-2</v>
      </c>
      <c r="AH25" s="5">
        <f>A_R[[#This Row],[7+]]-A_R[[#This Row],[8+]]</f>
        <v>4.7270000000000034E-2</v>
      </c>
      <c r="AI25" s="5">
        <f>A_R[[#This Row],[8+]]-A_R[[#This Row],[9+]]</f>
        <v>6.4359999999999973E-2</v>
      </c>
      <c r="AJ25" s="5">
        <f>A_R[[#This Row],[9+]]-A_R[[#This Row],[10+]]</f>
        <v>8.4820000000000007E-2</v>
      </c>
      <c r="AK25" s="5">
        <f>A_R[[#This Row],[10+]]-A_R[[#This Row],[11+]]</f>
        <v>9.6450000000000036E-2</v>
      </c>
      <c r="AL25" s="5">
        <f>A_R[[#This Row],[11+]]-A_R[[#This Row],[12+]]</f>
        <v>0.10936000000000001</v>
      </c>
      <c r="AM25" s="5">
        <f>A_R[[#This Row],[12+]]-A_R[[#This Row],[13+]]</f>
        <v>0.10699999999999998</v>
      </c>
      <c r="AN25" s="5">
        <f>A_R[[#This Row],[13+]]-A_R[[#This Row],[14+]]</f>
        <v>0.10086999999999996</v>
      </c>
      <c r="AO25" s="5">
        <f>A_R[[#This Row],[14+]]-A_R[[#This Row],[15+]]</f>
        <v>9.1420000000000001E-2</v>
      </c>
      <c r="AP25" s="5">
        <f>A_R[[#This Row],[15+]]-A_R[[#This Row],[16+]]</f>
        <v>7.1480000000000016E-2</v>
      </c>
      <c r="AQ25" s="5">
        <f>A_R[[#This Row],[16+]]-A_R[[#This Row],[17+]]</f>
        <v>5.4069999999999993E-2</v>
      </c>
      <c r="AR25" s="5">
        <f>A_R[[#This Row],[17+]]-A_R[[#This Row],[18+]]</f>
        <v>3.9180000000000006E-2</v>
      </c>
      <c r="AS25" s="5">
        <f>A_R[[#This Row],[18+]]-A_R[[#This Row],[19+]]</f>
        <v>2.4479999999999995E-2</v>
      </c>
      <c r="AT25" s="5">
        <f>A_R[[#This Row],[19+]]-A_R[[#This Row],[20+]]</f>
        <v>1.4850000000000002E-2</v>
      </c>
      <c r="AU25" s="5">
        <f>A_R[[#This Row],[20+]]-A_R[[#This Row],[21+]]</f>
        <v>8.6100000000000013E-3</v>
      </c>
      <c r="AV25" s="5">
        <f>A_R[[#This Row],[21+]]-A_R[[#This Row],[22+]]</f>
        <v>4.2999999999999991E-3</v>
      </c>
      <c r="AW25" s="5">
        <f>A_R[[#This Row],[22+]]-A_R[[#This Row],[23+]]</f>
        <v>2.0899999999999998E-3</v>
      </c>
      <c r="AX25" s="5">
        <f>A_R[[#This Row],[23+]]-A_R[[#This Row],[24+]]</f>
        <v>9.7000000000000005E-4</v>
      </c>
      <c r="AY25" s="5">
        <f>A_R[[#This Row],[24+]]-A_R[[#This Row],[25+]]</f>
        <v>3.8999999999999999E-4</v>
      </c>
      <c r="AZ25" s="5">
        <f>A_R[[#This Row],[25+]]-A_R[[#This Row],[26+]]</f>
        <v>1.5000000000000001E-4</v>
      </c>
      <c r="BA25" s="5">
        <f>A_R[[#This Row],[26+]]-A_R[[#This Row],[27+]]</f>
        <v>8.0000000000000007E-5</v>
      </c>
      <c r="BB25" s="5">
        <f>A_R[[#This Row],[27+]]-A_R[[#This Row],[28+]]</f>
        <v>0</v>
      </c>
    </row>
    <row r="26" spans="1:54" x14ac:dyDescent="0.25">
      <c r="A26" s="10">
        <v>22400623</v>
      </c>
      <c r="B26" t="s">
        <v>74</v>
      </c>
      <c r="C26" t="s">
        <v>86</v>
      </c>
      <c r="D26" s="11">
        <v>0.8125</v>
      </c>
      <c r="E26" s="9" t="str">
        <f>HYPERLINK("https://www.nba.com/stats/player/1629027/boxscores-traditional", "Trae Young")</f>
        <v>Trae Young</v>
      </c>
      <c r="F26">
        <v>10.4</v>
      </c>
      <c r="G26" s="4">
        <v>2.4980000000000002</v>
      </c>
      <c r="H26" s="3">
        <v>0.98460999999999999</v>
      </c>
      <c r="I26" s="3">
        <v>0.96079999999999999</v>
      </c>
      <c r="J26" s="3">
        <v>0.91308999999999996</v>
      </c>
      <c r="K26" s="3">
        <v>0.83147000000000004</v>
      </c>
      <c r="L26" s="3">
        <v>0.71226</v>
      </c>
      <c r="M26" s="3">
        <v>0.56355999999999995</v>
      </c>
      <c r="N26" s="3">
        <v>0.40516999999999997</v>
      </c>
      <c r="O26" s="3">
        <v>0.26108999999999999</v>
      </c>
      <c r="P26" s="3">
        <v>0.14917</v>
      </c>
      <c r="Q26" s="3">
        <v>7.4929999999999997E-2</v>
      </c>
      <c r="R26" s="3">
        <v>3.288E-2</v>
      </c>
      <c r="S26" s="3">
        <v>1.255E-2</v>
      </c>
      <c r="T26" s="3">
        <v>4.15E-3</v>
      </c>
      <c r="U26" s="3">
        <v>1.1800000000000001E-3</v>
      </c>
      <c r="V26" s="3">
        <v>2.9E-4</v>
      </c>
      <c r="W26" s="3">
        <v>6.0000000000000002E-5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5">
        <f>A_R[[#This Row],[5+]]-A_R[[#This Row],[6+]]</f>
        <v>2.3809999999999998E-2</v>
      </c>
      <c r="AG26" s="5">
        <f>A_R[[#This Row],[6+]]-A_R[[#This Row],[7+]]</f>
        <v>4.771000000000003E-2</v>
      </c>
      <c r="AH26" s="5">
        <f>A_R[[#This Row],[7+]]-A_R[[#This Row],[8+]]</f>
        <v>8.1619999999999915E-2</v>
      </c>
      <c r="AI26" s="5">
        <f>A_R[[#This Row],[8+]]-A_R[[#This Row],[9+]]</f>
        <v>0.11921000000000004</v>
      </c>
      <c r="AJ26" s="5">
        <f>A_R[[#This Row],[9+]]-A_R[[#This Row],[10+]]</f>
        <v>0.14870000000000005</v>
      </c>
      <c r="AK26" s="5">
        <f>A_R[[#This Row],[10+]]-A_R[[#This Row],[11+]]</f>
        <v>0.15838999999999998</v>
      </c>
      <c r="AL26" s="5">
        <f>A_R[[#This Row],[11+]]-A_R[[#This Row],[12+]]</f>
        <v>0.14407999999999999</v>
      </c>
      <c r="AM26" s="5">
        <f>A_R[[#This Row],[12+]]-A_R[[#This Row],[13+]]</f>
        <v>0.11191999999999999</v>
      </c>
      <c r="AN26" s="5">
        <f>A_R[[#This Row],[13+]]-A_R[[#This Row],[14+]]</f>
        <v>7.424E-2</v>
      </c>
      <c r="AO26" s="5">
        <f>A_R[[#This Row],[14+]]-A_R[[#This Row],[15+]]</f>
        <v>4.2049999999999997E-2</v>
      </c>
      <c r="AP26" s="5">
        <f>A_R[[#This Row],[15+]]-A_R[[#This Row],[16+]]</f>
        <v>2.0330000000000001E-2</v>
      </c>
      <c r="AQ26" s="5">
        <f>A_R[[#This Row],[16+]]-A_R[[#This Row],[17+]]</f>
        <v>8.4000000000000012E-3</v>
      </c>
      <c r="AR26" s="5">
        <f>A_R[[#This Row],[17+]]-A_R[[#This Row],[18+]]</f>
        <v>2.97E-3</v>
      </c>
      <c r="AS26" s="5">
        <f>A_R[[#This Row],[18+]]-A_R[[#This Row],[19+]]</f>
        <v>8.9000000000000006E-4</v>
      </c>
      <c r="AT26" s="5">
        <f>A_R[[#This Row],[19+]]-A_R[[#This Row],[20+]]</f>
        <v>2.3000000000000001E-4</v>
      </c>
      <c r="AU26" s="5">
        <f>A_R[[#This Row],[20+]]-A_R[[#This Row],[21+]]</f>
        <v>6.0000000000000002E-5</v>
      </c>
      <c r="AV26" s="5">
        <f>A_R[[#This Row],[21+]]-A_R[[#This Row],[22+]]</f>
        <v>0</v>
      </c>
      <c r="AW26" s="5">
        <f>A_R[[#This Row],[22+]]-A_R[[#This Row],[23+]]</f>
        <v>0</v>
      </c>
      <c r="AX26" s="5">
        <f>A_R[[#This Row],[23+]]-A_R[[#This Row],[24+]]</f>
        <v>0</v>
      </c>
      <c r="AY26" s="5">
        <f>A_R[[#This Row],[24+]]-A_R[[#This Row],[25+]]</f>
        <v>0</v>
      </c>
      <c r="AZ26" s="5">
        <f>A_R[[#This Row],[25+]]-A_R[[#This Row],[26+]]</f>
        <v>0</v>
      </c>
      <c r="BA26" s="5">
        <f>A_R[[#This Row],[26+]]-A_R[[#This Row],[27+]]</f>
        <v>0</v>
      </c>
      <c r="BB26" s="5">
        <f>A_R[[#This Row],[27+]]-A_R[[#This Row],[28+]]</f>
        <v>0</v>
      </c>
    </row>
    <row r="27" spans="1:54" x14ac:dyDescent="0.25">
      <c r="A27" s="10">
        <v>22400623</v>
      </c>
      <c r="B27" t="s">
        <v>74</v>
      </c>
      <c r="C27" t="s">
        <v>86</v>
      </c>
      <c r="D27" s="11">
        <v>0.8125</v>
      </c>
      <c r="E27" s="9" t="str">
        <f>HYPERLINK("https://www.nba.com/stats/player/1630700/boxscores-traditional", "Dyson Daniels")</f>
        <v>Dyson Daniels</v>
      </c>
      <c r="F27">
        <v>9</v>
      </c>
      <c r="G27" s="4">
        <v>2.0979999999999999</v>
      </c>
      <c r="H27" s="3">
        <v>0.97192999999999996</v>
      </c>
      <c r="I27" s="3">
        <v>0.92364000000000002</v>
      </c>
      <c r="J27" s="3">
        <v>0.82894000000000001</v>
      </c>
      <c r="K27" s="3">
        <v>0.68439000000000005</v>
      </c>
      <c r="L27" s="3">
        <v>0.5</v>
      </c>
      <c r="M27" s="3">
        <v>0.31561</v>
      </c>
      <c r="N27" s="3">
        <v>0.17105999999999999</v>
      </c>
      <c r="O27" s="3">
        <v>7.6359999999999997E-2</v>
      </c>
      <c r="P27" s="3">
        <v>2.8070000000000001E-2</v>
      </c>
      <c r="Q27" s="3">
        <v>8.6599999999999993E-3</v>
      </c>
      <c r="R27" s="3">
        <v>2.1199999999999999E-3</v>
      </c>
      <c r="S27" s="3">
        <v>4.2000000000000002E-4</v>
      </c>
      <c r="T27" s="3">
        <v>6.9999999999999994E-5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5">
        <f>A_R[[#This Row],[5+]]-A_R[[#This Row],[6+]]</f>
        <v>4.8289999999999944E-2</v>
      </c>
      <c r="AG27" s="5">
        <f>A_R[[#This Row],[6+]]-A_R[[#This Row],[7+]]</f>
        <v>9.4700000000000006E-2</v>
      </c>
      <c r="AH27" s="5">
        <f>A_R[[#This Row],[7+]]-A_R[[#This Row],[8+]]</f>
        <v>0.14454999999999996</v>
      </c>
      <c r="AI27" s="5">
        <f>A_R[[#This Row],[8+]]-A_R[[#This Row],[9+]]</f>
        <v>0.18439000000000005</v>
      </c>
      <c r="AJ27" s="5">
        <f>A_R[[#This Row],[9+]]-A_R[[#This Row],[10+]]</f>
        <v>0.18439</v>
      </c>
      <c r="AK27" s="5">
        <f>A_R[[#This Row],[10+]]-A_R[[#This Row],[11+]]</f>
        <v>0.14455000000000001</v>
      </c>
      <c r="AL27" s="5">
        <f>A_R[[#This Row],[11+]]-A_R[[#This Row],[12+]]</f>
        <v>9.4699999999999993E-2</v>
      </c>
      <c r="AM27" s="5">
        <f>A_R[[#This Row],[12+]]-A_R[[#This Row],[13+]]</f>
        <v>4.829E-2</v>
      </c>
      <c r="AN27" s="5">
        <f>A_R[[#This Row],[13+]]-A_R[[#This Row],[14+]]</f>
        <v>1.9410000000000004E-2</v>
      </c>
      <c r="AO27" s="5">
        <f>A_R[[#This Row],[14+]]-A_R[[#This Row],[15+]]</f>
        <v>6.5399999999999989E-3</v>
      </c>
      <c r="AP27" s="5">
        <f>A_R[[#This Row],[15+]]-A_R[[#This Row],[16+]]</f>
        <v>1.6999999999999999E-3</v>
      </c>
      <c r="AQ27" s="5">
        <f>A_R[[#This Row],[16+]]-A_R[[#This Row],[17+]]</f>
        <v>3.5000000000000005E-4</v>
      </c>
      <c r="AR27" s="5">
        <f>A_R[[#This Row],[17+]]-A_R[[#This Row],[18+]]</f>
        <v>6.9999999999999994E-5</v>
      </c>
      <c r="AS27" s="5">
        <f>A_R[[#This Row],[18+]]-A_R[[#This Row],[19+]]</f>
        <v>0</v>
      </c>
      <c r="AT27" s="5">
        <f>A_R[[#This Row],[19+]]-A_R[[#This Row],[20+]]</f>
        <v>0</v>
      </c>
      <c r="AU27" s="5">
        <f>A_R[[#This Row],[20+]]-A_R[[#This Row],[21+]]</f>
        <v>0</v>
      </c>
      <c r="AV27" s="5">
        <f>A_R[[#This Row],[21+]]-A_R[[#This Row],[22+]]</f>
        <v>0</v>
      </c>
      <c r="AW27" s="5">
        <f>A_R[[#This Row],[22+]]-A_R[[#This Row],[23+]]</f>
        <v>0</v>
      </c>
      <c r="AX27" s="5">
        <f>A_R[[#This Row],[23+]]-A_R[[#This Row],[24+]]</f>
        <v>0</v>
      </c>
      <c r="AY27" s="5">
        <f>A_R[[#This Row],[24+]]-A_R[[#This Row],[25+]]</f>
        <v>0</v>
      </c>
      <c r="AZ27" s="5">
        <f>A_R[[#This Row],[25+]]-A_R[[#This Row],[26+]]</f>
        <v>0</v>
      </c>
      <c r="BA27" s="5">
        <f>A_R[[#This Row],[26+]]-A_R[[#This Row],[27+]]</f>
        <v>0</v>
      </c>
      <c r="BB27" s="5">
        <f>A_R[[#This Row],[27+]]-A_R[[#This Row],[28+]]</f>
        <v>0</v>
      </c>
    </row>
    <row r="28" spans="1:54" x14ac:dyDescent="0.25">
      <c r="A28" s="10">
        <v>22400623</v>
      </c>
      <c r="B28" t="s">
        <v>74</v>
      </c>
      <c r="C28" t="s">
        <v>86</v>
      </c>
      <c r="D28" s="11">
        <v>0.8125</v>
      </c>
      <c r="E28" s="9" t="str">
        <f>HYPERLINK("https://www.nba.com/stats/player/1626204/boxscores-traditional", "Larry Nance Jr.")</f>
        <v>Larry Nance Jr.</v>
      </c>
      <c r="F28">
        <v>9.6</v>
      </c>
      <c r="G28" s="4">
        <v>4.923</v>
      </c>
      <c r="H28" s="3">
        <v>0.82381000000000004</v>
      </c>
      <c r="I28" s="3">
        <v>0.76729999999999998</v>
      </c>
      <c r="J28" s="3">
        <v>0.70194000000000001</v>
      </c>
      <c r="K28" s="3">
        <v>0.62929999999999997</v>
      </c>
      <c r="L28" s="3">
        <v>0.54776000000000002</v>
      </c>
      <c r="M28" s="3">
        <v>0.46811999999999998</v>
      </c>
      <c r="N28" s="3">
        <v>0.38973999999999998</v>
      </c>
      <c r="O28" s="3">
        <v>0.31207000000000001</v>
      </c>
      <c r="P28" s="3">
        <v>0.24510000000000001</v>
      </c>
      <c r="Q28" s="3">
        <v>0.18673000000000001</v>
      </c>
      <c r="R28" s="3">
        <v>0.13567000000000001</v>
      </c>
      <c r="S28" s="3">
        <v>9.6799999999999997E-2</v>
      </c>
      <c r="T28" s="3">
        <v>6.6809999999999994E-2</v>
      </c>
      <c r="U28" s="3">
        <v>4.3630000000000002E-2</v>
      </c>
      <c r="V28" s="3">
        <v>2.8070000000000001E-2</v>
      </c>
      <c r="W28" s="3">
        <v>1.7430000000000001E-2</v>
      </c>
      <c r="X28" s="3">
        <v>1.017E-2</v>
      </c>
      <c r="Y28" s="3">
        <v>5.8700000000000002E-3</v>
      </c>
      <c r="Z28" s="3">
        <v>3.2599999999999999E-3</v>
      </c>
      <c r="AA28" s="3">
        <v>1.6900000000000001E-3</v>
      </c>
      <c r="AB28" s="3">
        <v>8.7000000000000001E-4</v>
      </c>
      <c r="AC28" s="3">
        <v>4.2999999999999999E-4</v>
      </c>
      <c r="AD28" s="3">
        <v>2.1000000000000001E-4</v>
      </c>
      <c r="AE28" s="3">
        <v>9.0000000000000006E-5</v>
      </c>
      <c r="AF28" s="5">
        <f>A_R[[#This Row],[5+]]-A_R[[#This Row],[6+]]</f>
        <v>5.651000000000006E-2</v>
      </c>
      <c r="AG28" s="5">
        <f>A_R[[#This Row],[6+]]-A_R[[#This Row],[7+]]</f>
        <v>6.5359999999999974E-2</v>
      </c>
      <c r="AH28" s="5">
        <f>A_R[[#This Row],[7+]]-A_R[[#This Row],[8+]]</f>
        <v>7.2640000000000038E-2</v>
      </c>
      <c r="AI28" s="5">
        <f>A_R[[#This Row],[8+]]-A_R[[#This Row],[9+]]</f>
        <v>8.1539999999999946E-2</v>
      </c>
      <c r="AJ28" s="5">
        <f>A_R[[#This Row],[9+]]-A_R[[#This Row],[10+]]</f>
        <v>7.9640000000000044E-2</v>
      </c>
      <c r="AK28" s="5">
        <f>A_R[[#This Row],[10+]]-A_R[[#This Row],[11+]]</f>
        <v>7.8380000000000005E-2</v>
      </c>
      <c r="AL28" s="5">
        <f>A_R[[#This Row],[11+]]-A_R[[#This Row],[12+]]</f>
        <v>7.7669999999999961E-2</v>
      </c>
      <c r="AM28" s="5">
        <f>A_R[[#This Row],[12+]]-A_R[[#This Row],[13+]]</f>
        <v>6.6970000000000002E-2</v>
      </c>
      <c r="AN28" s="5">
        <f>A_R[[#This Row],[13+]]-A_R[[#This Row],[14+]]</f>
        <v>5.8370000000000005E-2</v>
      </c>
      <c r="AO28" s="5">
        <f>A_R[[#This Row],[14+]]-A_R[[#This Row],[15+]]</f>
        <v>5.1059999999999994E-2</v>
      </c>
      <c r="AP28" s="5">
        <f>A_R[[#This Row],[15+]]-A_R[[#This Row],[16+]]</f>
        <v>3.8870000000000016E-2</v>
      </c>
      <c r="AQ28" s="5">
        <f>A_R[[#This Row],[16+]]-A_R[[#This Row],[17+]]</f>
        <v>2.9990000000000003E-2</v>
      </c>
      <c r="AR28" s="5">
        <f>A_R[[#This Row],[17+]]-A_R[[#This Row],[18+]]</f>
        <v>2.3179999999999992E-2</v>
      </c>
      <c r="AS28" s="5">
        <f>A_R[[#This Row],[18+]]-A_R[[#This Row],[19+]]</f>
        <v>1.5560000000000001E-2</v>
      </c>
      <c r="AT28" s="5">
        <f>A_R[[#This Row],[19+]]-A_R[[#This Row],[20+]]</f>
        <v>1.064E-2</v>
      </c>
      <c r="AU28" s="5">
        <f>A_R[[#This Row],[20+]]-A_R[[#This Row],[21+]]</f>
        <v>7.2600000000000008E-3</v>
      </c>
      <c r="AV28" s="5">
        <f>A_R[[#This Row],[21+]]-A_R[[#This Row],[22+]]</f>
        <v>4.3E-3</v>
      </c>
      <c r="AW28" s="5">
        <f>A_R[[#This Row],[22+]]-A_R[[#This Row],[23+]]</f>
        <v>2.6100000000000003E-3</v>
      </c>
      <c r="AX28" s="5">
        <f>A_R[[#This Row],[23+]]-A_R[[#This Row],[24+]]</f>
        <v>1.5699999999999998E-3</v>
      </c>
      <c r="AY28" s="5">
        <f>A_R[[#This Row],[24+]]-A_R[[#This Row],[25+]]</f>
        <v>8.2000000000000009E-4</v>
      </c>
      <c r="AZ28" s="5">
        <f>A_R[[#This Row],[25+]]-A_R[[#This Row],[26+]]</f>
        <v>4.4000000000000002E-4</v>
      </c>
      <c r="BA28" s="5">
        <f>A_R[[#This Row],[26+]]-A_R[[#This Row],[27+]]</f>
        <v>2.1999999999999998E-4</v>
      </c>
      <c r="BB28" s="5">
        <f>A_R[[#This Row],[27+]]-A_R[[#This Row],[28+]]</f>
        <v>1.2E-4</v>
      </c>
    </row>
    <row r="29" spans="1:54" x14ac:dyDescent="0.25">
      <c r="A29" s="10">
        <v>22400623</v>
      </c>
      <c r="B29" t="s">
        <v>86</v>
      </c>
      <c r="C29" t="s">
        <v>74</v>
      </c>
      <c r="D29" s="11">
        <v>0.8125</v>
      </c>
      <c r="E29" s="9" t="str">
        <f>HYPERLINK("https://www.nba.com/stats/player/1630567/boxscores-traditional", "Scottie Barnes")</f>
        <v>Scottie Barnes</v>
      </c>
      <c r="F29">
        <v>15.6</v>
      </c>
      <c r="G29" s="4">
        <v>2.577</v>
      </c>
      <c r="H29" s="3">
        <v>1</v>
      </c>
      <c r="I29" s="3">
        <v>0.99990000000000001</v>
      </c>
      <c r="J29" s="3">
        <v>0.99958000000000002</v>
      </c>
      <c r="K29" s="3">
        <v>0.99841000000000002</v>
      </c>
      <c r="L29" s="3">
        <v>0.99477000000000004</v>
      </c>
      <c r="M29" s="3">
        <v>0.98499999999999999</v>
      </c>
      <c r="N29" s="3">
        <v>0.96326999999999996</v>
      </c>
      <c r="O29" s="3">
        <v>0.91923999999999995</v>
      </c>
      <c r="P29" s="3">
        <v>0.84375</v>
      </c>
      <c r="Q29" s="3">
        <v>0.73236999999999997</v>
      </c>
      <c r="R29" s="3">
        <v>0.59094999999999998</v>
      </c>
      <c r="S29" s="3">
        <v>0.43643999999999999</v>
      </c>
      <c r="T29" s="3">
        <v>0.29459999999999997</v>
      </c>
      <c r="U29" s="3">
        <v>0.17619000000000001</v>
      </c>
      <c r="V29" s="3">
        <v>9.3420000000000003E-2</v>
      </c>
      <c r="W29" s="3">
        <v>4.3630000000000002E-2</v>
      </c>
      <c r="X29" s="3">
        <v>1.7860000000000001E-2</v>
      </c>
      <c r="Y29" s="3">
        <v>6.5700000000000003E-3</v>
      </c>
      <c r="Z29" s="3">
        <v>2.0500000000000002E-3</v>
      </c>
      <c r="AA29" s="3">
        <v>5.5999999999999995E-4</v>
      </c>
      <c r="AB29" s="3">
        <v>1.2999999999999999E-4</v>
      </c>
      <c r="AC29" s="3">
        <v>0</v>
      </c>
      <c r="AD29" s="3">
        <v>0</v>
      </c>
      <c r="AE29" s="3">
        <v>0</v>
      </c>
      <c r="AF29" s="5">
        <f>A_R[[#This Row],[5+]]-A_R[[#This Row],[6+]]</f>
        <v>9.9999999999988987E-5</v>
      </c>
      <c r="AG29" s="5">
        <f>A_R[[#This Row],[6+]]-A_R[[#This Row],[7+]]</f>
        <v>3.1999999999998696E-4</v>
      </c>
      <c r="AH29" s="5">
        <f>A_R[[#This Row],[7+]]-A_R[[#This Row],[8+]]</f>
        <v>1.1700000000000044E-3</v>
      </c>
      <c r="AI29" s="5">
        <f>A_R[[#This Row],[8+]]-A_R[[#This Row],[9+]]</f>
        <v>3.6399999999999766E-3</v>
      </c>
      <c r="AJ29" s="5">
        <f>A_R[[#This Row],[9+]]-A_R[[#This Row],[10+]]</f>
        <v>9.7700000000000564E-3</v>
      </c>
      <c r="AK29" s="5">
        <f>A_R[[#This Row],[10+]]-A_R[[#This Row],[11+]]</f>
        <v>2.1730000000000027E-2</v>
      </c>
      <c r="AL29" s="5">
        <f>A_R[[#This Row],[11+]]-A_R[[#This Row],[12+]]</f>
        <v>4.4030000000000014E-2</v>
      </c>
      <c r="AM29" s="5">
        <f>A_R[[#This Row],[12+]]-A_R[[#This Row],[13+]]</f>
        <v>7.5489999999999946E-2</v>
      </c>
      <c r="AN29" s="5">
        <f>A_R[[#This Row],[13+]]-A_R[[#This Row],[14+]]</f>
        <v>0.11138000000000003</v>
      </c>
      <c r="AO29" s="5">
        <f>A_R[[#This Row],[14+]]-A_R[[#This Row],[15+]]</f>
        <v>0.14141999999999999</v>
      </c>
      <c r="AP29" s="5">
        <f>A_R[[#This Row],[15+]]-A_R[[#This Row],[16+]]</f>
        <v>0.15450999999999998</v>
      </c>
      <c r="AQ29" s="5">
        <f>A_R[[#This Row],[16+]]-A_R[[#This Row],[17+]]</f>
        <v>0.14184000000000002</v>
      </c>
      <c r="AR29" s="5">
        <f>A_R[[#This Row],[17+]]-A_R[[#This Row],[18+]]</f>
        <v>0.11840999999999996</v>
      </c>
      <c r="AS29" s="5">
        <f>A_R[[#This Row],[18+]]-A_R[[#This Row],[19+]]</f>
        <v>8.277000000000001E-2</v>
      </c>
      <c r="AT29" s="5">
        <f>A_R[[#This Row],[19+]]-A_R[[#This Row],[20+]]</f>
        <v>4.9790000000000001E-2</v>
      </c>
      <c r="AU29" s="5">
        <f>A_R[[#This Row],[20+]]-A_R[[#This Row],[21+]]</f>
        <v>2.5770000000000001E-2</v>
      </c>
      <c r="AV29" s="5">
        <f>A_R[[#This Row],[21+]]-A_R[[#This Row],[22+]]</f>
        <v>1.1290000000000001E-2</v>
      </c>
      <c r="AW29" s="5">
        <f>A_R[[#This Row],[22+]]-A_R[[#This Row],[23+]]</f>
        <v>4.5199999999999997E-3</v>
      </c>
      <c r="AX29" s="5">
        <f>A_R[[#This Row],[23+]]-A_R[[#This Row],[24+]]</f>
        <v>1.4900000000000002E-3</v>
      </c>
      <c r="AY29" s="5">
        <f>A_R[[#This Row],[24+]]-A_R[[#This Row],[25+]]</f>
        <v>4.2999999999999994E-4</v>
      </c>
      <c r="AZ29" s="5">
        <f>A_R[[#This Row],[25+]]-A_R[[#This Row],[26+]]</f>
        <v>1.2999999999999999E-4</v>
      </c>
      <c r="BA29" s="5">
        <f>A_R[[#This Row],[26+]]-A_R[[#This Row],[27+]]</f>
        <v>0</v>
      </c>
      <c r="BB29" s="5">
        <f>A_R[[#This Row],[27+]]-A_R[[#This Row],[28+]]</f>
        <v>0</v>
      </c>
    </row>
    <row r="30" spans="1:54" x14ac:dyDescent="0.25">
      <c r="A30" s="10">
        <v>22400623</v>
      </c>
      <c r="B30" t="s">
        <v>86</v>
      </c>
      <c r="C30" t="s">
        <v>74</v>
      </c>
      <c r="D30" s="11">
        <v>0.8125</v>
      </c>
      <c r="E30" s="9" t="str">
        <f>HYPERLINK("https://www.nba.com/stats/player/1629628/boxscores-traditional", "RJ Barrett")</f>
        <v>RJ Barrett</v>
      </c>
      <c r="F30">
        <v>12</v>
      </c>
      <c r="G30" s="4">
        <v>3.5209999999999999</v>
      </c>
      <c r="H30" s="3">
        <v>0.97670000000000001</v>
      </c>
      <c r="I30" s="3">
        <v>0.95543</v>
      </c>
      <c r="J30" s="3">
        <v>0.92220000000000002</v>
      </c>
      <c r="K30" s="3">
        <v>0.87285999999999997</v>
      </c>
      <c r="L30" s="3">
        <v>0.80234000000000005</v>
      </c>
      <c r="M30" s="3">
        <v>0.71565999999999996</v>
      </c>
      <c r="N30" s="3">
        <v>0.61026000000000002</v>
      </c>
      <c r="O30" s="3">
        <v>0.5</v>
      </c>
      <c r="P30" s="3">
        <v>0.38973999999999998</v>
      </c>
      <c r="Q30" s="3">
        <v>0.28433999999999998</v>
      </c>
      <c r="R30" s="3">
        <v>0.19766</v>
      </c>
      <c r="S30" s="3">
        <v>0.12714</v>
      </c>
      <c r="T30" s="3">
        <v>7.7799999999999994E-2</v>
      </c>
      <c r="U30" s="3">
        <v>4.4569999999999999E-2</v>
      </c>
      <c r="V30" s="3">
        <v>2.3300000000000001E-2</v>
      </c>
      <c r="W30" s="3">
        <v>1.1599999999999999E-2</v>
      </c>
      <c r="X30" s="3">
        <v>5.2300000000000003E-3</v>
      </c>
      <c r="Y30" s="3">
        <v>2.2599999999999999E-3</v>
      </c>
      <c r="Z30" s="3">
        <v>8.9999999999999998E-4</v>
      </c>
      <c r="AA30" s="3">
        <v>3.2000000000000003E-4</v>
      </c>
      <c r="AB30" s="3">
        <v>1.1E-4</v>
      </c>
      <c r="AC30" s="3">
        <v>3.0000000000000001E-5</v>
      </c>
      <c r="AD30" s="3">
        <v>0</v>
      </c>
      <c r="AE30" s="3">
        <v>0</v>
      </c>
      <c r="AF30" s="5">
        <f>A_R[[#This Row],[5+]]-A_R[[#This Row],[6+]]</f>
        <v>2.1270000000000011E-2</v>
      </c>
      <c r="AG30" s="5">
        <f>A_R[[#This Row],[6+]]-A_R[[#This Row],[7+]]</f>
        <v>3.3229999999999982E-2</v>
      </c>
      <c r="AH30" s="5">
        <f>A_R[[#This Row],[7+]]-A_R[[#This Row],[8+]]</f>
        <v>4.934000000000005E-2</v>
      </c>
      <c r="AI30" s="5">
        <f>A_R[[#This Row],[8+]]-A_R[[#This Row],[9+]]</f>
        <v>7.0519999999999916E-2</v>
      </c>
      <c r="AJ30" s="5">
        <f>A_R[[#This Row],[9+]]-A_R[[#This Row],[10+]]</f>
        <v>8.668000000000009E-2</v>
      </c>
      <c r="AK30" s="5">
        <f>A_R[[#This Row],[10+]]-A_R[[#This Row],[11+]]</f>
        <v>0.10539999999999994</v>
      </c>
      <c r="AL30" s="5">
        <f>A_R[[#This Row],[11+]]-A_R[[#This Row],[12+]]</f>
        <v>0.11026000000000002</v>
      </c>
      <c r="AM30" s="5">
        <f>A_R[[#This Row],[12+]]-A_R[[#This Row],[13+]]</f>
        <v>0.11026000000000002</v>
      </c>
      <c r="AN30" s="5">
        <f>A_R[[#This Row],[13+]]-A_R[[#This Row],[14+]]</f>
        <v>0.10539999999999999</v>
      </c>
      <c r="AO30" s="5">
        <f>A_R[[#This Row],[14+]]-A_R[[#This Row],[15+]]</f>
        <v>8.6679999999999979E-2</v>
      </c>
      <c r="AP30" s="5">
        <f>A_R[[#This Row],[15+]]-A_R[[#This Row],[16+]]</f>
        <v>7.0519999999999999E-2</v>
      </c>
      <c r="AQ30" s="5">
        <f>A_R[[#This Row],[16+]]-A_R[[#This Row],[17+]]</f>
        <v>4.9340000000000009E-2</v>
      </c>
      <c r="AR30" s="5">
        <f>A_R[[#This Row],[17+]]-A_R[[#This Row],[18+]]</f>
        <v>3.3229999999999996E-2</v>
      </c>
      <c r="AS30" s="5">
        <f>A_R[[#This Row],[18+]]-A_R[[#This Row],[19+]]</f>
        <v>2.1269999999999997E-2</v>
      </c>
      <c r="AT30" s="5">
        <f>A_R[[#This Row],[19+]]-A_R[[#This Row],[20+]]</f>
        <v>1.1700000000000002E-2</v>
      </c>
      <c r="AU30" s="5">
        <f>A_R[[#This Row],[20+]]-A_R[[#This Row],[21+]]</f>
        <v>6.3699999999999989E-3</v>
      </c>
      <c r="AV30" s="5">
        <f>A_R[[#This Row],[21+]]-A_R[[#This Row],[22+]]</f>
        <v>2.9700000000000004E-3</v>
      </c>
      <c r="AW30" s="5">
        <f>A_R[[#This Row],[22+]]-A_R[[#This Row],[23+]]</f>
        <v>1.3599999999999999E-3</v>
      </c>
      <c r="AX30" s="5">
        <f>A_R[[#This Row],[23+]]-A_R[[#This Row],[24+]]</f>
        <v>5.8E-4</v>
      </c>
      <c r="AY30" s="5">
        <f>A_R[[#This Row],[24+]]-A_R[[#This Row],[25+]]</f>
        <v>2.1000000000000001E-4</v>
      </c>
      <c r="AZ30" s="5">
        <f>A_R[[#This Row],[25+]]-A_R[[#This Row],[26+]]</f>
        <v>8.0000000000000007E-5</v>
      </c>
      <c r="BA30" s="5">
        <f>A_R[[#This Row],[26+]]-A_R[[#This Row],[27+]]</f>
        <v>3.0000000000000001E-5</v>
      </c>
      <c r="BB30" s="5">
        <f>A_R[[#This Row],[27+]]-A_R[[#This Row],[28+]]</f>
        <v>0</v>
      </c>
    </row>
    <row r="31" spans="1:54" x14ac:dyDescent="0.25">
      <c r="A31" s="10">
        <v>22400623</v>
      </c>
      <c r="B31" t="s">
        <v>86</v>
      </c>
      <c r="C31" t="s">
        <v>74</v>
      </c>
      <c r="D31" s="11">
        <v>0.8125</v>
      </c>
      <c r="E31" s="9" t="str">
        <f>HYPERLINK("https://www.nba.com/stats/player/1627751/boxscores-traditional", "Jakob Pöltl")</f>
        <v>Jakob Pöltl</v>
      </c>
      <c r="F31">
        <v>11.6</v>
      </c>
      <c r="G31" s="4">
        <v>4.4539999999999997</v>
      </c>
      <c r="H31" s="3">
        <v>0.93056000000000005</v>
      </c>
      <c r="I31" s="3">
        <v>0.89617000000000002</v>
      </c>
      <c r="J31" s="3">
        <v>0.84848999999999997</v>
      </c>
      <c r="K31" s="3">
        <v>0.79103000000000001</v>
      </c>
      <c r="L31" s="3">
        <v>0.71904000000000001</v>
      </c>
      <c r="M31" s="3">
        <v>0.64058000000000004</v>
      </c>
      <c r="N31" s="3">
        <v>0.55171999999999999</v>
      </c>
      <c r="O31" s="3">
        <v>0.46414</v>
      </c>
      <c r="P31" s="3">
        <v>0.37828000000000001</v>
      </c>
      <c r="Q31" s="3">
        <v>0.29459999999999997</v>
      </c>
      <c r="R31" s="3">
        <v>0.22363</v>
      </c>
      <c r="S31" s="3">
        <v>0.16109000000000001</v>
      </c>
      <c r="T31" s="3">
        <v>0.11314</v>
      </c>
      <c r="U31" s="3">
        <v>7.4929999999999997E-2</v>
      </c>
      <c r="V31" s="3">
        <v>4.8460000000000003E-2</v>
      </c>
      <c r="W31" s="3">
        <v>2.938E-2</v>
      </c>
      <c r="X31" s="3">
        <v>1.7430000000000001E-2</v>
      </c>
      <c r="Y31" s="3">
        <v>9.9000000000000008E-3</v>
      </c>
      <c r="Z31" s="3">
        <v>5.2300000000000003E-3</v>
      </c>
      <c r="AA31" s="3">
        <v>2.7200000000000002E-3</v>
      </c>
      <c r="AB31" s="3">
        <v>1.31E-3</v>
      </c>
      <c r="AC31" s="3">
        <v>6.2E-4</v>
      </c>
      <c r="AD31" s="3">
        <v>2.7E-4</v>
      </c>
      <c r="AE31" s="3">
        <v>1.2E-4</v>
      </c>
      <c r="AF31" s="5">
        <f>A_R[[#This Row],[5+]]-A_R[[#This Row],[6+]]</f>
        <v>3.4390000000000032E-2</v>
      </c>
      <c r="AG31" s="5">
        <f>A_R[[#This Row],[6+]]-A_R[[#This Row],[7+]]</f>
        <v>4.7680000000000056E-2</v>
      </c>
      <c r="AH31" s="5">
        <f>A_R[[#This Row],[7+]]-A_R[[#This Row],[8+]]</f>
        <v>5.7459999999999956E-2</v>
      </c>
      <c r="AI31" s="5">
        <f>A_R[[#This Row],[8+]]-A_R[[#This Row],[9+]]</f>
        <v>7.1989999999999998E-2</v>
      </c>
      <c r="AJ31" s="5">
        <f>A_R[[#This Row],[9+]]-A_R[[#This Row],[10+]]</f>
        <v>7.8459999999999974E-2</v>
      </c>
      <c r="AK31" s="5">
        <f>A_R[[#This Row],[10+]]-A_R[[#This Row],[11+]]</f>
        <v>8.886000000000005E-2</v>
      </c>
      <c r="AL31" s="5">
        <f>A_R[[#This Row],[11+]]-A_R[[#This Row],[12+]]</f>
        <v>8.7579999999999991E-2</v>
      </c>
      <c r="AM31" s="5">
        <f>A_R[[#This Row],[12+]]-A_R[[#This Row],[13+]]</f>
        <v>8.5859999999999992E-2</v>
      </c>
      <c r="AN31" s="5">
        <f>A_R[[#This Row],[13+]]-A_R[[#This Row],[14+]]</f>
        <v>8.3680000000000032E-2</v>
      </c>
      <c r="AO31" s="5">
        <f>A_R[[#This Row],[14+]]-A_R[[#This Row],[15+]]</f>
        <v>7.0969999999999978E-2</v>
      </c>
      <c r="AP31" s="5">
        <f>A_R[[#This Row],[15+]]-A_R[[#This Row],[16+]]</f>
        <v>6.2539999999999984E-2</v>
      </c>
      <c r="AQ31" s="5">
        <f>A_R[[#This Row],[16+]]-A_R[[#This Row],[17+]]</f>
        <v>4.7950000000000007E-2</v>
      </c>
      <c r="AR31" s="5">
        <f>A_R[[#This Row],[17+]]-A_R[[#This Row],[18+]]</f>
        <v>3.8210000000000008E-2</v>
      </c>
      <c r="AS31" s="5">
        <f>A_R[[#This Row],[18+]]-A_R[[#This Row],[19+]]</f>
        <v>2.6469999999999994E-2</v>
      </c>
      <c r="AT31" s="5">
        <f>A_R[[#This Row],[19+]]-A_R[[#This Row],[20+]]</f>
        <v>1.9080000000000003E-2</v>
      </c>
      <c r="AU31" s="5">
        <f>A_R[[#This Row],[20+]]-A_R[[#This Row],[21+]]</f>
        <v>1.1949999999999999E-2</v>
      </c>
      <c r="AV31" s="5">
        <f>A_R[[#This Row],[21+]]-A_R[[#This Row],[22+]]</f>
        <v>7.5300000000000002E-3</v>
      </c>
      <c r="AW31" s="5">
        <f>A_R[[#This Row],[22+]]-A_R[[#This Row],[23+]]</f>
        <v>4.6700000000000005E-3</v>
      </c>
      <c r="AX31" s="5">
        <f>A_R[[#This Row],[23+]]-A_R[[#This Row],[24+]]</f>
        <v>2.5100000000000001E-3</v>
      </c>
      <c r="AY31" s="5">
        <f>A_R[[#This Row],[24+]]-A_R[[#This Row],[25+]]</f>
        <v>1.4100000000000002E-3</v>
      </c>
      <c r="AZ31" s="5">
        <f>A_R[[#This Row],[25+]]-A_R[[#This Row],[26+]]</f>
        <v>6.8999999999999997E-4</v>
      </c>
      <c r="BA31" s="5">
        <f>A_R[[#This Row],[26+]]-A_R[[#This Row],[27+]]</f>
        <v>3.5E-4</v>
      </c>
      <c r="BB31" s="5">
        <f>A_R[[#This Row],[27+]]-A_R[[#This Row],[28+]]</f>
        <v>1.5000000000000001E-4</v>
      </c>
    </row>
    <row r="32" spans="1:54" x14ac:dyDescent="0.25">
      <c r="A32" s="10">
        <v>22400624</v>
      </c>
      <c r="B32" t="s">
        <v>76</v>
      </c>
      <c r="C32" t="s">
        <v>87</v>
      </c>
      <c r="D32" s="11">
        <v>0.8125</v>
      </c>
      <c r="E32" s="9" t="str">
        <f>HYPERLINK("https://www.nba.com/stats/player/203507/boxscores-traditional", "Giannis Antetokounmpo")</f>
        <v>Giannis Antetokounmpo</v>
      </c>
      <c r="F32">
        <v>18.2</v>
      </c>
      <c r="G32" s="4">
        <v>3.6550000000000002</v>
      </c>
      <c r="H32" s="3">
        <v>0.99985000000000002</v>
      </c>
      <c r="I32" s="3">
        <v>0.99958000000000002</v>
      </c>
      <c r="J32" s="3">
        <v>0.99888999999999994</v>
      </c>
      <c r="K32" s="3">
        <v>0.99736000000000002</v>
      </c>
      <c r="L32" s="3">
        <v>0.99412999999999996</v>
      </c>
      <c r="M32" s="3">
        <v>0.98745000000000005</v>
      </c>
      <c r="N32" s="3">
        <v>0.97558</v>
      </c>
      <c r="O32" s="3">
        <v>0.95543</v>
      </c>
      <c r="P32" s="3">
        <v>0.92220000000000002</v>
      </c>
      <c r="Q32" s="3">
        <v>0.87492999999999999</v>
      </c>
      <c r="R32" s="3">
        <v>0.81057000000000001</v>
      </c>
      <c r="S32" s="3">
        <v>0.72575000000000001</v>
      </c>
      <c r="T32" s="3">
        <v>0.62929999999999997</v>
      </c>
      <c r="U32" s="3">
        <v>0.51993999999999996</v>
      </c>
      <c r="V32" s="3">
        <v>0.41293999999999997</v>
      </c>
      <c r="W32" s="3">
        <v>0.31207000000000001</v>
      </c>
      <c r="X32" s="3">
        <v>0.22065000000000001</v>
      </c>
      <c r="Y32" s="3">
        <v>0.14917</v>
      </c>
      <c r="Z32" s="3">
        <v>9.5100000000000004E-2</v>
      </c>
      <c r="AA32" s="3">
        <v>5.5919999999999997E-2</v>
      </c>
      <c r="AB32" s="3">
        <v>3.1440000000000003E-2</v>
      </c>
      <c r="AC32" s="3">
        <v>1.6590000000000001E-2</v>
      </c>
      <c r="AD32" s="3">
        <v>7.9799999999999992E-3</v>
      </c>
      <c r="AE32" s="3">
        <v>3.6800000000000001E-3</v>
      </c>
      <c r="AF32" s="5">
        <f>A_R[[#This Row],[5+]]-A_R[[#This Row],[6+]]</f>
        <v>2.6999999999999247E-4</v>
      </c>
      <c r="AG32" s="5">
        <f>A_R[[#This Row],[6+]]-A_R[[#This Row],[7+]]</f>
        <v>6.9000000000007944E-4</v>
      </c>
      <c r="AH32" s="5">
        <f>A_R[[#This Row],[7+]]-A_R[[#This Row],[8+]]</f>
        <v>1.5299999999999203E-3</v>
      </c>
      <c r="AI32" s="5">
        <f>A_R[[#This Row],[8+]]-A_R[[#This Row],[9+]]</f>
        <v>3.2300000000000662E-3</v>
      </c>
      <c r="AJ32" s="5">
        <f>A_R[[#This Row],[9+]]-A_R[[#This Row],[10+]]</f>
        <v>6.6799999999999082E-3</v>
      </c>
      <c r="AK32" s="5">
        <f>A_R[[#This Row],[10+]]-A_R[[#This Row],[11+]]</f>
        <v>1.1870000000000047E-2</v>
      </c>
      <c r="AL32" s="5">
        <f>A_R[[#This Row],[11+]]-A_R[[#This Row],[12+]]</f>
        <v>2.0150000000000001E-2</v>
      </c>
      <c r="AM32" s="5">
        <f>A_R[[#This Row],[12+]]-A_R[[#This Row],[13+]]</f>
        <v>3.3229999999999982E-2</v>
      </c>
      <c r="AN32" s="5">
        <f>A_R[[#This Row],[13+]]-A_R[[#This Row],[14+]]</f>
        <v>4.7270000000000034E-2</v>
      </c>
      <c r="AO32" s="5">
        <f>A_R[[#This Row],[14+]]-A_R[[#This Row],[15+]]</f>
        <v>6.4359999999999973E-2</v>
      </c>
      <c r="AP32" s="5">
        <f>A_R[[#This Row],[15+]]-A_R[[#This Row],[16+]]</f>
        <v>8.4820000000000007E-2</v>
      </c>
      <c r="AQ32" s="5">
        <f>A_R[[#This Row],[16+]]-A_R[[#This Row],[17+]]</f>
        <v>9.6450000000000036E-2</v>
      </c>
      <c r="AR32" s="5">
        <f>A_R[[#This Row],[17+]]-A_R[[#This Row],[18+]]</f>
        <v>0.10936000000000001</v>
      </c>
      <c r="AS32" s="5">
        <f>A_R[[#This Row],[18+]]-A_R[[#This Row],[19+]]</f>
        <v>0.10699999999999998</v>
      </c>
      <c r="AT32" s="5">
        <f>A_R[[#This Row],[19+]]-A_R[[#This Row],[20+]]</f>
        <v>0.10086999999999996</v>
      </c>
      <c r="AU32" s="5">
        <f>A_R[[#This Row],[20+]]-A_R[[#This Row],[21+]]</f>
        <v>9.1420000000000001E-2</v>
      </c>
      <c r="AV32" s="5">
        <f>A_R[[#This Row],[21+]]-A_R[[#This Row],[22+]]</f>
        <v>7.1480000000000016E-2</v>
      </c>
      <c r="AW32" s="5">
        <f>A_R[[#This Row],[22+]]-A_R[[#This Row],[23+]]</f>
        <v>5.4069999999999993E-2</v>
      </c>
      <c r="AX32" s="5">
        <f>A_R[[#This Row],[23+]]-A_R[[#This Row],[24+]]</f>
        <v>3.9180000000000006E-2</v>
      </c>
      <c r="AY32" s="5">
        <f>A_R[[#This Row],[24+]]-A_R[[#This Row],[25+]]</f>
        <v>2.4479999999999995E-2</v>
      </c>
      <c r="AZ32" s="5">
        <f>A_R[[#This Row],[25+]]-A_R[[#This Row],[26+]]</f>
        <v>1.4850000000000002E-2</v>
      </c>
      <c r="BA32" s="5">
        <f>A_R[[#This Row],[26+]]-A_R[[#This Row],[27+]]</f>
        <v>8.6100000000000013E-3</v>
      </c>
      <c r="BB32" s="5">
        <f>A_R[[#This Row],[27+]]-A_R[[#This Row],[28+]]</f>
        <v>4.2999999999999991E-3</v>
      </c>
    </row>
    <row r="33" spans="1:54" x14ac:dyDescent="0.25">
      <c r="A33" s="10">
        <v>22400624</v>
      </c>
      <c r="B33" t="s">
        <v>76</v>
      </c>
      <c r="C33" t="s">
        <v>87</v>
      </c>
      <c r="D33" s="11">
        <v>0.8125</v>
      </c>
      <c r="E33" s="9" t="str">
        <f>HYPERLINK("https://www.nba.com/stats/player/203081/boxscores-traditional", "Damian Lillard")</f>
        <v>Damian Lillard</v>
      </c>
      <c r="F33">
        <v>9.8000000000000007</v>
      </c>
      <c r="G33" s="4">
        <v>1.47</v>
      </c>
      <c r="H33" s="3">
        <v>0.99946000000000002</v>
      </c>
      <c r="I33" s="3">
        <v>0.99519999999999997</v>
      </c>
      <c r="J33" s="3">
        <v>0.97128000000000003</v>
      </c>
      <c r="K33" s="3">
        <v>0.88876999999999995</v>
      </c>
      <c r="L33" s="3">
        <v>0.70540000000000003</v>
      </c>
      <c r="M33" s="3">
        <v>0.44433</v>
      </c>
      <c r="N33" s="3">
        <v>0.20610999999999999</v>
      </c>
      <c r="O33" s="3">
        <v>6.6809999999999994E-2</v>
      </c>
      <c r="P33" s="3">
        <v>1.4630000000000001E-2</v>
      </c>
      <c r="Q33" s="3">
        <v>2.1199999999999999E-3</v>
      </c>
      <c r="R33" s="3">
        <v>2.0000000000000001E-4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5">
        <f>A_R[[#This Row],[5+]]-A_R[[#This Row],[6+]]</f>
        <v>4.2600000000000415E-3</v>
      </c>
      <c r="AG33" s="5">
        <f>A_R[[#This Row],[6+]]-A_R[[#This Row],[7+]]</f>
        <v>2.3919999999999941E-2</v>
      </c>
      <c r="AH33" s="5">
        <f>A_R[[#This Row],[7+]]-A_R[[#This Row],[8+]]</f>
        <v>8.2510000000000083E-2</v>
      </c>
      <c r="AI33" s="5">
        <f>A_R[[#This Row],[8+]]-A_R[[#This Row],[9+]]</f>
        <v>0.18336999999999992</v>
      </c>
      <c r="AJ33" s="5">
        <f>A_R[[#This Row],[9+]]-A_R[[#This Row],[10+]]</f>
        <v>0.26107000000000002</v>
      </c>
      <c r="AK33" s="5">
        <f>A_R[[#This Row],[10+]]-A_R[[#This Row],[11+]]</f>
        <v>0.23822000000000002</v>
      </c>
      <c r="AL33" s="5">
        <f>A_R[[#This Row],[11+]]-A_R[[#This Row],[12+]]</f>
        <v>0.13929999999999998</v>
      </c>
      <c r="AM33" s="5">
        <f>A_R[[#This Row],[12+]]-A_R[[#This Row],[13+]]</f>
        <v>5.217999999999999E-2</v>
      </c>
      <c r="AN33" s="5">
        <f>A_R[[#This Row],[13+]]-A_R[[#This Row],[14+]]</f>
        <v>1.251E-2</v>
      </c>
      <c r="AO33" s="5">
        <f>A_R[[#This Row],[14+]]-A_R[[#This Row],[15+]]</f>
        <v>1.9199999999999998E-3</v>
      </c>
      <c r="AP33" s="5">
        <f>A_R[[#This Row],[15+]]-A_R[[#This Row],[16+]]</f>
        <v>2.0000000000000001E-4</v>
      </c>
      <c r="AQ33" s="5">
        <f>A_R[[#This Row],[16+]]-A_R[[#This Row],[17+]]</f>
        <v>0</v>
      </c>
      <c r="AR33" s="5">
        <f>A_R[[#This Row],[17+]]-A_R[[#This Row],[18+]]</f>
        <v>0</v>
      </c>
      <c r="AS33" s="5">
        <f>A_R[[#This Row],[18+]]-A_R[[#This Row],[19+]]</f>
        <v>0</v>
      </c>
      <c r="AT33" s="5">
        <f>A_R[[#This Row],[19+]]-A_R[[#This Row],[20+]]</f>
        <v>0</v>
      </c>
      <c r="AU33" s="5">
        <f>A_R[[#This Row],[20+]]-A_R[[#This Row],[21+]]</f>
        <v>0</v>
      </c>
      <c r="AV33" s="5">
        <f>A_R[[#This Row],[21+]]-A_R[[#This Row],[22+]]</f>
        <v>0</v>
      </c>
      <c r="AW33" s="5">
        <f>A_R[[#This Row],[22+]]-A_R[[#This Row],[23+]]</f>
        <v>0</v>
      </c>
      <c r="AX33" s="5">
        <f>A_R[[#This Row],[23+]]-A_R[[#This Row],[24+]]</f>
        <v>0</v>
      </c>
      <c r="AY33" s="5">
        <f>A_R[[#This Row],[24+]]-A_R[[#This Row],[25+]]</f>
        <v>0</v>
      </c>
      <c r="AZ33" s="5">
        <f>A_R[[#This Row],[25+]]-A_R[[#This Row],[26+]]</f>
        <v>0</v>
      </c>
      <c r="BA33" s="5">
        <f>A_R[[#This Row],[26+]]-A_R[[#This Row],[27+]]</f>
        <v>0</v>
      </c>
      <c r="BB33" s="5">
        <f>A_R[[#This Row],[27+]]-A_R[[#This Row],[28+]]</f>
        <v>0</v>
      </c>
    </row>
    <row r="34" spans="1:54" x14ac:dyDescent="0.25">
      <c r="A34" s="10">
        <v>22400624</v>
      </c>
      <c r="B34" t="s">
        <v>76</v>
      </c>
      <c r="C34" t="s">
        <v>87</v>
      </c>
      <c r="D34" s="11">
        <v>0.8125</v>
      </c>
      <c r="E34" s="9" t="str">
        <f>HYPERLINK("https://www.nba.com/stats/player/203114/boxscores-traditional", "Khris Middleton")</f>
        <v>Khris Middleton</v>
      </c>
      <c r="F34">
        <v>8.1999999999999993</v>
      </c>
      <c r="G34" s="4">
        <v>2.6379999999999999</v>
      </c>
      <c r="H34" s="3">
        <v>0.88685999999999998</v>
      </c>
      <c r="I34" s="3">
        <v>0.79673000000000005</v>
      </c>
      <c r="J34" s="3">
        <v>0.67364000000000002</v>
      </c>
      <c r="K34" s="3">
        <v>0.53188000000000002</v>
      </c>
      <c r="L34" s="3">
        <v>0.38208999999999999</v>
      </c>
      <c r="M34" s="3">
        <v>0.24825</v>
      </c>
      <c r="N34" s="3">
        <v>0.14457</v>
      </c>
      <c r="O34" s="3">
        <v>7.4929999999999997E-2</v>
      </c>
      <c r="P34" s="3">
        <v>3.4380000000000001E-2</v>
      </c>
      <c r="Q34" s="3">
        <v>1.3899999999999999E-2</v>
      </c>
      <c r="R34" s="3">
        <v>4.9399999999999999E-3</v>
      </c>
      <c r="S34" s="3">
        <v>1.5399999999999999E-3</v>
      </c>
      <c r="T34" s="3">
        <v>4.2000000000000002E-4</v>
      </c>
      <c r="U34" s="3">
        <v>1E-4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5">
        <f>A_R[[#This Row],[5+]]-A_R[[#This Row],[6+]]</f>
        <v>9.0129999999999932E-2</v>
      </c>
      <c r="AG34" s="5">
        <f>A_R[[#This Row],[6+]]-A_R[[#This Row],[7+]]</f>
        <v>0.12309000000000003</v>
      </c>
      <c r="AH34" s="5">
        <f>A_R[[#This Row],[7+]]-A_R[[#This Row],[8+]]</f>
        <v>0.14176</v>
      </c>
      <c r="AI34" s="5">
        <f>A_R[[#This Row],[8+]]-A_R[[#This Row],[9+]]</f>
        <v>0.14979000000000003</v>
      </c>
      <c r="AJ34" s="5">
        <f>A_R[[#This Row],[9+]]-A_R[[#This Row],[10+]]</f>
        <v>0.13383999999999999</v>
      </c>
      <c r="AK34" s="5">
        <f>A_R[[#This Row],[10+]]-A_R[[#This Row],[11+]]</f>
        <v>0.10367999999999999</v>
      </c>
      <c r="AL34" s="5">
        <f>A_R[[#This Row],[11+]]-A_R[[#This Row],[12+]]</f>
        <v>6.9640000000000007E-2</v>
      </c>
      <c r="AM34" s="5">
        <f>A_R[[#This Row],[12+]]-A_R[[#This Row],[13+]]</f>
        <v>4.0549999999999996E-2</v>
      </c>
      <c r="AN34" s="5">
        <f>A_R[[#This Row],[13+]]-A_R[[#This Row],[14+]]</f>
        <v>2.0480000000000002E-2</v>
      </c>
      <c r="AO34" s="5">
        <f>A_R[[#This Row],[14+]]-A_R[[#This Row],[15+]]</f>
        <v>8.9599999999999992E-3</v>
      </c>
      <c r="AP34" s="5">
        <f>A_R[[#This Row],[15+]]-A_R[[#This Row],[16+]]</f>
        <v>3.4000000000000002E-3</v>
      </c>
      <c r="AQ34" s="5">
        <f>A_R[[#This Row],[16+]]-A_R[[#This Row],[17+]]</f>
        <v>1.1199999999999999E-3</v>
      </c>
      <c r="AR34" s="5">
        <f>A_R[[#This Row],[17+]]-A_R[[#This Row],[18+]]</f>
        <v>3.2000000000000003E-4</v>
      </c>
      <c r="AS34" s="5">
        <f>A_R[[#This Row],[18+]]-A_R[[#This Row],[19+]]</f>
        <v>1E-4</v>
      </c>
      <c r="AT34" s="5">
        <f>A_R[[#This Row],[19+]]-A_R[[#This Row],[20+]]</f>
        <v>0</v>
      </c>
      <c r="AU34" s="5">
        <f>A_R[[#This Row],[20+]]-A_R[[#This Row],[21+]]</f>
        <v>0</v>
      </c>
      <c r="AV34" s="5">
        <f>A_R[[#This Row],[21+]]-A_R[[#This Row],[22+]]</f>
        <v>0</v>
      </c>
      <c r="AW34" s="5">
        <f>A_R[[#This Row],[22+]]-A_R[[#This Row],[23+]]</f>
        <v>0</v>
      </c>
      <c r="AX34" s="5">
        <f>A_R[[#This Row],[23+]]-A_R[[#This Row],[24+]]</f>
        <v>0</v>
      </c>
      <c r="AY34" s="5">
        <f>A_R[[#This Row],[24+]]-A_R[[#This Row],[25+]]</f>
        <v>0</v>
      </c>
      <c r="AZ34" s="5">
        <f>A_R[[#This Row],[25+]]-A_R[[#This Row],[26+]]</f>
        <v>0</v>
      </c>
      <c r="BA34" s="5">
        <f>A_R[[#This Row],[26+]]-A_R[[#This Row],[27+]]</f>
        <v>0</v>
      </c>
      <c r="BB34" s="5">
        <f>A_R[[#This Row],[27+]]-A_R[[#This Row],[28+]]</f>
        <v>0</v>
      </c>
    </row>
    <row r="35" spans="1:54" x14ac:dyDescent="0.25">
      <c r="A35" s="10">
        <v>22400624</v>
      </c>
      <c r="B35" t="s">
        <v>76</v>
      </c>
      <c r="C35" t="s">
        <v>87</v>
      </c>
      <c r="D35" s="11">
        <v>0.8125</v>
      </c>
      <c r="E35" s="9" t="str">
        <f>HYPERLINK("https://www.nba.com/stats/player/201572/boxscores-traditional", "Brook Lopez")</f>
        <v>Brook Lopez</v>
      </c>
      <c r="F35">
        <v>8</v>
      </c>
      <c r="G35" s="4">
        <v>2.7570000000000001</v>
      </c>
      <c r="H35" s="3">
        <v>0.86214000000000002</v>
      </c>
      <c r="I35" s="3">
        <v>0.76729999999999998</v>
      </c>
      <c r="J35" s="3">
        <v>0.64058000000000004</v>
      </c>
      <c r="K35" s="3">
        <v>0.5</v>
      </c>
      <c r="L35" s="3">
        <v>0.35942000000000002</v>
      </c>
      <c r="M35" s="3">
        <v>0.23269999999999999</v>
      </c>
      <c r="N35" s="3">
        <v>0.13786000000000001</v>
      </c>
      <c r="O35" s="3">
        <v>7.3529999999999998E-2</v>
      </c>
      <c r="P35" s="3">
        <v>3.5150000000000001E-2</v>
      </c>
      <c r="Q35" s="3">
        <v>1.4630000000000001E-2</v>
      </c>
      <c r="R35" s="3">
        <v>5.5399999999999998E-3</v>
      </c>
      <c r="S35" s="3">
        <v>1.8699999999999999E-3</v>
      </c>
      <c r="T35" s="3">
        <v>5.5999999999999995E-4</v>
      </c>
      <c r="U35" s="3">
        <v>1.3999999999999999E-4</v>
      </c>
      <c r="V35" s="3">
        <v>3.0000000000000001E-5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5">
        <f>A_R[[#This Row],[5+]]-A_R[[#This Row],[6+]]</f>
        <v>9.4840000000000035E-2</v>
      </c>
      <c r="AG35" s="5">
        <f>A_R[[#This Row],[6+]]-A_R[[#This Row],[7+]]</f>
        <v>0.12671999999999994</v>
      </c>
      <c r="AH35" s="5">
        <f>A_R[[#This Row],[7+]]-A_R[[#This Row],[8+]]</f>
        <v>0.14058000000000004</v>
      </c>
      <c r="AI35" s="5">
        <f>A_R[[#This Row],[8+]]-A_R[[#This Row],[9+]]</f>
        <v>0.14057999999999998</v>
      </c>
      <c r="AJ35" s="5">
        <f>A_R[[#This Row],[9+]]-A_R[[#This Row],[10+]]</f>
        <v>0.12672000000000003</v>
      </c>
      <c r="AK35" s="5">
        <f>A_R[[#This Row],[10+]]-A_R[[#This Row],[11+]]</f>
        <v>9.483999999999998E-2</v>
      </c>
      <c r="AL35" s="5">
        <f>A_R[[#This Row],[11+]]-A_R[[#This Row],[12+]]</f>
        <v>6.4330000000000012E-2</v>
      </c>
      <c r="AM35" s="5">
        <f>A_R[[#This Row],[12+]]-A_R[[#This Row],[13+]]</f>
        <v>3.8379999999999997E-2</v>
      </c>
      <c r="AN35" s="5">
        <f>A_R[[#This Row],[13+]]-A_R[[#This Row],[14+]]</f>
        <v>2.052E-2</v>
      </c>
      <c r="AO35" s="5">
        <f>A_R[[#This Row],[14+]]-A_R[[#This Row],[15+]]</f>
        <v>9.0900000000000009E-3</v>
      </c>
      <c r="AP35" s="5">
        <f>A_R[[#This Row],[15+]]-A_R[[#This Row],[16+]]</f>
        <v>3.6699999999999997E-3</v>
      </c>
      <c r="AQ35" s="5">
        <f>A_R[[#This Row],[16+]]-A_R[[#This Row],[17+]]</f>
        <v>1.31E-3</v>
      </c>
      <c r="AR35" s="5">
        <f>A_R[[#This Row],[17+]]-A_R[[#This Row],[18+]]</f>
        <v>4.1999999999999996E-4</v>
      </c>
      <c r="AS35" s="5">
        <f>A_R[[#This Row],[18+]]-A_R[[#This Row],[19+]]</f>
        <v>1.0999999999999999E-4</v>
      </c>
      <c r="AT35" s="5">
        <f>A_R[[#This Row],[19+]]-A_R[[#This Row],[20+]]</f>
        <v>3.0000000000000001E-5</v>
      </c>
      <c r="AU35" s="5">
        <f>A_R[[#This Row],[20+]]-A_R[[#This Row],[21+]]</f>
        <v>0</v>
      </c>
      <c r="AV35" s="5">
        <f>A_R[[#This Row],[21+]]-A_R[[#This Row],[22+]]</f>
        <v>0</v>
      </c>
      <c r="AW35" s="5">
        <f>A_R[[#This Row],[22+]]-A_R[[#This Row],[23+]]</f>
        <v>0</v>
      </c>
      <c r="AX35" s="5">
        <f>A_R[[#This Row],[23+]]-A_R[[#This Row],[24+]]</f>
        <v>0</v>
      </c>
      <c r="AY35" s="5">
        <f>A_R[[#This Row],[24+]]-A_R[[#This Row],[25+]]</f>
        <v>0</v>
      </c>
      <c r="AZ35" s="5">
        <f>A_R[[#This Row],[25+]]-A_R[[#This Row],[26+]]</f>
        <v>0</v>
      </c>
      <c r="BA35" s="5">
        <f>A_R[[#This Row],[26+]]-A_R[[#This Row],[27+]]</f>
        <v>0</v>
      </c>
      <c r="BB35" s="5">
        <f>A_R[[#This Row],[27+]]-A_R[[#This Row],[28+]]</f>
        <v>0</v>
      </c>
    </row>
    <row r="36" spans="1:54" x14ac:dyDescent="0.25">
      <c r="A36" s="10">
        <v>22400624</v>
      </c>
      <c r="B36" t="s">
        <v>87</v>
      </c>
      <c r="C36" t="s">
        <v>76</v>
      </c>
      <c r="D36" s="11">
        <v>0.8125</v>
      </c>
      <c r="E36" s="9" t="str">
        <f>HYPERLINK("https://www.nba.com/stats/player/1628389/boxscores-traditional", "Bam Adebayo")</f>
        <v>Bam Adebayo</v>
      </c>
      <c r="F36">
        <v>13.4</v>
      </c>
      <c r="G36" s="4">
        <v>3.262</v>
      </c>
      <c r="H36" s="3">
        <v>0.99505999999999994</v>
      </c>
      <c r="I36" s="3">
        <v>0.98839999999999995</v>
      </c>
      <c r="J36" s="3">
        <v>0.97499999999999998</v>
      </c>
      <c r="K36" s="3">
        <v>0.95154000000000005</v>
      </c>
      <c r="L36" s="3">
        <v>0.91149000000000002</v>
      </c>
      <c r="M36" s="3">
        <v>0.85082999999999998</v>
      </c>
      <c r="N36" s="3">
        <v>0.77034999999999998</v>
      </c>
      <c r="O36" s="3">
        <v>0.66639999999999999</v>
      </c>
      <c r="P36" s="3">
        <v>0.54776000000000002</v>
      </c>
      <c r="Q36" s="3">
        <v>0.42858000000000002</v>
      </c>
      <c r="R36" s="3">
        <v>0.31207000000000001</v>
      </c>
      <c r="S36" s="3">
        <v>0.21185999999999999</v>
      </c>
      <c r="T36" s="3">
        <v>0.13567000000000001</v>
      </c>
      <c r="U36" s="3">
        <v>7.9269999999999993E-2</v>
      </c>
      <c r="V36" s="3">
        <v>4.2720000000000001E-2</v>
      </c>
      <c r="W36" s="3">
        <v>2.1690000000000001E-2</v>
      </c>
      <c r="X36" s="3">
        <v>9.9000000000000008E-3</v>
      </c>
      <c r="Y36" s="3">
        <v>4.15E-3</v>
      </c>
      <c r="Z36" s="3">
        <v>1.64E-3</v>
      </c>
      <c r="AA36" s="3">
        <v>5.8E-4</v>
      </c>
      <c r="AB36" s="3">
        <v>1.9000000000000001E-4</v>
      </c>
      <c r="AC36" s="3">
        <v>6.0000000000000002E-5</v>
      </c>
      <c r="AD36" s="3">
        <v>0</v>
      </c>
      <c r="AE36" s="3">
        <v>0</v>
      </c>
      <c r="AF36" s="5">
        <f>A_R[[#This Row],[5+]]-A_R[[#This Row],[6+]]</f>
        <v>6.6599999999999993E-3</v>
      </c>
      <c r="AG36" s="5">
        <f>A_R[[#This Row],[6+]]-A_R[[#This Row],[7+]]</f>
        <v>1.3399999999999967E-2</v>
      </c>
      <c r="AH36" s="5">
        <f>A_R[[#This Row],[7+]]-A_R[[#This Row],[8+]]</f>
        <v>2.3459999999999925E-2</v>
      </c>
      <c r="AI36" s="5">
        <f>A_R[[#This Row],[8+]]-A_R[[#This Row],[9+]]</f>
        <v>4.005000000000003E-2</v>
      </c>
      <c r="AJ36" s="5">
        <f>A_R[[#This Row],[9+]]-A_R[[#This Row],[10+]]</f>
        <v>6.0660000000000047E-2</v>
      </c>
      <c r="AK36" s="5">
        <f>A_R[[#This Row],[10+]]-A_R[[#This Row],[11+]]</f>
        <v>8.0479999999999996E-2</v>
      </c>
      <c r="AL36" s="5">
        <f>A_R[[#This Row],[11+]]-A_R[[#This Row],[12+]]</f>
        <v>0.10394999999999999</v>
      </c>
      <c r="AM36" s="5">
        <f>A_R[[#This Row],[12+]]-A_R[[#This Row],[13+]]</f>
        <v>0.11863999999999997</v>
      </c>
      <c r="AN36" s="5">
        <f>A_R[[#This Row],[13+]]-A_R[[#This Row],[14+]]</f>
        <v>0.11918000000000001</v>
      </c>
      <c r="AO36" s="5">
        <f>A_R[[#This Row],[14+]]-A_R[[#This Row],[15+]]</f>
        <v>0.11651</v>
      </c>
      <c r="AP36" s="5">
        <f>A_R[[#This Row],[15+]]-A_R[[#This Row],[16+]]</f>
        <v>0.10021000000000002</v>
      </c>
      <c r="AQ36" s="5">
        <f>A_R[[#This Row],[16+]]-A_R[[#This Row],[17+]]</f>
        <v>7.618999999999998E-2</v>
      </c>
      <c r="AR36" s="5">
        <f>A_R[[#This Row],[17+]]-A_R[[#This Row],[18+]]</f>
        <v>5.640000000000002E-2</v>
      </c>
      <c r="AS36" s="5">
        <f>A_R[[#This Row],[18+]]-A_R[[#This Row],[19+]]</f>
        <v>3.6549999999999992E-2</v>
      </c>
      <c r="AT36" s="5">
        <f>A_R[[#This Row],[19+]]-A_R[[#This Row],[20+]]</f>
        <v>2.103E-2</v>
      </c>
      <c r="AU36" s="5">
        <f>A_R[[#This Row],[20+]]-A_R[[#This Row],[21+]]</f>
        <v>1.179E-2</v>
      </c>
      <c r="AV36" s="5">
        <f>A_R[[#This Row],[21+]]-A_R[[#This Row],[22+]]</f>
        <v>5.7500000000000008E-3</v>
      </c>
      <c r="AW36" s="5">
        <f>A_R[[#This Row],[22+]]-A_R[[#This Row],[23+]]</f>
        <v>2.5100000000000001E-3</v>
      </c>
      <c r="AX36" s="5">
        <f>A_R[[#This Row],[23+]]-A_R[[#This Row],[24+]]</f>
        <v>1.06E-3</v>
      </c>
      <c r="AY36" s="5">
        <f>A_R[[#This Row],[24+]]-A_R[[#This Row],[25+]]</f>
        <v>3.8999999999999999E-4</v>
      </c>
      <c r="AZ36" s="5">
        <f>A_R[[#This Row],[25+]]-A_R[[#This Row],[26+]]</f>
        <v>1.3000000000000002E-4</v>
      </c>
      <c r="BA36" s="5">
        <f>A_R[[#This Row],[26+]]-A_R[[#This Row],[27+]]</f>
        <v>6.0000000000000002E-5</v>
      </c>
      <c r="BB36" s="5">
        <f>A_R[[#This Row],[27+]]-A_R[[#This Row],[28+]]</f>
        <v>0</v>
      </c>
    </row>
    <row r="37" spans="1:54" x14ac:dyDescent="0.25">
      <c r="A37" s="10">
        <v>22400624</v>
      </c>
      <c r="B37" t="s">
        <v>87</v>
      </c>
      <c r="C37" t="s">
        <v>76</v>
      </c>
      <c r="D37" s="11">
        <v>0.8125</v>
      </c>
      <c r="E37" s="9" t="str">
        <f>HYPERLINK("https://www.nba.com/stats/player/1642276/boxscores-traditional", "Kel'el Ware")</f>
        <v>Kel'el Ware</v>
      </c>
      <c r="F37">
        <v>11.8</v>
      </c>
      <c r="G37" s="4">
        <v>2.4820000000000002</v>
      </c>
      <c r="H37" s="3">
        <v>0.99692999999999998</v>
      </c>
      <c r="I37" s="3">
        <v>0.99036000000000002</v>
      </c>
      <c r="J37" s="3">
        <v>0.97319999999999995</v>
      </c>
      <c r="K37" s="3">
        <v>0.93698999999999999</v>
      </c>
      <c r="L37" s="3">
        <v>0.87075999999999998</v>
      </c>
      <c r="M37" s="3">
        <v>0.76729999999999998</v>
      </c>
      <c r="N37" s="3">
        <v>0.62551999999999996</v>
      </c>
      <c r="O37" s="3">
        <v>0.46811999999999998</v>
      </c>
      <c r="P37" s="3">
        <v>0.31561</v>
      </c>
      <c r="Q37" s="3">
        <v>0.18673000000000001</v>
      </c>
      <c r="R37" s="3">
        <v>9.8530000000000006E-2</v>
      </c>
      <c r="S37" s="3">
        <v>4.5510000000000002E-2</v>
      </c>
      <c r="T37" s="3">
        <v>1.7860000000000001E-2</v>
      </c>
      <c r="U37" s="3">
        <v>6.2100000000000002E-3</v>
      </c>
      <c r="V37" s="3">
        <v>1.8699999999999999E-3</v>
      </c>
      <c r="W37" s="3">
        <v>4.8000000000000001E-4</v>
      </c>
      <c r="X37" s="3">
        <v>1E-4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5">
        <f>A_R[[#This Row],[5+]]-A_R[[#This Row],[6+]]</f>
        <v>6.5699999999999648E-3</v>
      </c>
      <c r="AG37" s="5">
        <f>A_R[[#This Row],[6+]]-A_R[[#This Row],[7+]]</f>
        <v>1.7160000000000064E-2</v>
      </c>
      <c r="AH37" s="5">
        <f>A_R[[#This Row],[7+]]-A_R[[#This Row],[8+]]</f>
        <v>3.6209999999999964E-2</v>
      </c>
      <c r="AI37" s="5">
        <f>A_R[[#This Row],[8+]]-A_R[[#This Row],[9+]]</f>
        <v>6.6230000000000011E-2</v>
      </c>
      <c r="AJ37" s="5">
        <f>A_R[[#This Row],[9+]]-A_R[[#This Row],[10+]]</f>
        <v>0.10346</v>
      </c>
      <c r="AK37" s="5">
        <f>A_R[[#This Row],[10+]]-A_R[[#This Row],[11+]]</f>
        <v>0.14178000000000002</v>
      </c>
      <c r="AL37" s="5">
        <f>A_R[[#This Row],[11+]]-A_R[[#This Row],[12+]]</f>
        <v>0.15739999999999998</v>
      </c>
      <c r="AM37" s="5">
        <f>A_R[[#This Row],[12+]]-A_R[[#This Row],[13+]]</f>
        <v>0.15250999999999998</v>
      </c>
      <c r="AN37" s="5">
        <f>A_R[[#This Row],[13+]]-A_R[[#This Row],[14+]]</f>
        <v>0.12887999999999999</v>
      </c>
      <c r="AO37" s="5">
        <f>A_R[[#This Row],[14+]]-A_R[[#This Row],[15+]]</f>
        <v>8.8200000000000001E-2</v>
      </c>
      <c r="AP37" s="5">
        <f>A_R[[#This Row],[15+]]-A_R[[#This Row],[16+]]</f>
        <v>5.3020000000000005E-2</v>
      </c>
      <c r="AQ37" s="5">
        <f>A_R[[#This Row],[16+]]-A_R[[#This Row],[17+]]</f>
        <v>2.7650000000000001E-2</v>
      </c>
      <c r="AR37" s="5">
        <f>A_R[[#This Row],[17+]]-A_R[[#This Row],[18+]]</f>
        <v>1.1650000000000001E-2</v>
      </c>
      <c r="AS37" s="5">
        <f>A_R[[#This Row],[18+]]-A_R[[#This Row],[19+]]</f>
        <v>4.3400000000000001E-3</v>
      </c>
      <c r="AT37" s="5">
        <f>A_R[[#This Row],[19+]]-A_R[[#This Row],[20+]]</f>
        <v>1.39E-3</v>
      </c>
      <c r="AU37" s="5">
        <f>A_R[[#This Row],[20+]]-A_R[[#This Row],[21+]]</f>
        <v>3.8000000000000002E-4</v>
      </c>
      <c r="AV37" s="5">
        <f>A_R[[#This Row],[21+]]-A_R[[#This Row],[22+]]</f>
        <v>1E-4</v>
      </c>
      <c r="AW37" s="5">
        <f>A_R[[#This Row],[22+]]-A_R[[#This Row],[23+]]</f>
        <v>0</v>
      </c>
      <c r="AX37" s="5">
        <f>A_R[[#This Row],[23+]]-A_R[[#This Row],[24+]]</f>
        <v>0</v>
      </c>
      <c r="AY37" s="5">
        <f>A_R[[#This Row],[24+]]-A_R[[#This Row],[25+]]</f>
        <v>0</v>
      </c>
      <c r="AZ37" s="5">
        <f>A_R[[#This Row],[25+]]-A_R[[#This Row],[26+]]</f>
        <v>0</v>
      </c>
      <c r="BA37" s="5">
        <f>A_R[[#This Row],[26+]]-A_R[[#This Row],[27+]]</f>
        <v>0</v>
      </c>
      <c r="BB37" s="5">
        <f>A_R[[#This Row],[27+]]-A_R[[#This Row],[28+]]</f>
        <v>0</v>
      </c>
    </row>
    <row r="38" spans="1:54" x14ac:dyDescent="0.25">
      <c r="A38" s="10">
        <v>22400624</v>
      </c>
      <c r="B38" t="s">
        <v>87</v>
      </c>
      <c r="C38" t="s">
        <v>76</v>
      </c>
      <c r="D38" s="11">
        <v>0.8125</v>
      </c>
      <c r="E38" s="9" t="str">
        <f>HYPERLINK("https://www.nba.com/stats/player/1629639/boxscores-traditional", "Tyler Herro")</f>
        <v>Tyler Herro</v>
      </c>
      <c r="F38">
        <v>11.4</v>
      </c>
      <c r="G38" s="4">
        <v>3.8260000000000001</v>
      </c>
      <c r="H38" s="3">
        <v>0.95254000000000005</v>
      </c>
      <c r="I38" s="3">
        <v>0.92073000000000005</v>
      </c>
      <c r="J38" s="3">
        <v>0.87492999999999999</v>
      </c>
      <c r="K38" s="3">
        <v>0.81327000000000005</v>
      </c>
      <c r="L38" s="3">
        <v>0.73565000000000003</v>
      </c>
      <c r="M38" s="3">
        <v>0.64431000000000005</v>
      </c>
      <c r="N38" s="3">
        <v>0.53983000000000003</v>
      </c>
      <c r="O38" s="3">
        <v>0.43643999999999999</v>
      </c>
      <c r="P38" s="3">
        <v>0.33723999999999998</v>
      </c>
      <c r="Q38" s="3">
        <v>0.24825</v>
      </c>
      <c r="R38" s="3">
        <v>0.17360999999999999</v>
      </c>
      <c r="S38" s="3">
        <v>0.11507000000000001</v>
      </c>
      <c r="T38" s="3">
        <v>7.2150000000000006E-2</v>
      </c>
      <c r="U38" s="3">
        <v>4.1820000000000003E-2</v>
      </c>
      <c r="V38" s="3">
        <v>2.3300000000000001E-2</v>
      </c>
      <c r="W38" s="3">
        <v>1.222E-2</v>
      </c>
      <c r="X38" s="3">
        <v>6.0400000000000002E-3</v>
      </c>
      <c r="Y38" s="3">
        <v>2.8E-3</v>
      </c>
      <c r="Z38" s="3">
        <v>1.2199999999999999E-3</v>
      </c>
      <c r="AA38" s="3">
        <v>5.0000000000000001E-4</v>
      </c>
      <c r="AB38" s="3">
        <v>1.9000000000000001E-4</v>
      </c>
      <c r="AC38" s="3">
        <v>6.9999999999999994E-5</v>
      </c>
      <c r="AD38" s="3">
        <v>0</v>
      </c>
      <c r="AE38" s="3">
        <v>0</v>
      </c>
      <c r="AF38" s="5">
        <f>A_R[[#This Row],[5+]]-A_R[[#This Row],[6+]]</f>
        <v>3.1810000000000005E-2</v>
      </c>
      <c r="AG38" s="5">
        <f>A_R[[#This Row],[6+]]-A_R[[#This Row],[7+]]</f>
        <v>4.5800000000000063E-2</v>
      </c>
      <c r="AH38" s="5">
        <f>A_R[[#This Row],[7+]]-A_R[[#This Row],[8+]]</f>
        <v>6.1659999999999937E-2</v>
      </c>
      <c r="AI38" s="5">
        <f>A_R[[#This Row],[8+]]-A_R[[#This Row],[9+]]</f>
        <v>7.7620000000000022E-2</v>
      </c>
      <c r="AJ38" s="5">
        <f>A_R[[#This Row],[9+]]-A_R[[#This Row],[10+]]</f>
        <v>9.1339999999999977E-2</v>
      </c>
      <c r="AK38" s="5">
        <f>A_R[[#This Row],[10+]]-A_R[[#This Row],[11+]]</f>
        <v>0.10448000000000002</v>
      </c>
      <c r="AL38" s="5">
        <f>A_R[[#This Row],[11+]]-A_R[[#This Row],[12+]]</f>
        <v>0.10339000000000004</v>
      </c>
      <c r="AM38" s="5">
        <f>A_R[[#This Row],[12+]]-A_R[[#This Row],[13+]]</f>
        <v>9.920000000000001E-2</v>
      </c>
      <c r="AN38" s="5">
        <f>A_R[[#This Row],[13+]]-A_R[[#This Row],[14+]]</f>
        <v>8.8989999999999986E-2</v>
      </c>
      <c r="AO38" s="5">
        <f>A_R[[#This Row],[14+]]-A_R[[#This Row],[15+]]</f>
        <v>7.4640000000000012E-2</v>
      </c>
      <c r="AP38" s="5">
        <f>A_R[[#This Row],[15+]]-A_R[[#This Row],[16+]]</f>
        <v>5.8539999999999981E-2</v>
      </c>
      <c r="AQ38" s="5">
        <f>A_R[[#This Row],[16+]]-A_R[[#This Row],[17+]]</f>
        <v>4.292E-2</v>
      </c>
      <c r="AR38" s="5">
        <f>A_R[[#This Row],[17+]]-A_R[[#This Row],[18+]]</f>
        <v>3.0330000000000003E-2</v>
      </c>
      <c r="AS38" s="5">
        <f>A_R[[#This Row],[18+]]-A_R[[#This Row],[19+]]</f>
        <v>1.8520000000000002E-2</v>
      </c>
      <c r="AT38" s="5">
        <f>A_R[[#This Row],[19+]]-A_R[[#This Row],[20+]]</f>
        <v>1.1080000000000001E-2</v>
      </c>
      <c r="AU38" s="5">
        <f>A_R[[#This Row],[20+]]-A_R[[#This Row],[21+]]</f>
        <v>6.1799999999999997E-3</v>
      </c>
      <c r="AV38" s="5">
        <f>A_R[[#This Row],[21+]]-A_R[[#This Row],[22+]]</f>
        <v>3.2400000000000003E-3</v>
      </c>
      <c r="AW38" s="5">
        <f>A_R[[#This Row],[22+]]-A_R[[#This Row],[23+]]</f>
        <v>1.58E-3</v>
      </c>
      <c r="AX38" s="5">
        <f>A_R[[#This Row],[23+]]-A_R[[#This Row],[24+]]</f>
        <v>7.1999999999999994E-4</v>
      </c>
      <c r="AY38" s="5">
        <f>A_R[[#This Row],[24+]]-A_R[[#This Row],[25+]]</f>
        <v>3.1E-4</v>
      </c>
      <c r="AZ38" s="5">
        <f>A_R[[#This Row],[25+]]-A_R[[#This Row],[26+]]</f>
        <v>1.2000000000000002E-4</v>
      </c>
      <c r="BA38" s="5">
        <f>A_R[[#This Row],[26+]]-A_R[[#This Row],[27+]]</f>
        <v>6.9999999999999994E-5</v>
      </c>
      <c r="BB38" s="5">
        <f>A_R[[#This Row],[27+]]-A_R[[#This Row],[28+]]</f>
        <v>0</v>
      </c>
    </row>
    <row r="39" spans="1:54" x14ac:dyDescent="0.25">
      <c r="A39" s="10">
        <v>22400624</v>
      </c>
      <c r="B39" t="s">
        <v>87</v>
      </c>
      <c r="C39" t="s">
        <v>76</v>
      </c>
      <c r="D39" s="11">
        <v>0.8125</v>
      </c>
      <c r="E39" s="9" t="str">
        <f>HYPERLINK("https://www.nba.com/stats/player/1631107/boxscores-traditional", "Nikola Jovic")</f>
        <v>Nikola Jovic</v>
      </c>
      <c r="F39">
        <v>9.6</v>
      </c>
      <c r="G39" s="4">
        <v>2.0590000000000002</v>
      </c>
      <c r="H39" s="3">
        <v>0.98712999999999995</v>
      </c>
      <c r="I39" s="3">
        <v>0.95994000000000002</v>
      </c>
      <c r="J39" s="3">
        <v>0.89617000000000002</v>
      </c>
      <c r="K39" s="3">
        <v>0.7823</v>
      </c>
      <c r="L39" s="3">
        <v>0.61409000000000002</v>
      </c>
      <c r="M39" s="3">
        <v>0.42465000000000003</v>
      </c>
      <c r="N39" s="3">
        <v>0.24825</v>
      </c>
      <c r="O39" s="3">
        <v>0.121</v>
      </c>
      <c r="P39" s="3">
        <v>4.947E-2</v>
      </c>
      <c r="Q39" s="3">
        <v>1.618E-2</v>
      </c>
      <c r="R39" s="3">
        <v>4.4000000000000003E-3</v>
      </c>
      <c r="S39" s="3">
        <v>9.3999999999999997E-4</v>
      </c>
      <c r="T39" s="3">
        <v>1.7000000000000001E-4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5">
        <f>A_R[[#This Row],[5+]]-A_R[[#This Row],[6+]]</f>
        <v>2.7189999999999936E-2</v>
      </c>
      <c r="AG39" s="5">
        <f>A_R[[#This Row],[6+]]-A_R[[#This Row],[7+]]</f>
        <v>6.3769999999999993E-2</v>
      </c>
      <c r="AH39" s="5">
        <f>A_R[[#This Row],[7+]]-A_R[[#This Row],[8+]]</f>
        <v>0.11387000000000003</v>
      </c>
      <c r="AI39" s="5">
        <f>A_R[[#This Row],[8+]]-A_R[[#This Row],[9+]]</f>
        <v>0.16820999999999997</v>
      </c>
      <c r="AJ39" s="5">
        <f>A_R[[#This Row],[9+]]-A_R[[#This Row],[10+]]</f>
        <v>0.18944</v>
      </c>
      <c r="AK39" s="5">
        <f>A_R[[#This Row],[10+]]-A_R[[#This Row],[11+]]</f>
        <v>0.17640000000000003</v>
      </c>
      <c r="AL39" s="5">
        <f>A_R[[#This Row],[11+]]-A_R[[#This Row],[12+]]</f>
        <v>0.12725</v>
      </c>
      <c r="AM39" s="5">
        <f>A_R[[#This Row],[12+]]-A_R[[#This Row],[13+]]</f>
        <v>7.1529999999999996E-2</v>
      </c>
      <c r="AN39" s="5">
        <f>A_R[[#This Row],[13+]]-A_R[[#This Row],[14+]]</f>
        <v>3.329E-2</v>
      </c>
      <c r="AO39" s="5">
        <f>A_R[[#This Row],[14+]]-A_R[[#This Row],[15+]]</f>
        <v>1.1779999999999999E-2</v>
      </c>
      <c r="AP39" s="5">
        <f>A_R[[#This Row],[15+]]-A_R[[#This Row],[16+]]</f>
        <v>3.4600000000000004E-3</v>
      </c>
      <c r="AQ39" s="5">
        <f>A_R[[#This Row],[16+]]-A_R[[#This Row],[17+]]</f>
        <v>7.6999999999999996E-4</v>
      </c>
      <c r="AR39" s="5">
        <f>A_R[[#This Row],[17+]]-A_R[[#This Row],[18+]]</f>
        <v>1.7000000000000001E-4</v>
      </c>
      <c r="AS39" s="5">
        <f>A_R[[#This Row],[18+]]-A_R[[#This Row],[19+]]</f>
        <v>0</v>
      </c>
      <c r="AT39" s="5">
        <f>A_R[[#This Row],[19+]]-A_R[[#This Row],[20+]]</f>
        <v>0</v>
      </c>
      <c r="AU39" s="5">
        <f>A_R[[#This Row],[20+]]-A_R[[#This Row],[21+]]</f>
        <v>0</v>
      </c>
      <c r="AV39" s="5">
        <f>A_R[[#This Row],[21+]]-A_R[[#This Row],[22+]]</f>
        <v>0</v>
      </c>
      <c r="AW39" s="5">
        <f>A_R[[#This Row],[22+]]-A_R[[#This Row],[23+]]</f>
        <v>0</v>
      </c>
      <c r="AX39" s="5">
        <f>A_R[[#This Row],[23+]]-A_R[[#This Row],[24+]]</f>
        <v>0</v>
      </c>
      <c r="AY39" s="5">
        <f>A_R[[#This Row],[24+]]-A_R[[#This Row],[25+]]</f>
        <v>0</v>
      </c>
      <c r="AZ39" s="5">
        <f>A_R[[#This Row],[25+]]-A_R[[#This Row],[26+]]</f>
        <v>0</v>
      </c>
      <c r="BA39" s="5">
        <f>A_R[[#This Row],[26+]]-A_R[[#This Row],[27+]]</f>
        <v>0</v>
      </c>
      <c r="BB39" s="5">
        <f>A_R[[#This Row],[27+]]-A_R[[#This Row],[28+]]</f>
        <v>0</v>
      </c>
    </row>
    <row r="40" spans="1:54" x14ac:dyDescent="0.25">
      <c r="A40" s="10">
        <v>22400625</v>
      </c>
      <c r="B40" t="s">
        <v>75</v>
      </c>
      <c r="C40" t="s">
        <v>77</v>
      </c>
      <c r="D40" s="11">
        <v>0.83333333333333337</v>
      </c>
      <c r="E40" s="9" t="str">
        <f>HYPERLINK("https://www.nba.com/stats/player/1629029/boxscores-traditional", "Luka Doncic")</f>
        <v>Luka Doncic</v>
      </c>
      <c r="F40">
        <v>19.600000000000001</v>
      </c>
      <c r="G40" s="4">
        <v>4.0789999999999997</v>
      </c>
      <c r="H40" s="3">
        <v>0.99983</v>
      </c>
      <c r="I40" s="3">
        <v>0.99956999999999996</v>
      </c>
      <c r="J40" s="3">
        <v>0.999</v>
      </c>
      <c r="K40" s="3">
        <v>0.99773999999999996</v>
      </c>
      <c r="L40" s="3">
        <v>0.99534</v>
      </c>
      <c r="M40" s="3">
        <v>0.99060999999999999</v>
      </c>
      <c r="N40" s="3">
        <v>0.98257000000000005</v>
      </c>
      <c r="O40" s="3">
        <v>0.96855999999999998</v>
      </c>
      <c r="P40" s="3">
        <v>0.94738</v>
      </c>
      <c r="Q40" s="3">
        <v>0.91466000000000003</v>
      </c>
      <c r="R40" s="3">
        <v>0.87075999999999998</v>
      </c>
      <c r="S40" s="3">
        <v>0.81057000000000001</v>
      </c>
      <c r="T40" s="3">
        <v>0.73890999999999996</v>
      </c>
      <c r="U40" s="3">
        <v>0.65173000000000003</v>
      </c>
      <c r="V40" s="3">
        <v>0.55962000000000001</v>
      </c>
      <c r="W40" s="3">
        <v>0.46017000000000002</v>
      </c>
      <c r="X40" s="3">
        <v>0.36692999999999998</v>
      </c>
      <c r="Y40" s="3">
        <v>0.27760000000000001</v>
      </c>
      <c r="Z40" s="3">
        <v>0.20327000000000001</v>
      </c>
      <c r="AA40" s="3">
        <v>0.14007</v>
      </c>
      <c r="AB40" s="3">
        <v>9.3420000000000003E-2</v>
      </c>
      <c r="AC40" s="3">
        <v>5.8209999999999998E-2</v>
      </c>
      <c r="AD40" s="3">
        <v>3.5150000000000001E-2</v>
      </c>
      <c r="AE40" s="3">
        <v>1.9699999999999999E-2</v>
      </c>
      <c r="AF40" s="5">
        <f>A_R[[#This Row],[5+]]-A_R[[#This Row],[6+]]</f>
        <v>2.6000000000003798E-4</v>
      </c>
      <c r="AG40" s="5">
        <f>A_R[[#This Row],[6+]]-A_R[[#This Row],[7+]]</f>
        <v>5.6999999999995943E-4</v>
      </c>
      <c r="AH40" s="5">
        <f>A_R[[#This Row],[7+]]-A_R[[#This Row],[8+]]</f>
        <v>1.2600000000000389E-3</v>
      </c>
      <c r="AI40" s="5">
        <f>A_R[[#This Row],[8+]]-A_R[[#This Row],[9+]]</f>
        <v>2.3999999999999577E-3</v>
      </c>
      <c r="AJ40" s="5">
        <f>A_R[[#This Row],[9+]]-A_R[[#This Row],[10+]]</f>
        <v>4.730000000000012E-3</v>
      </c>
      <c r="AK40" s="5">
        <f>A_R[[#This Row],[10+]]-A_R[[#This Row],[11+]]</f>
        <v>8.0399999999999361E-3</v>
      </c>
      <c r="AL40" s="5">
        <f>A_R[[#This Row],[11+]]-A_R[[#This Row],[12+]]</f>
        <v>1.4010000000000078E-2</v>
      </c>
      <c r="AM40" s="5">
        <f>A_R[[#This Row],[12+]]-A_R[[#This Row],[13+]]</f>
        <v>2.1179999999999977E-2</v>
      </c>
      <c r="AN40" s="5">
        <f>A_R[[#This Row],[13+]]-A_R[[#This Row],[14+]]</f>
        <v>3.2719999999999971E-2</v>
      </c>
      <c r="AO40" s="5">
        <f>A_R[[#This Row],[14+]]-A_R[[#This Row],[15+]]</f>
        <v>4.390000000000005E-2</v>
      </c>
      <c r="AP40" s="5">
        <f>A_R[[#This Row],[15+]]-A_R[[#This Row],[16+]]</f>
        <v>6.0189999999999966E-2</v>
      </c>
      <c r="AQ40" s="5">
        <f>A_R[[#This Row],[16+]]-A_R[[#This Row],[17+]]</f>
        <v>7.1660000000000057E-2</v>
      </c>
      <c r="AR40" s="5">
        <f>A_R[[#This Row],[17+]]-A_R[[#This Row],[18+]]</f>
        <v>8.7179999999999924E-2</v>
      </c>
      <c r="AS40" s="5">
        <f>A_R[[#This Row],[18+]]-A_R[[#This Row],[19+]]</f>
        <v>9.2110000000000025E-2</v>
      </c>
      <c r="AT40" s="5">
        <f>A_R[[#This Row],[19+]]-A_R[[#This Row],[20+]]</f>
        <v>9.9449999999999983E-2</v>
      </c>
      <c r="AU40" s="5">
        <f>A_R[[#This Row],[20+]]-A_R[[#This Row],[21+]]</f>
        <v>9.3240000000000045E-2</v>
      </c>
      <c r="AV40" s="5">
        <f>A_R[[#This Row],[21+]]-A_R[[#This Row],[22+]]</f>
        <v>8.9329999999999965E-2</v>
      </c>
      <c r="AW40" s="5">
        <f>A_R[[#This Row],[22+]]-A_R[[#This Row],[23+]]</f>
        <v>7.4330000000000007E-2</v>
      </c>
      <c r="AX40" s="5">
        <f>A_R[[#This Row],[23+]]-A_R[[#This Row],[24+]]</f>
        <v>6.3200000000000006E-2</v>
      </c>
      <c r="AY40" s="5">
        <f>A_R[[#This Row],[24+]]-A_R[[#This Row],[25+]]</f>
        <v>4.6649999999999997E-2</v>
      </c>
      <c r="AZ40" s="5">
        <f>A_R[[#This Row],[25+]]-A_R[[#This Row],[26+]]</f>
        <v>3.5210000000000005E-2</v>
      </c>
      <c r="BA40" s="5">
        <f>A_R[[#This Row],[26+]]-A_R[[#This Row],[27+]]</f>
        <v>2.3059999999999997E-2</v>
      </c>
      <c r="BB40" s="5">
        <f>A_R[[#This Row],[27+]]-A_R[[#This Row],[28+]]</f>
        <v>1.5450000000000002E-2</v>
      </c>
    </row>
    <row r="41" spans="1:54" x14ac:dyDescent="0.25">
      <c r="A41" s="10">
        <v>22400625</v>
      </c>
      <c r="B41" t="s">
        <v>75</v>
      </c>
      <c r="C41" t="s">
        <v>77</v>
      </c>
      <c r="D41" s="11">
        <v>0.83333333333333337</v>
      </c>
      <c r="E41" s="9" t="str">
        <f>HYPERLINK("https://www.nba.com/stats/player/1641726/boxscores-traditional", "Dereck Lively II")</f>
        <v>Dereck Lively II</v>
      </c>
      <c r="F41">
        <v>13.4</v>
      </c>
      <c r="G41" s="4">
        <v>2.577</v>
      </c>
      <c r="H41" s="3">
        <v>0.99944</v>
      </c>
      <c r="I41" s="3">
        <v>0.99795</v>
      </c>
      <c r="J41" s="3">
        <v>0.99343000000000004</v>
      </c>
      <c r="K41" s="3">
        <v>0.98214000000000001</v>
      </c>
      <c r="L41" s="3">
        <v>0.95637000000000005</v>
      </c>
      <c r="M41" s="3">
        <v>0.90658000000000005</v>
      </c>
      <c r="N41" s="3">
        <v>0.82381000000000004</v>
      </c>
      <c r="O41" s="3">
        <v>0.70540000000000003</v>
      </c>
      <c r="P41" s="3">
        <v>0.56355999999999995</v>
      </c>
      <c r="Q41" s="3">
        <v>0.40905000000000002</v>
      </c>
      <c r="R41" s="3">
        <v>0.26762999999999998</v>
      </c>
      <c r="S41" s="3">
        <v>0.15625</v>
      </c>
      <c r="T41" s="3">
        <v>8.0759999999999998E-2</v>
      </c>
      <c r="U41" s="3">
        <v>3.6729999999999999E-2</v>
      </c>
      <c r="V41" s="3">
        <v>1.4999999999999999E-2</v>
      </c>
      <c r="W41" s="3">
        <v>5.2300000000000003E-3</v>
      </c>
      <c r="X41" s="3">
        <v>1.5900000000000001E-3</v>
      </c>
      <c r="Y41" s="3">
        <v>4.2000000000000002E-4</v>
      </c>
      <c r="Z41" s="3">
        <v>1E-4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5">
        <f>A_R[[#This Row],[5+]]-A_R[[#This Row],[6+]]</f>
        <v>1.4899999999999913E-3</v>
      </c>
      <c r="AG41" s="5">
        <f>A_R[[#This Row],[6+]]-A_R[[#This Row],[7+]]</f>
        <v>4.5199999999999685E-3</v>
      </c>
      <c r="AH41" s="5">
        <f>A_R[[#This Row],[7+]]-A_R[[#This Row],[8+]]</f>
        <v>1.1290000000000022E-2</v>
      </c>
      <c r="AI41" s="5">
        <f>A_R[[#This Row],[8+]]-A_R[[#This Row],[9+]]</f>
        <v>2.576999999999996E-2</v>
      </c>
      <c r="AJ41" s="5">
        <f>A_R[[#This Row],[9+]]-A_R[[#This Row],[10+]]</f>
        <v>4.9790000000000001E-2</v>
      </c>
      <c r="AK41" s="5">
        <f>A_R[[#This Row],[10+]]-A_R[[#This Row],[11+]]</f>
        <v>8.277000000000001E-2</v>
      </c>
      <c r="AL41" s="5">
        <f>A_R[[#This Row],[11+]]-A_R[[#This Row],[12+]]</f>
        <v>0.11841000000000002</v>
      </c>
      <c r="AM41" s="5">
        <f>A_R[[#This Row],[12+]]-A_R[[#This Row],[13+]]</f>
        <v>0.14184000000000008</v>
      </c>
      <c r="AN41" s="5">
        <f>A_R[[#This Row],[13+]]-A_R[[#This Row],[14+]]</f>
        <v>0.15450999999999993</v>
      </c>
      <c r="AO41" s="5">
        <f>A_R[[#This Row],[14+]]-A_R[[#This Row],[15+]]</f>
        <v>0.14142000000000005</v>
      </c>
      <c r="AP41" s="5">
        <f>A_R[[#This Row],[15+]]-A_R[[#This Row],[16+]]</f>
        <v>0.11137999999999998</v>
      </c>
      <c r="AQ41" s="5">
        <f>A_R[[#This Row],[16+]]-A_R[[#This Row],[17+]]</f>
        <v>7.5490000000000002E-2</v>
      </c>
      <c r="AR41" s="5">
        <f>A_R[[#This Row],[17+]]-A_R[[#This Row],[18+]]</f>
        <v>4.403E-2</v>
      </c>
      <c r="AS41" s="5">
        <f>A_R[[#This Row],[18+]]-A_R[[#This Row],[19+]]</f>
        <v>2.1729999999999999E-2</v>
      </c>
      <c r="AT41" s="5">
        <f>A_R[[#This Row],[19+]]-A_R[[#This Row],[20+]]</f>
        <v>9.7699999999999992E-3</v>
      </c>
      <c r="AU41" s="5">
        <f>A_R[[#This Row],[20+]]-A_R[[#This Row],[21+]]</f>
        <v>3.64E-3</v>
      </c>
      <c r="AV41" s="5">
        <f>A_R[[#This Row],[21+]]-A_R[[#This Row],[22+]]</f>
        <v>1.17E-3</v>
      </c>
      <c r="AW41" s="5">
        <f>A_R[[#This Row],[22+]]-A_R[[#This Row],[23+]]</f>
        <v>3.2000000000000003E-4</v>
      </c>
      <c r="AX41" s="5">
        <f>A_R[[#This Row],[23+]]-A_R[[#This Row],[24+]]</f>
        <v>1E-4</v>
      </c>
      <c r="AY41" s="5">
        <f>A_R[[#This Row],[24+]]-A_R[[#This Row],[25+]]</f>
        <v>0</v>
      </c>
      <c r="AZ41" s="5">
        <f>A_R[[#This Row],[25+]]-A_R[[#This Row],[26+]]</f>
        <v>0</v>
      </c>
      <c r="BA41" s="5">
        <f>A_R[[#This Row],[26+]]-A_R[[#This Row],[27+]]</f>
        <v>0</v>
      </c>
      <c r="BB41" s="5">
        <f>A_R[[#This Row],[27+]]-A_R[[#This Row],[28+]]</f>
        <v>0</v>
      </c>
    </row>
    <row r="42" spans="1:54" x14ac:dyDescent="0.25">
      <c r="A42" s="10">
        <v>22400625</v>
      </c>
      <c r="B42" t="s">
        <v>75</v>
      </c>
      <c r="C42" t="s">
        <v>77</v>
      </c>
      <c r="D42" s="11">
        <v>0.83333333333333337</v>
      </c>
      <c r="E42" s="9" t="str">
        <f>HYPERLINK("https://www.nba.com/stats/player/1629023/boxscores-traditional", "P.J. Washington")</f>
        <v>P.J. Washington</v>
      </c>
      <c r="F42">
        <v>11.8</v>
      </c>
      <c r="G42" s="4">
        <v>2.4</v>
      </c>
      <c r="H42" s="3">
        <v>0.99766999999999995</v>
      </c>
      <c r="I42" s="3">
        <v>0.99224000000000001</v>
      </c>
      <c r="J42" s="3">
        <v>0.97724999999999995</v>
      </c>
      <c r="K42" s="3">
        <v>0.94294999999999995</v>
      </c>
      <c r="L42" s="3">
        <v>0.879</v>
      </c>
      <c r="M42" s="3">
        <v>0.77337</v>
      </c>
      <c r="N42" s="3">
        <v>0.62929999999999997</v>
      </c>
      <c r="O42" s="3">
        <v>0.46811999999999998</v>
      </c>
      <c r="P42" s="3">
        <v>0.30853999999999998</v>
      </c>
      <c r="Q42" s="3">
        <v>0.17879</v>
      </c>
      <c r="R42" s="3">
        <v>9.1759999999999994E-2</v>
      </c>
      <c r="S42" s="3">
        <v>4.0059999999999998E-2</v>
      </c>
      <c r="T42" s="3">
        <v>1.4999999999999999E-2</v>
      </c>
      <c r="U42" s="3">
        <v>4.9399999999999999E-3</v>
      </c>
      <c r="V42" s="3">
        <v>1.3500000000000001E-3</v>
      </c>
      <c r="W42" s="3">
        <v>3.1E-4</v>
      </c>
      <c r="X42" s="3">
        <v>6.0000000000000002E-5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5">
        <f>A_R[[#This Row],[5+]]-A_R[[#This Row],[6+]]</f>
        <v>5.4299999999999349E-3</v>
      </c>
      <c r="AG42" s="5">
        <f>A_R[[#This Row],[6+]]-A_R[[#This Row],[7+]]</f>
        <v>1.4990000000000059E-2</v>
      </c>
      <c r="AH42" s="5">
        <f>A_R[[#This Row],[7+]]-A_R[[#This Row],[8+]]</f>
        <v>3.4299999999999997E-2</v>
      </c>
      <c r="AI42" s="5">
        <f>A_R[[#This Row],[8+]]-A_R[[#This Row],[9+]]</f>
        <v>6.3949999999999951E-2</v>
      </c>
      <c r="AJ42" s="5">
        <f>A_R[[#This Row],[9+]]-A_R[[#This Row],[10+]]</f>
        <v>0.10563</v>
      </c>
      <c r="AK42" s="5">
        <f>A_R[[#This Row],[10+]]-A_R[[#This Row],[11+]]</f>
        <v>0.14407000000000003</v>
      </c>
      <c r="AL42" s="5">
        <f>A_R[[#This Row],[11+]]-A_R[[#This Row],[12+]]</f>
        <v>0.16117999999999999</v>
      </c>
      <c r="AM42" s="5">
        <f>A_R[[#This Row],[12+]]-A_R[[#This Row],[13+]]</f>
        <v>0.15958</v>
      </c>
      <c r="AN42" s="5">
        <f>A_R[[#This Row],[13+]]-A_R[[#This Row],[14+]]</f>
        <v>0.12974999999999998</v>
      </c>
      <c r="AO42" s="5">
        <f>A_R[[#This Row],[14+]]-A_R[[#This Row],[15+]]</f>
        <v>8.703000000000001E-2</v>
      </c>
      <c r="AP42" s="5">
        <f>A_R[[#This Row],[15+]]-A_R[[#This Row],[16+]]</f>
        <v>5.1699999999999996E-2</v>
      </c>
      <c r="AQ42" s="5">
        <f>A_R[[#This Row],[16+]]-A_R[[#This Row],[17+]]</f>
        <v>2.5059999999999999E-2</v>
      </c>
      <c r="AR42" s="5">
        <f>A_R[[#This Row],[17+]]-A_R[[#This Row],[18+]]</f>
        <v>1.0059999999999999E-2</v>
      </c>
      <c r="AS42" s="5">
        <f>A_R[[#This Row],[18+]]-A_R[[#This Row],[19+]]</f>
        <v>3.5899999999999999E-3</v>
      </c>
      <c r="AT42" s="5">
        <f>A_R[[#This Row],[19+]]-A_R[[#This Row],[20+]]</f>
        <v>1.0400000000000001E-3</v>
      </c>
      <c r="AU42" s="5">
        <f>A_R[[#This Row],[20+]]-A_R[[#This Row],[21+]]</f>
        <v>2.5000000000000001E-4</v>
      </c>
      <c r="AV42" s="5">
        <f>A_R[[#This Row],[21+]]-A_R[[#This Row],[22+]]</f>
        <v>6.0000000000000002E-5</v>
      </c>
      <c r="AW42" s="5">
        <f>A_R[[#This Row],[22+]]-A_R[[#This Row],[23+]]</f>
        <v>0</v>
      </c>
      <c r="AX42" s="5">
        <f>A_R[[#This Row],[23+]]-A_R[[#This Row],[24+]]</f>
        <v>0</v>
      </c>
      <c r="AY42" s="5">
        <f>A_R[[#This Row],[24+]]-A_R[[#This Row],[25+]]</f>
        <v>0</v>
      </c>
      <c r="AZ42" s="5">
        <f>A_R[[#This Row],[25+]]-A_R[[#This Row],[26+]]</f>
        <v>0</v>
      </c>
      <c r="BA42" s="5">
        <f>A_R[[#This Row],[26+]]-A_R[[#This Row],[27+]]</f>
        <v>0</v>
      </c>
      <c r="BB42" s="5">
        <f>A_R[[#This Row],[27+]]-A_R[[#This Row],[28+]]</f>
        <v>0</v>
      </c>
    </row>
    <row r="43" spans="1:54" x14ac:dyDescent="0.25">
      <c r="A43" s="10">
        <v>22400625</v>
      </c>
      <c r="B43" t="s">
        <v>75</v>
      </c>
      <c r="C43" t="s">
        <v>77</v>
      </c>
      <c r="D43" s="11">
        <v>0.83333333333333337</v>
      </c>
      <c r="E43" s="9" t="str">
        <f>HYPERLINK("https://www.nba.com/stats/player/1629655/boxscores-traditional", "Daniel Gafford")</f>
        <v>Daniel Gafford</v>
      </c>
      <c r="F43">
        <v>11.8</v>
      </c>
      <c r="G43" s="4">
        <v>4.665</v>
      </c>
      <c r="H43" s="3">
        <v>0.92784999999999995</v>
      </c>
      <c r="I43" s="3">
        <v>0.89251000000000003</v>
      </c>
      <c r="J43" s="3">
        <v>0.84848999999999997</v>
      </c>
      <c r="K43" s="3">
        <v>0.79103000000000001</v>
      </c>
      <c r="L43" s="3">
        <v>0.72575000000000001</v>
      </c>
      <c r="M43" s="3">
        <v>0.65173000000000003</v>
      </c>
      <c r="N43" s="3">
        <v>0.56749000000000005</v>
      </c>
      <c r="O43" s="3">
        <v>0.48404999999999998</v>
      </c>
      <c r="P43" s="3">
        <v>0.39743000000000001</v>
      </c>
      <c r="Q43" s="3">
        <v>0.31918000000000002</v>
      </c>
      <c r="R43" s="3">
        <v>0.24510000000000001</v>
      </c>
      <c r="S43" s="3">
        <v>0.18406</v>
      </c>
      <c r="T43" s="3">
        <v>0.13350000000000001</v>
      </c>
      <c r="U43" s="3">
        <v>9.1759999999999994E-2</v>
      </c>
      <c r="V43" s="3">
        <v>6.1780000000000002E-2</v>
      </c>
      <c r="W43" s="3">
        <v>3.9199999999999999E-2</v>
      </c>
      <c r="X43" s="3">
        <v>2.4420000000000001E-2</v>
      </c>
      <c r="Y43" s="3">
        <v>1.426E-2</v>
      </c>
      <c r="Z43" s="3">
        <v>8.2000000000000007E-3</v>
      </c>
      <c r="AA43" s="3">
        <v>4.4000000000000003E-3</v>
      </c>
      <c r="AB43" s="3">
        <v>2.33E-3</v>
      </c>
      <c r="AC43" s="3">
        <v>1.1800000000000001E-3</v>
      </c>
      <c r="AD43" s="3">
        <v>5.5999999999999995E-4</v>
      </c>
      <c r="AE43" s="3">
        <v>2.5999999999999998E-4</v>
      </c>
      <c r="AF43" s="5">
        <f>A_R[[#This Row],[5+]]-A_R[[#This Row],[6+]]</f>
        <v>3.5339999999999927E-2</v>
      </c>
      <c r="AG43" s="5">
        <f>A_R[[#This Row],[6+]]-A_R[[#This Row],[7+]]</f>
        <v>4.4020000000000059E-2</v>
      </c>
      <c r="AH43" s="5">
        <f>A_R[[#This Row],[7+]]-A_R[[#This Row],[8+]]</f>
        <v>5.7459999999999956E-2</v>
      </c>
      <c r="AI43" s="5">
        <f>A_R[[#This Row],[8+]]-A_R[[#This Row],[9+]]</f>
        <v>6.5280000000000005E-2</v>
      </c>
      <c r="AJ43" s="5">
        <f>A_R[[#This Row],[9+]]-A_R[[#This Row],[10+]]</f>
        <v>7.4019999999999975E-2</v>
      </c>
      <c r="AK43" s="5">
        <f>A_R[[#This Row],[10+]]-A_R[[#This Row],[11+]]</f>
        <v>8.4239999999999982E-2</v>
      </c>
      <c r="AL43" s="5">
        <f>A_R[[#This Row],[11+]]-A_R[[#This Row],[12+]]</f>
        <v>8.344000000000007E-2</v>
      </c>
      <c r="AM43" s="5">
        <f>A_R[[#This Row],[12+]]-A_R[[#This Row],[13+]]</f>
        <v>8.6619999999999975E-2</v>
      </c>
      <c r="AN43" s="5">
        <f>A_R[[#This Row],[13+]]-A_R[[#This Row],[14+]]</f>
        <v>7.8249999999999986E-2</v>
      </c>
      <c r="AO43" s="5">
        <f>A_R[[#This Row],[14+]]-A_R[[#This Row],[15+]]</f>
        <v>7.4080000000000007E-2</v>
      </c>
      <c r="AP43" s="5">
        <f>A_R[[#This Row],[15+]]-A_R[[#This Row],[16+]]</f>
        <v>6.1040000000000011E-2</v>
      </c>
      <c r="AQ43" s="5">
        <f>A_R[[#This Row],[16+]]-A_R[[#This Row],[17+]]</f>
        <v>5.0559999999999994E-2</v>
      </c>
      <c r="AR43" s="5">
        <f>A_R[[#This Row],[17+]]-A_R[[#This Row],[18+]]</f>
        <v>4.1740000000000013E-2</v>
      </c>
      <c r="AS43" s="5">
        <f>A_R[[#This Row],[18+]]-A_R[[#This Row],[19+]]</f>
        <v>2.9979999999999993E-2</v>
      </c>
      <c r="AT43" s="5">
        <f>A_R[[#This Row],[19+]]-A_R[[#This Row],[20+]]</f>
        <v>2.2580000000000003E-2</v>
      </c>
      <c r="AU43" s="5">
        <f>A_R[[#This Row],[20+]]-A_R[[#This Row],[21+]]</f>
        <v>1.4779999999999998E-2</v>
      </c>
      <c r="AV43" s="5">
        <f>A_R[[#This Row],[21+]]-A_R[[#This Row],[22+]]</f>
        <v>1.0160000000000001E-2</v>
      </c>
      <c r="AW43" s="5">
        <f>A_R[[#This Row],[22+]]-A_R[[#This Row],[23+]]</f>
        <v>6.0599999999999994E-3</v>
      </c>
      <c r="AX43" s="5">
        <f>A_R[[#This Row],[23+]]-A_R[[#This Row],[24+]]</f>
        <v>3.8000000000000004E-3</v>
      </c>
      <c r="AY43" s="5">
        <f>A_R[[#This Row],[24+]]-A_R[[#This Row],[25+]]</f>
        <v>2.0700000000000002E-3</v>
      </c>
      <c r="AZ43" s="5">
        <f>A_R[[#This Row],[25+]]-A_R[[#This Row],[26+]]</f>
        <v>1.15E-3</v>
      </c>
      <c r="BA43" s="5">
        <f>A_R[[#This Row],[26+]]-A_R[[#This Row],[27+]]</f>
        <v>6.2000000000000011E-4</v>
      </c>
      <c r="BB43" s="5">
        <f>A_R[[#This Row],[27+]]-A_R[[#This Row],[28+]]</f>
        <v>2.9999999999999997E-4</v>
      </c>
    </row>
    <row r="44" spans="1:54" x14ac:dyDescent="0.25">
      <c r="A44" s="10">
        <v>22400625</v>
      </c>
      <c r="B44" t="s">
        <v>75</v>
      </c>
      <c r="C44" t="s">
        <v>77</v>
      </c>
      <c r="D44" s="11">
        <v>0.83333333333333337</v>
      </c>
      <c r="E44" s="9" t="str">
        <f>HYPERLINK("https://www.nba.com/stats/player/1630230/boxscores-traditional", "Naji Marshall")</f>
        <v>Naji Marshall</v>
      </c>
      <c r="F44">
        <v>9.1999999999999993</v>
      </c>
      <c r="G44" s="4">
        <v>2.1349999999999998</v>
      </c>
      <c r="H44" s="3">
        <v>0.97558</v>
      </c>
      <c r="I44" s="3">
        <v>0.93318999999999996</v>
      </c>
      <c r="J44" s="3">
        <v>0.84848999999999997</v>
      </c>
      <c r="K44" s="3">
        <v>0.71226</v>
      </c>
      <c r="L44" s="3">
        <v>0.53586</v>
      </c>
      <c r="M44" s="3">
        <v>0.35569000000000001</v>
      </c>
      <c r="N44" s="3">
        <v>0.20044999999999999</v>
      </c>
      <c r="O44" s="3">
        <v>9.5100000000000004E-2</v>
      </c>
      <c r="P44" s="3">
        <v>3.7539999999999997E-2</v>
      </c>
      <c r="Q44" s="3">
        <v>1.222E-2</v>
      </c>
      <c r="R44" s="3">
        <v>3.2599999999999999E-3</v>
      </c>
      <c r="S44" s="3">
        <v>7.1000000000000002E-4</v>
      </c>
      <c r="T44" s="3">
        <v>1.2999999999999999E-4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5">
        <f>A_R[[#This Row],[5+]]-A_R[[#This Row],[6+]]</f>
        <v>4.2390000000000039E-2</v>
      </c>
      <c r="AG44" s="5">
        <f>A_R[[#This Row],[6+]]-A_R[[#This Row],[7+]]</f>
        <v>8.4699999999999998E-2</v>
      </c>
      <c r="AH44" s="5">
        <f>A_R[[#This Row],[7+]]-A_R[[#This Row],[8+]]</f>
        <v>0.13622999999999996</v>
      </c>
      <c r="AI44" s="5">
        <f>A_R[[#This Row],[8+]]-A_R[[#This Row],[9+]]</f>
        <v>0.1764</v>
      </c>
      <c r="AJ44" s="5">
        <f>A_R[[#This Row],[9+]]-A_R[[#This Row],[10+]]</f>
        <v>0.18017</v>
      </c>
      <c r="AK44" s="5">
        <f>A_R[[#This Row],[10+]]-A_R[[#This Row],[11+]]</f>
        <v>0.15524000000000002</v>
      </c>
      <c r="AL44" s="5">
        <f>A_R[[#This Row],[11+]]-A_R[[#This Row],[12+]]</f>
        <v>0.10534999999999999</v>
      </c>
      <c r="AM44" s="5">
        <f>A_R[[#This Row],[12+]]-A_R[[#This Row],[13+]]</f>
        <v>5.7560000000000007E-2</v>
      </c>
      <c r="AN44" s="5">
        <f>A_R[[#This Row],[13+]]-A_R[[#This Row],[14+]]</f>
        <v>2.5319999999999995E-2</v>
      </c>
      <c r="AO44" s="5">
        <f>A_R[[#This Row],[14+]]-A_R[[#This Row],[15+]]</f>
        <v>8.9599999999999992E-3</v>
      </c>
      <c r="AP44" s="5">
        <f>A_R[[#This Row],[15+]]-A_R[[#This Row],[16+]]</f>
        <v>2.5499999999999997E-3</v>
      </c>
      <c r="AQ44" s="5">
        <f>A_R[[#This Row],[16+]]-A_R[[#This Row],[17+]]</f>
        <v>5.8E-4</v>
      </c>
      <c r="AR44" s="5">
        <f>A_R[[#This Row],[17+]]-A_R[[#This Row],[18+]]</f>
        <v>1.2999999999999999E-4</v>
      </c>
      <c r="AS44" s="5">
        <f>A_R[[#This Row],[18+]]-A_R[[#This Row],[19+]]</f>
        <v>0</v>
      </c>
      <c r="AT44" s="5">
        <f>A_R[[#This Row],[19+]]-A_R[[#This Row],[20+]]</f>
        <v>0</v>
      </c>
      <c r="AU44" s="5">
        <f>A_R[[#This Row],[20+]]-A_R[[#This Row],[21+]]</f>
        <v>0</v>
      </c>
      <c r="AV44" s="5">
        <f>A_R[[#This Row],[21+]]-A_R[[#This Row],[22+]]</f>
        <v>0</v>
      </c>
      <c r="AW44" s="5">
        <f>A_R[[#This Row],[22+]]-A_R[[#This Row],[23+]]</f>
        <v>0</v>
      </c>
      <c r="AX44" s="5">
        <f>A_R[[#This Row],[23+]]-A_R[[#This Row],[24+]]</f>
        <v>0</v>
      </c>
      <c r="AY44" s="5">
        <f>A_R[[#This Row],[24+]]-A_R[[#This Row],[25+]]</f>
        <v>0</v>
      </c>
      <c r="AZ44" s="5">
        <f>A_R[[#This Row],[25+]]-A_R[[#This Row],[26+]]</f>
        <v>0</v>
      </c>
      <c r="BA44" s="5">
        <f>A_R[[#This Row],[26+]]-A_R[[#This Row],[27+]]</f>
        <v>0</v>
      </c>
      <c r="BB44" s="5">
        <f>A_R[[#This Row],[27+]]-A_R[[#This Row],[28+]]</f>
        <v>0</v>
      </c>
    </row>
    <row r="45" spans="1:54" x14ac:dyDescent="0.25">
      <c r="A45" s="10">
        <v>22400625</v>
      </c>
      <c r="B45" t="s">
        <v>75</v>
      </c>
      <c r="C45" t="s">
        <v>77</v>
      </c>
      <c r="D45" s="11">
        <v>0.83333333333333337</v>
      </c>
      <c r="E45" s="9" t="str">
        <f>HYPERLINK("https://www.nba.com/stats/player/202681/boxscores-traditional", "Kyrie Irving")</f>
        <v>Kyrie Irving</v>
      </c>
      <c r="F45">
        <v>9</v>
      </c>
      <c r="G45" s="4">
        <v>2.4489999999999998</v>
      </c>
      <c r="H45" s="3">
        <v>0.94845000000000002</v>
      </c>
      <c r="I45" s="3">
        <v>0.88876999999999995</v>
      </c>
      <c r="J45" s="3">
        <v>0.79388999999999998</v>
      </c>
      <c r="K45" s="3">
        <v>0.65910000000000002</v>
      </c>
      <c r="L45" s="3">
        <v>0.5</v>
      </c>
      <c r="M45" s="3">
        <v>0.34089999999999998</v>
      </c>
      <c r="N45" s="3">
        <v>0.20610999999999999</v>
      </c>
      <c r="O45" s="3">
        <v>0.11123</v>
      </c>
      <c r="P45" s="3">
        <v>5.1549999999999999E-2</v>
      </c>
      <c r="Q45" s="3">
        <v>2.068E-2</v>
      </c>
      <c r="R45" s="3">
        <v>7.1399999999999996E-3</v>
      </c>
      <c r="S45" s="3">
        <v>2.1199999999999999E-3</v>
      </c>
      <c r="T45" s="3">
        <v>5.4000000000000001E-4</v>
      </c>
      <c r="U45" s="3">
        <v>1.2E-4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5">
        <f>A_R[[#This Row],[5+]]-A_R[[#This Row],[6+]]</f>
        <v>5.9680000000000066E-2</v>
      </c>
      <c r="AG45" s="5">
        <f>A_R[[#This Row],[6+]]-A_R[[#This Row],[7+]]</f>
        <v>9.4879999999999964E-2</v>
      </c>
      <c r="AH45" s="5">
        <f>A_R[[#This Row],[7+]]-A_R[[#This Row],[8+]]</f>
        <v>0.13478999999999997</v>
      </c>
      <c r="AI45" s="5">
        <f>A_R[[#This Row],[8+]]-A_R[[#This Row],[9+]]</f>
        <v>0.15910000000000002</v>
      </c>
      <c r="AJ45" s="5">
        <f>A_R[[#This Row],[9+]]-A_R[[#This Row],[10+]]</f>
        <v>0.15910000000000002</v>
      </c>
      <c r="AK45" s="5">
        <f>A_R[[#This Row],[10+]]-A_R[[#This Row],[11+]]</f>
        <v>0.13478999999999999</v>
      </c>
      <c r="AL45" s="5">
        <f>A_R[[#This Row],[11+]]-A_R[[#This Row],[12+]]</f>
        <v>9.4879999999999992E-2</v>
      </c>
      <c r="AM45" s="5">
        <f>A_R[[#This Row],[12+]]-A_R[[#This Row],[13+]]</f>
        <v>5.9679999999999997E-2</v>
      </c>
      <c r="AN45" s="5">
        <f>A_R[[#This Row],[13+]]-A_R[[#This Row],[14+]]</f>
        <v>3.0869999999999998E-2</v>
      </c>
      <c r="AO45" s="5">
        <f>A_R[[#This Row],[14+]]-A_R[[#This Row],[15+]]</f>
        <v>1.354E-2</v>
      </c>
      <c r="AP45" s="5">
        <f>A_R[[#This Row],[15+]]-A_R[[#This Row],[16+]]</f>
        <v>5.0200000000000002E-3</v>
      </c>
      <c r="AQ45" s="5">
        <f>A_R[[#This Row],[16+]]-A_R[[#This Row],[17+]]</f>
        <v>1.5799999999999998E-3</v>
      </c>
      <c r="AR45" s="5">
        <f>A_R[[#This Row],[17+]]-A_R[[#This Row],[18+]]</f>
        <v>4.2000000000000002E-4</v>
      </c>
      <c r="AS45" s="5">
        <f>A_R[[#This Row],[18+]]-A_R[[#This Row],[19+]]</f>
        <v>1.2E-4</v>
      </c>
      <c r="AT45" s="5">
        <f>A_R[[#This Row],[19+]]-A_R[[#This Row],[20+]]</f>
        <v>0</v>
      </c>
      <c r="AU45" s="5">
        <f>A_R[[#This Row],[20+]]-A_R[[#This Row],[21+]]</f>
        <v>0</v>
      </c>
      <c r="AV45" s="5">
        <f>A_R[[#This Row],[21+]]-A_R[[#This Row],[22+]]</f>
        <v>0</v>
      </c>
      <c r="AW45" s="5">
        <f>A_R[[#This Row],[22+]]-A_R[[#This Row],[23+]]</f>
        <v>0</v>
      </c>
      <c r="AX45" s="5">
        <f>A_R[[#This Row],[23+]]-A_R[[#This Row],[24+]]</f>
        <v>0</v>
      </c>
      <c r="AY45" s="5">
        <f>A_R[[#This Row],[24+]]-A_R[[#This Row],[25+]]</f>
        <v>0</v>
      </c>
      <c r="AZ45" s="5">
        <f>A_R[[#This Row],[25+]]-A_R[[#This Row],[26+]]</f>
        <v>0</v>
      </c>
      <c r="BA45" s="5">
        <f>A_R[[#This Row],[26+]]-A_R[[#This Row],[27+]]</f>
        <v>0</v>
      </c>
      <c r="BB45" s="5">
        <f>A_R[[#This Row],[27+]]-A_R[[#This Row],[28+]]</f>
        <v>0</v>
      </c>
    </row>
    <row r="46" spans="1:54" x14ac:dyDescent="0.25">
      <c r="A46" s="10">
        <v>22400625</v>
      </c>
      <c r="B46" t="s">
        <v>77</v>
      </c>
      <c r="C46" t="s">
        <v>75</v>
      </c>
      <c r="D46" s="11">
        <v>0.83333333333333337</v>
      </c>
      <c r="E46" s="9" t="str">
        <f>HYPERLINK("https://www.nba.com/stats/player/1628983/boxscores-traditional", "Shai Gilgeous-Alexander")</f>
        <v>Shai Gilgeous-Alexander</v>
      </c>
      <c r="F46">
        <v>12</v>
      </c>
      <c r="G46" s="4">
        <v>0.89400000000000002</v>
      </c>
      <c r="H46" s="3">
        <v>1</v>
      </c>
      <c r="I46" s="3">
        <v>1</v>
      </c>
      <c r="J46" s="3">
        <v>1</v>
      </c>
      <c r="K46" s="3">
        <v>1</v>
      </c>
      <c r="L46" s="3">
        <v>0.99961</v>
      </c>
      <c r="M46" s="3">
        <v>0.98745000000000005</v>
      </c>
      <c r="N46" s="3">
        <v>0.86863999999999997</v>
      </c>
      <c r="O46" s="3">
        <v>0.5</v>
      </c>
      <c r="P46" s="3">
        <v>0.13136</v>
      </c>
      <c r="Q46" s="3">
        <v>1.255E-2</v>
      </c>
      <c r="R46" s="3">
        <v>3.8999999999999999E-4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5">
        <f>A_R[[#This Row],[5+]]-A_R[[#This Row],[6+]]</f>
        <v>0</v>
      </c>
      <c r="AG46" s="5">
        <f>A_R[[#This Row],[6+]]-A_R[[#This Row],[7+]]</f>
        <v>0</v>
      </c>
      <c r="AH46" s="5">
        <f>A_R[[#This Row],[7+]]-A_R[[#This Row],[8+]]</f>
        <v>0</v>
      </c>
      <c r="AI46" s="5">
        <f>A_R[[#This Row],[8+]]-A_R[[#This Row],[9+]]</f>
        <v>3.9000000000000146E-4</v>
      </c>
      <c r="AJ46" s="5">
        <f>A_R[[#This Row],[9+]]-A_R[[#This Row],[10+]]</f>
        <v>1.2159999999999949E-2</v>
      </c>
      <c r="AK46" s="5">
        <f>A_R[[#This Row],[10+]]-A_R[[#This Row],[11+]]</f>
        <v>0.11881000000000008</v>
      </c>
      <c r="AL46" s="5">
        <f>A_R[[#This Row],[11+]]-A_R[[#This Row],[12+]]</f>
        <v>0.36863999999999997</v>
      </c>
      <c r="AM46" s="5">
        <f>A_R[[#This Row],[12+]]-A_R[[#This Row],[13+]]</f>
        <v>0.36863999999999997</v>
      </c>
      <c r="AN46" s="5">
        <f>A_R[[#This Row],[13+]]-A_R[[#This Row],[14+]]</f>
        <v>0.11881</v>
      </c>
      <c r="AO46" s="5">
        <f>A_R[[#This Row],[14+]]-A_R[[#This Row],[15+]]</f>
        <v>1.2160000000000001E-2</v>
      </c>
      <c r="AP46" s="5">
        <f>A_R[[#This Row],[15+]]-A_R[[#This Row],[16+]]</f>
        <v>3.8999999999999999E-4</v>
      </c>
      <c r="AQ46" s="5">
        <f>A_R[[#This Row],[16+]]-A_R[[#This Row],[17+]]</f>
        <v>0</v>
      </c>
      <c r="AR46" s="5">
        <f>A_R[[#This Row],[17+]]-A_R[[#This Row],[18+]]</f>
        <v>0</v>
      </c>
      <c r="AS46" s="5">
        <f>A_R[[#This Row],[18+]]-A_R[[#This Row],[19+]]</f>
        <v>0</v>
      </c>
      <c r="AT46" s="5">
        <f>A_R[[#This Row],[19+]]-A_R[[#This Row],[20+]]</f>
        <v>0</v>
      </c>
      <c r="AU46" s="5">
        <f>A_R[[#This Row],[20+]]-A_R[[#This Row],[21+]]</f>
        <v>0</v>
      </c>
      <c r="AV46" s="5">
        <f>A_R[[#This Row],[21+]]-A_R[[#This Row],[22+]]</f>
        <v>0</v>
      </c>
      <c r="AW46" s="5">
        <f>A_R[[#This Row],[22+]]-A_R[[#This Row],[23+]]</f>
        <v>0</v>
      </c>
      <c r="AX46" s="5">
        <f>A_R[[#This Row],[23+]]-A_R[[#This Row],[24+]]</f>
        <v>0</v>
      </c>
      <c r="AY46" s="5">
        <f>A_R[[#This Row],[24+]]-A_R[[#This Row],[25+]]</f>
        <v>0</v>
      </c>
      <c r="AZ46" s="5">
        <f>A_R[[#This Row],[25+]]-A_R[[#This Row],[26+]]</f>
        <v>0</v>
      </c>
      <c r="BA46" s="5">
        <f>A_R[[#This Row],[26+]]-A_R[[#This Row],[27+]]</f>
        <v>0</v>
      </c>
      <c r="BB46" s="5">
        <f>A_R[[#This Row],[27+]]-A_R[[#This Row],[28+]]</f>
        <v>0</v>
      </c>
    </row>
    <row r="47" spans="1:54" x14ac:dyDescent="0.25">
      <c r="A47" s="10">
        <v>22400625</v>
      </c>
      <c r="B47" t="s">
        <v>77</v>
      </c>
      <c r="C47" t="s">
        <v>75</v>
      </c>
      <c r="D47" s="11">
        <v>0.83333333333333337</v>
      </c>
      <c r="E47" s="9" t="str">
        <f>HYPERLINK("https://www.nba.com/stats/player/1628392/boxscores-traditional", "Isaiah Hartenstein")</f>
        <v>Isaiah Hartenstein</v>
      </c>
      <c r="F47">
        <v>15.8</v>
      </c>
      <c r="G47" s="4">
        <v>2.786</v>
      </c>
      <c r="H47" s="3">
        <v>0.99995000000000001</v>
      </c>
      <c r="I47" s="3">
        <v>0.99978</v>
      </c>
      <c r="J47" s="3">
        <v>0.99921000000000004</v>
      </c>
      <c r="K47" s="3">
        <v>0.99743999999999999</v>
      </c>
      <c r="L47" s="3">
        <v>0.99265999999999999</v>
      </c>
      <c r="M47" s="3">
        <v>0.98124</v>
      </c>
      <c r="N47" s="3">
        <v>0.95728000000000002</v>
      </c>
      <c r="O47" s="3">
        <v>0.91308999999999996</v>
      </c>
      <c r="P47" s="3">
        <v>0.84375</v>
      </c>
      <c r="Q47" s="3">
        <v>0.74214999999999998</v>
      </c>
      <c r="R47" s="3">
        <v>0.61409000000000002</v>
      </c>
      <c r="S47" s="3">
        <v>0.47210000000000002</v>
      </c>
      <c r="T47" s="3">
        <v>0.33360000000000001</v>
      </c>
      <c r="U47" s="3">
        <v>0.21476000000000001</v>
      </c>
      <c r="V47" s="3">
        <v>0.12506999999999999</v>
      </c>
      <c r="W47" s="3">
        <v>6.5519999999999995E-2</v>
      </c>
      <c r="X47" s="3">
        <v>3.074E-2</v>
      </c>
      <c r="Y47" s="3">
        <v>1.2869999999999999E-2</v>
      </c>
      <c r="Z47" s="3">
        <v>4.9399999999999999E-3</v>
      </c>
      <c r="AA47" s="3">
        <v>1.64E-3</v>
      </c>
      <c r="AB47" s="3">
        <v>4.8000000000000001E-4</v>
      </c>
      <c r="AC47" s="3">
        <v>1.2999999999999999E-4</v>
      </c>
      <c r="AD47" s="3">
        <v>0</v>
      </c>
      <c r="AE47" s="3">
        <v>0</v>
      </c>
      <c r="AF47" s="5">
        <f>A_R[[#This Row],[5+]]-A_R[[#This Row],[6+]]</f>
        <v>1.7000000000000348E-4</v>
      </c>
      <c r="AG47" s="5">
        <f>A_R[[#This Row],[6+]]-A_R[[#This Row],[7+]]</f>
        <v>5.6999999999995943E-4</v>
      </c>
      <c r="AH47" s="5">
        <f>A_R[[#This Row],[7+]]-A_R[[#This Row],[8+]]</f>
        <v>1.7700000000000493E-3</v>
      </c>
      <c r="AI47" s="5">
        <f>A_R[[#This Row],[8+]]-A_R[[#This Row],[9+]]</f>
        <v>4.7800000000000065E-3</v>
      </c>
      <c r="AJ47" s="5">
        <f>A_R[[#This Row],[9+]]-A_R[[#This Row],[10+]]</f>
        <v>1.1419999999999986E-2</v>
      </c>
      <c r="AK47" s="5">
        <f>A_R[[#This Row],[10+]]-A_R[[#This Row],[11+]]</f>
        <v>2.3959999999999981E-2</v>
      </c>
      <c r="AL47" s="5">
        <f>A_R[[#This Row],[11+]]-A_R[[#This Row],[12+]]</f>
        <v>4.4190000000000063E-2</v>
      </c>
      <c r="AM47" s="5">
        <f>A_R[[#This Row],[12+]]-A_R[[#This Row],[13+]]</f>
        <v>6.9339999999999957E-2</v>
      </c>
      <c r="AN47" s="5">
        <f>A_R[[#This Row],[13+]]-A_R[[#This Row],[14+]]</f>
        <v>0.10160000000000002</v>
      </c>
      <c r="AO47" s="5">
        <f>A_R[[#This Row],[14+]]-A_R[[#This Row],[15+]]</f>
        <v>0.12805999999999995</v>
      </c>
      <c r="AP47" s="5">
        <f>A_R[[#This Row],[15+]]-A_R[[#This Row],[16+]]</f>
        <v>0.14199000000000001</v>
      </c>
      <c r="AQ47" s="5">
        <f>A_R[[#This Row],[16+]]-A_R[[#This Row],[17+]]</f>
        <v>0.13850000000000001</v>
      </c>
      <c r="AR47" s="5">
        <f>A_R[[#This Row],[17+]]-A_R[[#This Row],[18+]]</f>
        <v>0.11884</v>
      </c>
      <c r="AS47" s="5">
        <f>A_R[[#This Row],[18+]]-A_R[[#This Row],[19+]]</f>
        <v>8.969000000000002E-2</v>
      </c>
      <c r="AT47" s="5">
        <f>A_R[[#This Row],[19+]]-A_R[[#This Row],[20+]]</f>
        <v>5.9549999999999992E-2</v>
      </c>
      <c r="AU47" s="5">
        <f>A_R[[#This Row],[20+]]-A_R[[#This Row],[21+]]</f>
        <v>3.4779999999999991E-2</v>
      </c>
      <c r="AV47" s="5">
        <f>A_R[[#This Row],[21+]]-A_R[[#This Row],[22+]]</f>
        <v>1.787E-2</v>
      </c>
      <c r="AW47" s="5">
        <f>A_R[[#This Row],[22+]]-A_R[[#This Row],[23+]]</f>
        <v>7.9299999999999995E-3</v>
      </c>
      <c r="AX47" s="5">
        <f>A_R[[#This Row],[23+]]-A_R[[#This Row],[24+]]</f>
        <v>3.3E-3</v>
      </c>
      <c r="AY47" s="5">
        <f>A_R[[#This Row],[24+]]-A_R[[#This Row],[25+]]</f>
        <v>1.16E-3</v>
      </c>
      <c r="AZ47" s="5">
        <f>A_R[[#This Row],[25+]]-A_R[[#This Row],[26+]]</f>
        <v>3.5000000000000005E-4</v>
      </c>
      <c r="BA47" s="5">
        <f>A_R[[#This Row],[26+]]-A_R[[#This Row],[27+]]</f>
        <v>1.2999999999999999E-4</v>
      </c>
      <c r="BB47" s="5">
        <f>A_R[[#This Row],[27+]]-A_R[[#This Row],[28+]]</f>
        <v>0</v>
      </c>
    </row>
    <row r="48" spans="1:54" x14ac:dyDescent="0.25">
      <c r="A48" s="10">
        <v>22400625</v>
      </c>
      <c r="B48" t="s">
        <v>77</v>
      </c>
      <c r="C48" t="s">
        <v>75</v>
      </c>
      <c r="D48" s="11">
        <v>0.83333333333333337</v>
      </c>
      <c r="E48" s="9" t="str">
        <f>HYPERLINK("https://www.nba.com/stats/player/1631114/boxscores-traditional", "Jalen Williams")</f>
        <v>Jalen Williams</v>
      </c>
      <c r="F48">
        <v>9</v>
      </c>
      <c r="G48" s="4">
        <v>2.2800000000000002</v>
      </c>
      <c r="H48" s="3">
        <v>0.95994000000000002</v>
      </c>
      <c r="I48" s="3">
        <v>0.90658000000000005</v>
      </c>
      <c r="J48" s="3">
        <v>0.81057000000000001</v>
      </c>
      <c r="K48" s="3">
        <v>0.67003000000000001</v>
      </c>
      <c r="L48" s="3">
        <v>0.5</v>
      </c>
      <c r="M48" s="3">
        <v>0.32996999999999999</v>
      </c>
      <c r="N48" s="3">
        <v>0.18942999999999999</v>
      </c>
      <c r="O48" s="3">
        <v>9.3420000000000003E-2</v>
      </c>
      <c r="P48" s="3">
        <v>4.0059999999999998E-2</v>
      </c>
      <c r="Q48" s="3">
        <v>1.426E-2</v>
      </c>
      <c r="R48" s="3">
        <v>4.2700000000000004E-3</v>
      </c>
      <c r="S48" s="3">
        <v>1.07E-3</v>
      </c>
      <c r="T48" s="3">
        <v>2.2000000000000001E-4</v>
      </c>
      <c r="U48" s="3">
        <v>4.0000000000000003E-5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5">
        <f>A_R[[#This Row],[5+]]-A_R[[#This Row],[6+]]</f>
        <v>5.3359999999999963E-2</v>
      </c>
      <c r="AG48" s="5">
        <f>A_R[[#This Row],[6+]]-A_R[[#This Row],[7+]]</f>
        <v>9.601000000000004E-2</v>
      </c>
      <c r="AH48" s="5">
        <f>A_R[[#This Row],[7+]]-A_R[[#This Row],[8+]]</f>
        <v>0.14054</v>
      </c>
      <c r="AI48" s="5">
        <f>A_R[[#This Row],[8+]]-A_R[[#This Row],[9+]]</f>
        <v>0.17003000000000001</v>
      </c>
      <c r="AJ48" s="5">
        <f>A_R[[#This Row],[9+]]-A_R[[#This Row],[10+]]</f>
        <v>0.17003000000000001</v>
      </c>
      <c r="AK48" s="5">
        <f>A_R[[#This Row],[10+]]-A_R[[#This Row],[11+]]</f>
        <v>0.14054</v>
      </c>
      <c r="AL48" s="5">
        <f>A_R[[#This Row],[11+]]-A_R[[#This Row],[12+]]</f>
        <v>9.6009999999999984E-2</v>
      </c>
      <c r="AM48" s="5">
        <f>A_R[[#This Row],[12+]]-A_R[[#This Row],[13+]]</f>
        <v>5.3360000000000005E-2</v>
      </c>
      <c r="AN48" s="5">
        <f>A_R[[#This Row],[13+]]-A_R[[#This Row],[14+]]</f>
        <v>2.5799999999999997E-2</v>
      </c>
      <c r="AO48" s="5">
        <f>A_R[[#This Row],[14+]]-A_R[[#This Row],[15+]]</f>
        <v>9.9899999999999989E-3</v>
      </c>
      <c r="AP48" s="5">
        <f>A_R[[#This Row],[15+]]-A_R[[#This Row],[16+]]</f>
        <v>3.2000000000000006E-3</v>
      </c>
      <c r="AQ48" s="5">
        <f>A_R[[#This Row],[16+]]-A_R[[#This Row],[17+]]</f>
        <v>8.4999999999999995E-4</v>
      </c>
      <c r="AR48" s="5">
        <f>A_R[[#This Row],[17+]]-A_R[[#This Row],[18+]]</f>
        <v>1.8000000000000001E-4</v>
      </c>
      <c r="AS48" s="5">
        <f>A_R[[#This Row],[18+]]-A_R[[#This Row],[19+]]</f>
        <v>4.0000000000000003E-5</v>
      </c>
      <c r="AT48" s="5">
        <f>A_R[[#This Row],[19+]]-A_R[[#This Row],[20+]]</f>
        <v>0</v>
      </c>
      <c r="AU48" s="5">
        <f>A_R[[#This Row],[20+]]-A_R[[#This Row],[21+]]</f>
        <v>0</v>
      </c>
      <c r="AV48" s="5">
        <f>A_R[[#This Row],[21+]]-A_R[[#This Row],[22+]]</f>
        <v>0</v>
      </c>
      <c r="AW48" s="5">
        <f>A_R[[#This Row],[22+]]-A_R[[#This Row],[23+]]</f>
        <v>0</v>
      </c>
      <c r="AX48" s="5">
        <f>A_R[[#This Row],[23+]]-A_R[[#This Row],[24+]]</f>
        <v>0</v>
      </c>
      <c r="AY48" s="5">
        <f>A_R[[#This Row],[24+]]-A_R[[#This Row],[25+]]</f>
        <v>0</v>
      </c>
      <c r="AZ48" s="5">
        <f>A_R[[#This Row],[25+]]-A_R[[#This Row],[26+]]</f>
        <v>0</v>
      </c>
      <c r="BA48" s="5">
        <f>A_R[[#This Row],[26+]]-A_R[[#This Row],[27+]]</f>
        <v>0</v>
      </c>
      <c r="BB48" s="5">
        <f>A_R[[#This Row],[27+]]-A_R[[#This Row],[28+]]</f>
        <v>0</v>
      </c>
    </row>
    <row r="49" spans="1:54" x14ac:dyDescent="0.25">
      <c r="A49" s="10">
        <v>22400625</v>
      </c>
      <c r="B49" t="s">
        <v>77</v>
      </c>
      <c r="C49" t="s">
        <v>75</v>
      </c>
      <c r="D49" s="11">
        <v>0.83333333333333337</v>
      </c>
      <c r="E49" s="9" t="str">
        <f>HYPERLINK("https://www.nba.com/stats/player/1631096/boxscores-traditional", "Chet Holmgren")</f>
        <v>Chet Holmgren</v>
      </c>
      <c r="F49">
        <v>9.6</v>
      </c>
      <c r="G49" s="4">
        <v>4.8</v>
      </c>
      <c r="H49" s="3">
        <v>0.83147000000000004</v>
      </c>
      <c r="I49" s="3">
        <v>0.77337</v>
      </c>
      <c r="J49" s="3">
        <v>0.70540000000000003</v>
      </c>
      <c r="K49" s="3">
        <v>0.62929999999999997</v>
      </c>
      <c r="L49" s="3">
        <v>0.54776000000000002</v>
      </c>
      <c r="M49" s="3">
        <v>0.46811999999999998</v>
      </c>
      <c r="N49" s="3">
        <v>0.38590999999999998</v>
      </c>
      <c r="O49" s="3">
        <v>0.30853999999999998</v>
      </c>
      <c r="P49" s="3">
        <v>0.23885000000000001</v>
      </c>
      <c r="Q49" s="3">
        <v>0.17879</v>
      </c>
      <c r="R49" s="3">
        <v>0.12923999999999999</v>
      </c>
      <c r="S49" s="3">
        <v>9.1759999999999994E-2</v>
      </c>
      <c r="T49" s="3">
        <v>6.1780000000000002E-2</v>
      </c>
      <c r="U49" s="3">
        <v>4.0059999999999998E-2</v>
      </c>
      <c r="V49" s="3">
        <v>2.5000000000000001E-2</v>
      </c>
      <c r="W49" s="3">
        <v>1.4999999999999999E-2</v>
      </c>
      <c r="X49" s="3">
        <v>8.6599999999999993E-3</v>
      </c>
      <c r="Y49" s="3">
        <v>4.9399999999999999E-3</v>
      </c>
      <c r="Z49" s="3">
        <v>2.64E-3</v>
      </c>
      <c r="AA49" s="3">
        <v>1.3500000000000001E-3</v>
      </c>
      <c r="AB49" s="3">
        <v>6.6E-4</v>
      </c>
      <c r="AC49" s="3">
        <v>3.1E-4</v>
      </c>
      <c r="AD49" s="3">
        <v>1.3999999999999999E-4</v>
      </c>
      <c r="AE49" s="3">
        <v>6.0000000000000002E-5</v>
      </c>
      <c r="AF49" s="5">
        <f>A_R[[#This Row],[5+]]-A_R[[#This Row],[6+]]</f>
        <v>5.8100000000000041E-2</v>
      </c>
      <c r="AG49" s="5">
        <f>A_R[[#This Row],[6+]]-A_R[[#This Row],[7+]]</f>
        <v>6.7969999999999975E-2</v>
      </c>
      <c r="AH49" s="5">
        <f>A_R[[#This Row],[7+]]-A_R[[#This Row],[8+]]</f>
        <v>7.6100000000000056E-2</v>
      </c>
      <c r="AI49" s="5">
        <f>A_R[[#This Row],[8+]]-A_R[[#This Row],[9+]]</f>
        <v>8.1539999999999946E-2</v>
      </c>
      <c r="AJ49" s="5">
        <f>A_R[[#This Row],[9+]]-A_R[[#This Row],[10+]]</f>
        <v>7.9640000000000044E-2</v>
      </c>
      <c r="AK49" s="5">
        <f>A_R[[#This Row],[10+]]-A_R[[#This Row],[11+]]</f>
        <v>8.2210000000000005E-2</v>
      </c>
      <c r="AL49" s="5">
        <f>A_R[[#This Row],[11+]]-A_R[[#This Row],[12+]]</f>
        <v>7.7369999999999994E-2</v>
      </c>
      <c r="AM49" s="5">
        <f>A_R[[#This Row],[12+]]-A_R[[#This Row],[13+]]</f>
        <v>6.9689999999999974E-2</v>
      </c>
      <c r="AN49" s="5">
        <f>A_R[[#This Row],[13+]]-A_R[[#This Row],[14+]]</f>
        <v>6.0060000000000002E-2</v>
      </c>
      <c r="AO49" s="5">
        <f>A_R[[#This Row],[14+]]-A_R[[#This Row],[15+]]</f>
        <v>4.9550000000000011E-2</v>
      </c>
      <c r="AP49" s="5">
        <f>A_R[[#This Row],[15+]]-A_R[[#This Row],[16+]]</f>
        <v>3.7479999999999999E-2</v>
      </c>
      <c r="AQ49" s="5">
        <f>A_R[[#This Row],[16+]]-A_R[[#This Row],[17+]]</f>
        <v>2.9979999999999993E-2</v>
      </c>
      <c r="AR49" s="5">
        <f>A_R[[#This Row],[17+]]-A_R[[#This Row],[18+]]</f>
        <v>2.1720000000000003E-2</v>
      </c>
      <c r="AS49" s="5">
        <f>A_R[[#This Row],[18+]]-A_R[[#This Row],[19+]]</f>
        <v>1.5059999999999997E-2</v>
      </c>
      <c r="AT49" s="5">
        <f>A_R[[#This Row],[19+]]-A_R[[#This Row],[20+]]</f>
        <v>1.0000000000000002E-2</v>
      </c>
      <c r="AU49" s="5">
        <f>A_R[[#This Row],[20+]]-A_R[[#This Row],[21+]]</f>
        <v>6.3400000000000001E-3</v>
      </c>
      <c r="AV49" s="5">
        <f>A_R[[#This Row],[21+]]-A_R[[#This Row],[22+]]</f>
        <v>3.7199999999999993E-3</v>
      </c>
      <c r="AW49" s="5">
        <f>A_R[[#This Row],[22+]]-A_R[[#This Row],[23+]]</f>
        <v>2.3E-3</v>
      </c>
      <c r="AX49" s="5">
        <f>A_R[[#This Row],[23+]]-A_R[[#This Row],[24+]]</f>
        <v>1.2899999999999999E-3</v>
      </c>
      <c r="AY49" s="5">
        <f>A_R[[#This Row],[24+]]-A_R[[#This Row],[25+]]</f>
        <v>6.9000000000000008E-4</v>
      </c>
      <c r="AZ49" s="5">
        <f>A_R[[#This Row],[25+]]-A_R[[#This Row],[26+]]</f>
        <v>3.5E-4</v>
      </c>
      <c r="BA49" s="5">
        <f>A_R[[#This Row],[26+]]-A_R[[#This Row],[27+]]</f>
        <v>1.7000000000000001E-4</v>
      </c>
      <c r="BB49" s="5">
        <f>A_R[[#This Row],[27+]]-A_R[[#This Row],[28+]]</f>
        <v>7.9999999999999993E-5</v>
      </c>
    </row>
    <row r="50" spans="1:54" x14ac:dyDescent="0.25">
      <c r="A50" s="10">
        <v>22400625</v>
      </c>
      <c r="B50" t="s">
        <v>77</v>
      </c>
      <c r="C50" t="s">
        <v>75</v>
      </c>
      <c r="D50" s="11">
        <v>0.83333333333333337</v>
      </c>
      <c r="E50" s="9" t="str">
        <f>HYPERLINK("https://www.nba.com/stats/player/1641717/boxscores-traditional", "Cason Wallace")</f>
        <v>Cason Wallace</v>
      </c>
      <c r="F50">
        <v>8.4</v>
      </c>
      <c r="G50" s="4">
        <v>1.96</v>
      </c>
      <c r="H50" s="3">
        <v>0.95818000000000003</v>
      </c>
      <c r="I50" s="3">
        <v>0.88876999999999995</v>
      </c>
      <c r="J50" s="3">
        <v>0.76114999999999999</v>
      </c>
      <c r="K50" s="3">
        <v>0.57926</v>
      </c>
      <c r="L50" s="3">
        <v>0.37828000000000001</v>
      </c>
      <c r="M50" s="3">
        <v>0.20610999999999999</v>
      </c>
      <c r="N50" s="3">
        <v>9.1759999999999994E-2</v>
      </c>
      <c r="O50" s="3">
        <v>3.288E-2</v>
      </c>
      <c r="P50" s="3">
        <v>9.3900000000000008E-3</v>
      </c>
      <c r="Q50" s="3">
        <v>2.1199999999999999E-3</v>
      </c>
      <c r="R50" s="3">
        <v>3.8000000000000002E-4</v>
      </c>
      <c r="S50" s="3">
        <v>5.0000000000000002E-5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5">
        <f>A_R[[#This Row],[5+]]-A_R[[#This Row],[6+]]</f>
        <v>6.9410000000000083E-2</v>
      </c>
      <c r="AG50" s="5">
        <f>A_R[[#This Row],[6+]]-A_R[[#This Row],[7+]]</f>
        <v>0.12761999999999996</v>
      </c>
      <c r="AH50" s="5">
        <f>A_R[[#This Row],[7+]]-A_R[[#This Row],[8+]]</f>
        <v>0.18189</v>
      </c>
      <c r="AI50" s="5">
        <f>A_R[[#This Row],[8+]]-A_R[[#This Row],[9+]]</f>
        <v>0.20097999999999999</v>
      </c>
      <c r="AJ50" s="5">
        <f>A_R[[#This Row],[9+]]-A_R[[#This Row],[10+]]</f>
        <v>0.17217000000000002</v>
      </c>
      <c r="AK50" s="5">
        <f>A_R[[#This Row],[10+]]-A_R[[#This Row],[11+]]</f>
        <v>0.11434999999999999</v>
      </c>
      <c r="AL50" s="5">
        <f>A_R[[#This Row],[11+]]-A_R[[#This Row],[12+]]</f>
        <v>5.8879999999999995E-2</v>
      </c>
      <c r="AM50" s="5">
        <f>A_R[[#This Row],[12+]]-A_R[[#This Row],[13+]]</f>
        <v>2.3489999999999997E-2</v>
      </c>
      <c r="AN50" s="5">
        <f>A_R[[#This Row],[13+]]-A_R[[#This Row],[14+]]</f>
        <v>7.2700000000000004E-3</v>
      </c>
      <c r="AO50" s="5">
        <f>A_R[[#This Row],[14+]]-A_R[[#This Row],[15+]]</f>
        <v>1.7399999999999998E-3</v>
      </c>
      <c r="AP50" s="5">
        <f>A_R[[#This Row],[15+]]-A_R[[#This Row],[16+]]</f>
        <v>3.3E-4</v>
      </c>
      <c r="AQ50" s="5">
        <f>A_R[[#This Row],[16+]]-A_R[[#This Row],[17+]]</f>
        <v>5.0000000000000002E-5</v>
      </c>
      <c r="AR50" s="5">
        <f>A_R[[#This Row],[17+]]-A_R[[#This Row],[18+]]</f>
        <v>0</v>
      </c>
      <c r="AS50" s="5">
        <f>A_R[[#This Row],[18+]]-A_R[[#This Row],[19+]]</f>
        <v>0</v>
      </c>
      <c r="AT50" s="5">
        <f>A_R[[#This Row],[19+]]-A_R[[#This Row],[20+]]</f>
        <v>0</v>
      </c>
      <c r="AU50" s="5">
        <f>A_R[[#This Row],[20+]]-A_R[[#This Row],[21+]]</f>
        <v>0</v>
      </c>
      <c r="AV50" s="5">
        <f>A_R[[#This Row],[21+]]-A_R[[#This Row],[22+]]</f>
        <v>0</v>
      </c>
      <c r="AW50" s="5">
        <f>A_R[[#This Row],[22+]]-A_R[[#This Row],[23+]]</f>
        <v>0</v>
      </c>
      <c r="AX50" s="5">
        <f>A_R[[#This Row],[23+]]-A_R[[#This Row],[24+]]</f>
        <v>0</v>
      </c>
      <c r="AY50" s="5">
        <f>A_R[[#This Row],[24+]]-A_R[[#This Row],[25+]]</f>
        <v>0</v>
      </c>
      <c r="AZ50" s="5">
        <f>A_R[[#This Row],[25+]]-A_R[[#This Row],[26+]]</f>
        <v>0</v>
      </c>
      <c r="BA50" s="5">
        <f>A_R[[#This Row],[26+]]-A_R[[#This Row],[27+]]</f>
        <v>0</v>
      </c>
      <c r="BB50" s="5">
        <f>A_R[[#This Row],[27+]]-A_R[[#This Row],[28+]]</f>
        <v>0</v>
      </c>
    </row>
    <row r="51" spans="1:54" x14ac:dyDescent="0.25">
      <c r="A51" s="10">
        <v>22400626</v>
      </c>
      <c r="B51" t="s">
        <v>78</v>
      </c>
      <c r="C51" t="s">
        <v>88</v>
      </c>
      <c r="D51" s="11">
        <v>0.875</v>
      </c>
      <c r="E51" s="9" t="str">
        <f>HYPERLINK("https://www.nba.com/stats/player/1627734/boxscores-traditional", "Domantas Sabonis")</f>
        <v>Domantas Sabonis</v>
      </c>
      <c r="F51">
        <v>21.2</v>
      </c>
      <c r="G51" s="4">
        <v>1.327</v>
      </c>
      <c r="H51" s="3">
        <v>1</v>
      </c>
      <c r="I51" s="3">
        <v>1</v>
      </c>
      <c r="J51" s="3">
        <v>1</v>
      </c>
      <c r="K51" s="3">
        <v>1</v>
      </c>
      <c r="L51" s="3">
        <v>1</v>
      </c>
      <c r="M51" s="3">
        <v>1</v>
      </c>
      <c r="N51" s="3">
        <v>1</v>
      </c>
      <c r="O51" s="3">
        <v>1</v>
      </c>
      <c r="P51" s="3">
        <v>1</v>
      </c>
      <c r="Q51" s="3">
        <v>1</v>
      </c>
      <c r="R51" s="3">
        <v>1</v>
      </c>
      <c r="S51" s="3">
        <v>0.99995999999999996</v>
      </c>
      <c r="T51" s="3">
        <v>0.99924000000000002</v>
      </c>
      <c r="U51" s="3">
        <v>0.99202000000000001</v>
      </c>
      <c r="V51" s="3">
        <v>0.95154000000000005</v>
      </c>
      <c r="W51" s="3">
        <v>0.81594</v>
      </c>
      <c r="X51" s="3">
        <v>0.55962000000000001</v>
      </c>
      <c r="Y51" s="3">
        <v>0.27424999999999999</v>
      </c>
      <c r="Z51" s="3">
        <v>8.6910000000000001E-2</v>
      </c>
      <c r="AA51" s="3">
        <v>1.7430000000000001E-2</v>
      </c>
      <c r="AB51" s="3">
        <v>2.1199999999999999E-3</v>
      </c>
      <c r="AC51" s="3">
        <v>1.4999999999999999E-4</v>
      </c>
      <c r="AD51" s="3">
        <v>0</v>
      </c>
      <c r="AE51" s="3">
        <v>0</v>
      </c>
      <c r="AF51" s="5">
        <f>A_R[[#This Row],[5+]]-A_R[[#This Row],[6+]]</f>
        <v>0</v>
      </c>
      <c r="AG51" s="5">
        <f>A_R[[#This Row],[6+]]-A_R[[#This Row],[7+]]</f>
        <v>0</v>
      </c>
      <c r="AH51" s="5">
        <f>A_R[[#This Row],[7+]]-A_R[[#This Row],[8+]]</f>
        <v>0</v>
      </c>
      <c r="AI51" s="5">
        <f>A_R[[#This Row],[8+]]-A_R[[#This Row],[9+]]</f>
        <v>0</v>
      </c>
      <c r="AJ51" s="5">
        <f>A_R[[#This Row],[9+]]-A_R[[#This Row],[10+]]</f>
        <v>0</v>
      </c>
      <c r="AK51" s="5">
        <f>A_R[[#This Row],[10+]]-A_R[[#This Row],[11+]]</f>
        <v>0</v>
      </c>
      <c r="AL51" s="5">
        <f>A_R[[#This Row],[11+]]-A_R[[#This Row],[12+]]</f>
        <v>0</v>
      </c>
      <c r="AM51" s="5">
        <f>A_R[[#This Row],[12+]]-A_R[[#This Row],[13+]]</f>
        <v>0</v>
      </c>
      <c r="AN51" s="5">
        <f>A_R[[#This Row],[13+]]-A_R[[#This Row],[14+]]</f>
        <v>0</v>
      </c>
      <c r="AO51" s="5">
        <f>A_R[[#This Row],[14+]]-A_R[[#This Row],[15+]]</f>
        <v>0</v>
      </c>
      <c r="AP51" s="5">
        <f>A_R[[#This Row],[15+]]-A_R[[#This Row],[16+]]</f>
        <v>4.0000000000040004E-5</v>
      </c>
      <c r="AQ51" s="5">
        <f>A_R[[#This Row],[16+]]-A_R[[#This Row],[17+]]</f>
        <v>7.1999999999994291E-4</v>
      </c>
      <c r="AR51" s="5">
        <f>A_R[[#This Row],[17+]]-A_R[[#This Row],[18+]]</f>
        <v>7.2200000000000042E-3</v>
      </c>
      <c r="AS51" s="5">
        <f>A_R[[#This Row],[18+]]-A_R[[#This Row],[19+]]</f>
        <v>4.047999999999996E-2</v>
      </c>
      <c r="AT51" s="5">
        <f>A_R[[#This Row],[19+]]-A_R[[#This Row],[20+]]</f>
        <v>0.13560000000000005</v>
      </c>
      <c r="AU51" s="5">
        <f>A_R[[#This Row],[20+]]-A_R[[#This Row],[21+]]</f>
        <v>0.25631999999999999</v>
      </c>
      <c r="AV51" s="5">
        <f>A_R[[#This Row],[21+]]-A_R[[#This Row],[22+]]</f>
        <v>0.28537000000000001</v>
      </c>
      <c r="AW51" s="5">
        <f>A_R[[#This Row],[22+]]-A_R[[#This Row],[23+]]</f>
        <v>0.18734000000000001</v>
      </c>
      <c r="AX51" s="5">
        <f>A_R[[#This Row],[23+]]-A_R[[#This Row],[24+]]</f>
        <v>6.948E-2</v>
      </c>
      <c r="AY51" s="5">
        <f>A_R[[#This Row],[24+]]-A_R[[#This Row],[25+]]</f>
        <v>1.5310000000000001E-2</v>
      </c>
      <c r="AZ51" s="5">
        <f>A_R[[#This Row],[25+]]-A_R[[#This Row],[26+]]</f>
        <v>1.97E-3</v>
      </c>
      <c r="BA51" s="5">
        <f>A_R[[#This Row],[26+]]-A_R[[#This Row],[27+]]</f>
        <v>1.4999999999999999E-4</v>
      </c>
      <c r="BB51" s="5">
        <f>A_R[[#This Row],[27+]]-A_R[[#This Row],[28+]]</f>
        <v>0</v>
      </c>
    </row>
    <row r="52" spans="1:54" x14ac:dyDescent="0.25">
      <c r="A52" s="10">
        <v>22400626</v>
      </c>
      <c r="B52" t="s">
        <v>78</v>
      </c>
      <c r="C52" t="s">
        <v>88</v>
      </c>
      <c r="D52" s="11">
        <v>0.875</v>
      </c>
      <c r="E52" s="9" t="str">
        <f>HYPERLINK("https://www.nba.com/stats/player/1628368/boxscores-traditional", "De'Aaron Fox")</f>
        <v>De'Aaron Fox</v>
      </c>
      <c r="F52">
        <v>13.4</v>
      </c>
      <c r="G52" s="4">
        <v>3.4409999999999998</v>
      </c>
      <c r="H52" s="3">
        <v>0.99265999999999999</v>
      </c>
      <c r="I52" s="3">
        <v>0.98421999999999998</v>
      </c>
      <c r="J52" s="3">
        <v>0.96855999999999998</v>
      </c>
      <c r="K52" s="3">
        <v>0.94179000000000002</v>
      </c>
      <c r="L52" s="3">
        <v>0.89973000000000003</v>
      </c>
      <c r="M52" s="3">
        <v>0.83891000000000004</v>
      </c>
      <c r="N52" s="3">
        <v>0.75804000000000005</v>
      </c>
      <c r="O52" s="3">
        <v>0.65910000000000002</v>
      </c>
      <c r="P52" s="3">
        <v>0.54776000000000002</v>
      </c>
      <c r="Q52" s="3">
        <v>0.43251000000000001</v>
      </c>
      <c r="R52" s="3">
        <v>0.32275999999999999</v>
      </c>
      <c r="S52" s="3">
        <v>0.22363</v>
      </c>
      <c r="T52" s="3">
        <v>0.14685999999999999</v>
      </c>
      <c r="U52" s="3">
        <v>9.0120000000000006E-2</v>
      </c>
      <c r="V52" s="3">
        <v>5.1549999999999999E-2</v>
      </c>
      <c r="W52" s="3">
        <v>2.743E-2</v>
      </c>
      <c r="X52" s="3">
        <v>1.355E-2</v>
      </c>
      <c r="Y52" s="3">
        <v>6.2100000000000002E-3</v>
      </c>
      <c r="Z52" s="3">
        <v>2.64E-3</v>
      </c>
      <c r="AA52" s="3">
        <v>1.0399999999999999E-3</v>
      </c>
      <c r="AB52" s="3">
        <v>3.8000000000000002E-4</v>
      </c>
      <c r="AC52" s="3">
        <v>1.2999999999999999E-4</v>
      </c>
      <c r="AD52" s="3">
        <v>4.0000000000000003E-5</v>
      </c>
      <c r="AE52" s="3">
        <v>0</v>
      </c>
      <c r="AF52" s="5">
        <f>A_R[[#This Row],[5+]]-A_R[[#This Row],[6+]]</f>
        <v>8.4400000000000031E-3</v>
      </c>
      <c r="AG52" s="5">
        <f>A_R[[#This Row],[6+]]-A_R[[#This Row],[7+]]</f>
        <v>1.5660000000000007E-2</v>
      </c>
      <c r="AH52" s="5">
        <f>A_R[[#This Row],[7+]]-A_R[[#This Row],[8+]]</f>
        <v>2.676999999999996E-2</v>
      </c>
      <c r="AI52" s="5">
        <f>A_R[[#This Row],[8+]]-A_R[[#This Row],[9+]]</f>
        <v>4.2059999999999986E-2</v>
      </c>
      <c r="AJ52" s="5">
        <f>A_R[[#This Row],[9+]]-A_R[[#This Row],[10+]]</f>
        <v>6.0819999999999985E-2</v>
      </c>
      <c r="AK52" s="5">
        <f>A_R[[#This Row],[10+]]-A_R[[#This Row],[11+]]</f>
        <v>8.0869999999999997E-2</v>
      </c>
      <c r="AL52" s="5">
        <f>A_R[[#This Row],[11+]]-A_R[[#This Row],[12+]]</f>
        <v>9.8940000000000028E-2</v>
      </c>
      <c r="AM52" s="5">
        <f>A_R[[#This Row],[12+]]-A_R[[#This Row],[13+]]</f>
        <v>0.11133999999999999</v>
      </c>
      <c r="AN52" s="5">
        <f>A_R[[#This Row],[13+]]-A_R[[#This Row],[14+]]</f>
        <v>0.11525000000000002</v>
      </c>
      <c r="AO52" s="5">
        <f>A_R[[#This Row],[14+]]-A_R[[#This Row],[15+]]</f>
        <v>0.10975000000000001</v>
      </c>
      <c r="AP52" s="5">
        <f>A_R[[#This Row],[15+]]-A_R[[#This Row],[16+]]</f>
        <v>9.9129999999999996E-2</v>
      </c>
      <c r="AQ52" s="5">
        <f>A_R[[#This Row],[16+]]-A_R[[#This Row],[17+]]</f>
        <v>7.6770000000000005E-2</v>
      </c>
      <c r="AR52" s="5">
        <f>A_R[[#This Row],[17+]]-A_R[[#This Row],[18+]]</f>
        <v>5.6739999999999985E-2</v>
      </c>
      <c r="AS52" s="5">
        <f>A_R[[#This Row],[18+]]-A_R[[#This Row],[19+]]</f>
        <v>3.8570000000000007E-2</v>
      </c>
      <c r="AT52" s="5">
        <f>A_R[[#This Row],[19+]]-A_R[[#This Row],[20+]]</f>
        <v>2.4119999999999999E-2</v>
      </c>
      <c r="AU52" s="5">
        <f>A_R[[#This Row],[20+]]-A_R[[#This Row],[21+]]</f>
        <v>1.388E-2</v>
      </c>
      <c r="AV52" s="5">
        <f>A_R[[#This Row],[21+]]-A_R[[#This Row],[22+]]</f>
        <v>7.3399999999999993E-3</v>
      </c>
      <c r="AW52" s="5">
        <f>A_R[[#This Row],[22+]]-A_R[[#This Row],[23+]]</f>
        <v>3.5700000000000003E-3</v>
      </c>
      <c r="AX52" s="5">
        <f>A_R[[#This Row],[23+]]-A_R[[#This Row],[24+]]</f>
        <v>1.6000000000000001E-3</v>
      </c>
      <c r="AY52" s="5">
        <f>A_R[[#This Row],[24+]]-A_R[[#This Row],[25+]]</f>
        <v>6.5999999999999989E-4</v>
      </c>
      <c r="AZ52" s="5">
        <f>A_R[[#This Row],[25+]]-A_R[[#This Row],[26+]]</f>
        <v>2.5000000000000001E-4</v>
      </c>
      <c r="BA52" s="5">
        <f>A_R[[#This Row],[26+]]-A_R[[#This Row],[27+]]</f>
        <v>8.9999999999999992E-5</v>
      </c>
      <c r="BB52" s="5">
        <f>A_R[[#This Row],[27+]]-A_R[[#This Row],[28+]]</f>
        <v>4.0000000000000003E-5</v>
      </c>
    </row>
    <row r="53" spans="1:54" x14ac:dyDescent="0.25">
      <c r="A53" s="10">
        <v>22400626</v>
      </c>
      <c r="B53" t="s">
        <v>78</v>
      </c>
      <c r="C53" t="s">
        <v>88</v>
      </c>
      <c r="D53" s="11">
        <v>0.875</v>
      </c>
      <c r="E53" s="9" t="str">
        <f>HYPERLINK("https://www.nba.com/stats/player/1628370/boxscores-traditional", "Malik Monk")</f>
        <v>Malik Monk</v>
      </c>
      <c r="F53">
        <v>11.6</v>
      </c>
      <c r="G53" s="4">
        <v>3.8780000000000001</v>
      </c>
      <c r="H53" s="3">
        <v>0.95543</v>
      </c>
      <c r="I53" s="3">
        <v>0.92506999999999995</v>
      </c>
      <c r="J53" s="3">
        <v>0.88297999999999999</v>
      </c>
      <c r="K53" s="3">
        <v>0.82381000000000004</v>
      </c>
      <c r="L53" s="3">
        <v>0.74856999999999996</v>
      </c>
      <c r="M53" s="3">
        <v>0.65910000000000002</v>
      </c>
      <c r="N53" s="3">
        <v>0.55962000000000001</v>
      </c>
      <c r="O53" s="3">
        <v>0.46017000000000002</v>
      </c>
      <c r="P53" s="3">
        <v>0.35942000000000002</v>
      </c>
      <c r="Q53" s="3">
        <v>0.26762999999999998</v>
      </c>
      <c r="R53" s="3">
        <v>0.18942999999999999</v>
      </c>
      <c r="S53" s="3">
        <v>0.12923999999999999</v>
      </c>
      <c r="T53" s="3">
        <v>8.226E-2</v>
      </c>
      <c r="U53" s="3">
        <v>4.947E-2</v>
      </c>
      <c r="V53" s="3">
        <v>2.8070000000000001E-2</v>
      </c>
      <c r="W53" s="3">
        <v>1.4999999999999999E-2</v>
      </c>
      <c r="X53" s="3">
        <v>7.7600000000000004E-3</v>
      </c>
      <c r="Y53" s="3">
        <v>3.6800000000000001E-3</v>
      </c>
      <c r="Z53" s="3">
        <v>1.64E-3</v>
      </c>
      <c r="AA53" s="3">
        <v>6.8999999999999997E-4</v>
      </c>
      <c r="AB53" s="3">
        <v>2.7E-4</v>
      </c>
      <c r="AC53" s="3">
        <v>1E-4</v>
      </c>
      <c r="AD53" s="3">
        <v>4.0000000000000003E-5</v>
      </c>
      <c r="AE53" s="3">
        <v>0</v>
      </c>
      <c r="AF53" s="5">
        <f>A_R[[#This Row],[5+]]-A_R[[#This Row],[6+]]</f>
        <v>3.0360000000000054E-2</v>
      </c>
      <c r="AG53" s="5">
        <f>A_R[[#This Row],[6+]]-A_R[[#This Row],[7+]]</f>
        <v>4.2089999999999961E-2</v>
      </c>
      <c r="AH53" s="5">
        <f>A_R[[#This Row],[7+]]-A_R[[#This Row],[8+]]</f>
        <v>5.9169999999999945E-2</v>
      </c>
      <c r="AI53" s="5">
        <f>A_R[[#This Row],[8+]]-A_R[[#This Row],[9+]]</f>
        <v>7.5240000000000085E-2</v>
      </c>
      <c r="AJ53" s="5">
        <f>A_R[[#This Row],[9+]]-A_R[[#This Row],[10+]]</f>
        <v>8.9469999999999938E-2</v>
      </c>
      <c r="AK53" s="5">
        <f>A_R[[#This Row],[10+]]-A_R[[#This Row],[11+]]</f>
        <v>9.9480000000000013E-2</v>
      </c>
      <c r="AL53" s="5">
        <f>A_R[[#This Row],[11+]]-A_R[[#This Row],[12+]]</f>
        <v>9.9449999999999983E-2</v>
      </c>
      <c r="AM53" s="5">
        <f>A_R[[#This Row],[12+]]-A_R[[#This Row],[13+]]</f>
        <v>0.10075000000000001</v>
      </c>
      <c r="AN53" s="5">
        <f>A_R[[#This Row],[13+]]-A_R[[#This Row],[14+]]</f>
        <v>9.1790000000000038E-2</v>
      </c>
      <c r="AO53" s="5">
        <f>A_R[[#This Row],[14+]]-A_R[[#This Row],[15+]]</f>
        <v>7.8199999999999992E-2</v>
      </c>
      <c r="AP53" s="5">
        <f>A_R[[#This Row],[15+]]-A_R[[#This Row],[16+]]</f>
        <v>6.0189999999999994E-2</v>
      </c>
      <c r="AQ53" s="5">
        <f>A_R[[#This Row],[16+]]-A_R[[#This Row],[17+]]</f>
        <v>4.6979999999999994E-2</v>
      </c>
      <c r="AR53" s="5">
        <f>A_R[[#This Row],[17+]]-A_R[[#This Row],[18+]]</f>
        <v>3.279E-2</v>
      </c>
      <c r="AS53" s="5">
        <f>A_R[[#This Row],[18+]]-A_R[[#This Row],[19+]]</f>
        <v>2.1399999999999999E-2</v>
      </c>
      <c r="AT53" s="5">
        <f>A_R[[#This Row],[19+]]-A_R[[#This Row],[20+]]</f>
        <v>1.3070000000000002E-2</v>
      </c>
      <c r="AU53" s="5">
        <f>A_R[[#This Row],[20+]]-A_R[[#This Row],[21+]]</f>
        <v>7.239999999999999E-3</v>
      </c>
      <c r="AV53" s="5">
        <f>A_R[[#This Row],[21+]]-A_R[[#This Row],[22+]]</f>
        <v>4.0800000000000003E-3</v>
      </c>
      <c r="AW53" s="5">
        <f>A_R[[#This Row],[22+]]-A_R[[#This Row],[23+]]</f>
        <v>2.0400000000000001E-3</v>
      </c>
      <c r="AX53" s="5">
        <f>A_R[[#This Row],[23+]]-A_R[[#This Row],[24+]]</f>
        <v>9.5E-4</v>
      </c>
      <c r="AY53" s="5">
        <f>A_R[[#This Row],[24+]]-A_R[[#This Row],[25+]]</f>
        <v>4.1999999999999996E-4</v>
      </c>
      <c r="AZ53" s="5">
        <f>A_R[[#This Row],[25+]]-A_R[[#This Row],[26+]]</f>
        <v>1.7000000000000001E-4</v>
      </c>
      <c r="BA53" s="5">
        <f>A_R[[#This Row],[26+]]-A_R[[#This Row],[27+]]</f>
        <v>6.0000000000000002E-5</v>
      </c>
      <c r="BB53" s="5">
        <f>A_R[[#This Row],[27+]]-A_R[[#This Row],[28+]]</f>
        <v>4.0000000000000003E-5</v>
      </c>
    </row>
    <row r="54" spans="1:54" x14ac:dyDescent="0.25">
      <c r="A54" s="10">
        <v>22400626</v>
      </c>
      <c r="B54" t="s">
        <v>88</v>
      </c>
      <c r="C54" t="s">
        <v>78</v>
      </c>
      <c r="D54" s="11">
        <v>0.875</v>
      </c>
      <c r="E54" s="9" t="str">
        <f>HYPERLINK("https://www.nba.com/stats/player/203999/boxscores-traditional", "Nikola Jokic")</f>
        <v>Nikola Jokic</v>
      </c>
      <c r="F54">
        <v>24</v>
      </c>
      <c r="G54" s="4">
        <v>1.673</v>
      </c>
      <c r="H54" s="3">
        <v>1</v>
      </c>
      <c r="I54" s="3">
        <v>1</v>
      </c>
      <c r="J54" s="3">
        <v>1</v>
      </c>
      <c r="K54" s="3">
        <v>1</v>
      </c>
      <c r="L54" s="3">
        <v>1</v>
      </c>
      <c r="M54" s="3">
        <v>1</v>
      </c>
      <c r="N54" s="3">
        <v>1</v>
      </c>
      <c r="O54" s="3">
        <v>1</v>
      </c>
      <c r="P54" s="3">
        <v>1</v>
      </c>
      <c r="Q54" s="3">
        <v>1</v>
      </c>
      <c r="R54" s="3">
        <v>1</v>
      </c>
      <c r="S54" s="3">
        <v>1</v>
      </c>
      <c r="T54" s="3">
        <v>1</v>
      </c>
      <c r="U54" s="3">
        <v>0.99983</v>
      </c>
      <c r="V54" s="3">
        <v>0.99861</v>
      </c>
      <c r="W54" s="3">
        <v>0.99158000000000002</v>
      </c>
      <c r="X54" s="3">
        <v>0.96326999999999996</v>
      </c>
      <c r="Y54" s="3">
        <v>0.88492999999999999</v>
      </c>
      <c r="Z54" s="3">
        <v>0.72575000000000001</v>
      </c>
      <c r="AA54" s="3">
        <v>0.5</v>
      </c>
      <c r="AB54" s="3">
        <v>0.27424999999999999</v>
      </c>
      <c r="AC54" s="3">
        <v>0.11507000000000001</v>
      </c>
      <c r="AD54" s="3">
        <v>3.6729999999999999E-2</v>
      </c>
      <c r="AE54" s="3">
        <v>8.4200000000000004E-3</v>
      </c>
      <c r="AF54" s="5">
        <f>A_R[[#This Row],[5+]]-A_R[[#This Row],[6+]]</f>
        <v>0</v>
      </c>
      <c r="AG54" s="5">
        <f>A_R[[#This Row],[6+]]-A_R[[#This Row],[7+]]</f>
        <v>0</v>
      </c>
      <c r="AH54" s="5">
        <f>A_R[[#This Row],[7+]]-A_R[[#This Row],[8+]]</f>
        <v>0</v>
      </c>
      <c r="AI54" s="5">
        <f>A_R[[#This Row],[8+]]-A_R[[#This Row],[9+]]</f>
        <v>0</v>
      </c>
      <c r="AJ54" s="5">
        <f>A_R[[#This Row],[9+]]-A_R[[#This Row],[10+]]</f>
        <v>0</v>
      </c>
      <c r="AK54" s="5">
        <f>A_R[[#This Row],[10+]]-A_R[[#This Row],[11+]]</f>
        <v>0</v>
      </c>
      <c r="AL54" s="5">
        <f>A_R[[#This Row],[11+]]-A_R[[#This Row],[12+]]</f>
        <v>0</v>
      </c>
      <c r="AM54" s="5">
        <f>A_R[[#This Row],[12+]]-A_R[[#This Row],[13+]]</f>
        <v>0</v>
      </c>
      <c r="AN54" s="5">
        <f>A_R[[#This Row],[13+]]-A_R[[#This Row],[14+]]</f>
        <v>0</v>
      </c>
      <c r="AO54" s="5">
        <f>A_R[[#This Row],[14+]]-A_R[[#This Row],[15+]]</f>
        <v>0</v>
      </c>
      <c r="AP54" s="5">
        <f>A_R[[#This Row],[15+]]-A_R[[#This Row],[16+]]</f>
        <v>0</v>
      </c>
      <c r="AQ54" s="5">
        <f>A_R[[#This Row],[16+]]-A_R[[#This Row],[17+]]</f>
        <v>0</v>
      </c>
      <c r="AR54" s="5">
        <f>A_R[[#This Row],[17+]]-A_R[[#This Row],[18+]]</f>
        <v>1.7000000000000348E-4</v>
      </c>
      <c r="AS54" s="5">
        <f>A_R[[#This Row],[18+]]-A_R[[#This Row],[19+]]</f>
        <v>1.2199999999999989E-3</v>
      </c>
      <c r="AT54" s="5">
        <f>A_R[[#This Row],[19+]]-A_R[[#This Row],[20+]]</f>
        <v>7.0299999999999807E-3</v>
      </c>
      <c r="AU54" s="5">
        <f>A_R[[#This Row],[20+]]-A_R[[#This Row],[21+]]</f>
        <v>2.8310000000000057E-2</v>
      </c>
      <c r="AV54" s="5">
        <f>A_R[[#This Row],[21+]]-A_R[[#This Row],[22+]]</f>
        <v>7.8339999999999965E-2</v>
      </c>
      <c r="AW54" s="5">
        <f>A_R[[#This Row],[22+]]-A_R[[#This Row],[23+]]</f>
        <v>0.15917999999999999</v>
      </c>
      <c r="AX54" s="5">
        <f>A_R[[#This Row],[23+]]-A_R[[#This Row],[24+]]</f>
        <v>0.22575000000000001</v>
      </c>
      <c r="AY54" s="5">
        <f>A_R[[#This Row],[24+]]-A_R[[#This Row],[25+]]</f>
        <v>0.22575000000000001</v>
      </c>
      <c r="AZ54" s="5">
        <f>A_R[[#This Row],[25+]]-A_R[[#This Row],[26+]]</f>
        <v>0.15917999999999999</v>
      </c>
      <c r="BA54" s="5">
        <f>A_R[[#This Row],[26+]]-A_R[[#This Row],[27+]]</f>
        <v>7.8340000000000007E-2</v>
      </c>
      <c r="BB54" s="5">
        <f>A_R[[#This Row],[27+]]-A_R[[#This Row],[28+]]</f>
        <v>2.8309999999999998E-2</v>
      </c>
    </row>
    <row r="55" spans="1:54" x14ac:dyDescent="0.25">
      <c r="A55" s="10">
        <v>22400626</v>
      </c>
      <c r="B55" t="s">
        <v>88</v>
      </c>
      <c r="C55" t="s">
        <v>78</v>
      </c>
      <c r="D55" s="11">
        <v>0.875</v>
      </c>
      <c r="E55" s="9" t="str">
        <f>HYPERLINK("https://www.nba.com/stats/player/1627750/boxscores-traditional", "Jamal Murray")</f>
        <v>Jamal Murray</v>
      </c>
      <c r="F55">
        <v>10.199999999999999</v>
      </c>
      <c r="G55" s="4">
        <v>3.3109999999999999</v>
      </c>
      <c r="H55" s="3">
        <v>0.94179000000000002</v>
      </c>
      <c r="I55" s="3">
        <v>0.89795999999999998</v>
      </c>
      <c r="J55" s="3">
        <v>0.83398000000000005</v>
      </c>
      <c r="K55" s="3">
        <v>0.74536999999999998</v>
      </c>
      <c r="L55" s="3">
        <v>0.64058000000000004</v>
      </c>
      <c r="M55" s="3">
        <v>0.52392000000000005</v>
      </c>
      <c r="N55" s="3">
        <v>0.40516999999999997</v>
      </c>
      <c r="O55" s="3">
        <v>0.29459999999999997</v>
      </c>
      <c r="P55" s="3">
        <v>0.19766</v>
      </c>
      <c r="Q55" s="3">
        <v>0.12506999999999999</v>
      </c>
      <c r="R55" s="3">
        <v>7.3529999999999998E-2</v>
      </c>
      <c r="S55" s="3">
        <v>4.0059999999999998E-2</v>
      </c>
      <c r="T55" s="3">
        <v>2.018E-2</v>
      </c>
      <c r="U55" s="3">
        <v>9.1400000000000006E-3</v>
      </c>
      <c r="V55" s="3">
        <v>3.9100000000000003E-3</v>
      </c>
      <c r="W55" s="3">
        <v>1.5399999999999999E-3</v>
      </c>
      <c r="X55" s="3">
        <v>5.5999999999999995E-4</v>
      </c>
      <c r="Y55" s="3">
        <v>1.9000000000000001E-4</v>
      </c>
      <c r="Z55" s="3">
        <v>5.0000000000000002E-5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5">
        <f>A_R[[#This Row],[5+]]-A_R[[#This Row],[6+]]</f>
        <v>4.3830000000000036E-2</v>
      </c>
      <c r="AG55" s="5">
        <f>A_R[[#This Row],[6+]]-A_R[[#This Row],[7+]]</f>
        <v>6.3979999999999926E-2</v>
      </c>
      <c r="AH55" s="5">
        <f>A_R[[#This Row],[7+]]-A_R[[#This Row],[8+]]</f>
        <v>8.8610000000000078E-2</v>
      </c>
      <c r="AI55" s="5">
        <f>A_R[[#This Row],[8+]]-A_R[[#This Row],[9+]]</f>
        <v>0.10478999999999994</v>
      </c>
      <c r="AJ55" s="5">
        <f>A_R[[#This Row],[9+]]-A_R[[#This Row],[10+]]</f>
        <v>0.11665999999999999</v>
      </c>
      <c r="AK55" s="5">
        <f>A_R[[#This Row],[10+]]-A_R[[#This Row],[11+]]</f>
        <v>0.11875000000000008</v>
      </c>
      <c r="AL55" s="5">
        <f>A_R[[#This Row],[11+]]-A_R[[#This Row],[12+]]</f>
        <v>0.11057</v>
      </c>
      <c r="AM55" s="5">
        <f>A_R[[#This Row],[12+]]-A_R[[#This Row],[13+]]</f>
        <v>9.6939999999999971E-2</v>
      </c>
      <c r="AN55" s="5">
        <f>A_R[[#This Row],[13+]]-A_R[[#This Row],[14+]]</f>
        <v>7.2590000000000016E-2</v>
      </c>
      <c r="AO55" s="5">
        <f>A_R[[#This Row],[14+]]-A_R[[#This Row],[15+]]</f>
        <v>5.1539999999999989E-2</v>
      </c>
      <c r="AP55" s="5">
        <f>A_R[[#This Row],[15+]]-A_R[[#This Row],[16+]]</f>
        <v>3.347E-2</v>
      </c>
      <c r="AQ55" s="5">
        <f>A_R[[#This Row],[16+]]-A_R[[#This Row],[17+]]</f>
        <v>1.9879999999999998E-2</v>
      </c>
      <c r="AR55" s="5">
        <f>A_R[[#This Row],[17+]]-A_R[[#This Row],[18+]]</f>
        <v>1.1039999999999999E-2</v>
      </c>
      <c r="AS55" s="5">
        <f>A_R[[#This Row],[18+]]-A_R[[#This Row],[19+]]</f>
        <v>5.2300000000000003E-3</v>
      </c>
      <c r="AT55" s="5">
        <f>A_R[[#This Row],[19+]]-A_R[[#This Row],[20+]]</f>
        <v>2.3700000000000006E-3</v>
      </c>
      <c r="AU55" s="5">
        <f>A_R[[#This Row],[20+]]-A_R[[#This Row],[21+]]</f>
        <v>9.7999999999999997E-4</v>
      </c>
      <c r="AV55" s="5">
        <f>A_R[[#This Row],[21+]]-A_R[[#This Row],[22+]]</f>
        <v>3.6999999999999994E-4</v>
      </c>
      <c r="AW55" s="5">
        <f>A_R[[#This Row],[22+]]-A_R[[#This Row],[23+]]</f>
        <v>1.4000000000000001E-4</v>
      </c>
      <c r="AX55" s="5">
        <f>A_R[[#This Row],[23+]]-A_R[[#This Row],[24+]]</f>
        <v>5.0000000000000002E-5</v>
      </c>
      <c r="AY55" s="5">
        <f>A_R[[#This Row],[24+]]-A_R[[#This Row],[25+]]</f>
        <v>0</v>
      </c>
      <c r="AZ55" s="5">
        <f>A_R[[#This Row],[25+]]-A_R[[#This Row],[26+]]</f>
        <v>0</v>
      </c>
      <c r="BA55" s="5">
        <f>A_R[[#This Row],[26+]]-A_R[[#This Row],[27+]]</f>
        <v>0</v>
      </c>
      <c r="BB55" s="5">
        <f>A_R[[#This Row],[27+]]-A_R[[#This Row],[28+]]</f>
        <v>0</v>
      </c>
    </row>
    <row r="56" spans="1:54" x14ac:dyDescent="0.25">
      <c r="A56" s="10">
        <v>22400626</v>
      </c>
      <c r="B56" t="s">
        <v>88</v>
      </c>
      <c r="C56" t="s">
        <v>78</v>
      </c>
      <c r="D56" s="11">
        <v>0.875</v>
      </c>
      <c r="E56" s="9" t="str">
        <f>HYPERLINK("https://www.nba.com/stats/player/201566/boxscores-traditional", "Russell Westbrook")</f>
        <v>Russell Westbrook</v>
      </c>
      <c r="F56">
        <v>9.8000000000000007</v>
      </c>
      <c r="G56" s="4">
        <v>3.544</v>
      </c>
      <c r="H56" s="3">
        <v>0.91149000000000002</v>
      </c>
      <c r="I56" s="3">
        <v>0.85768999999999995</v>
      </c>
      <c r="J56" s="3">
        <v>0.78524000000000005</v>
      </c>
      <c r="K56" s="3">
        <v>0.69496999999999998</v>
      </c>
      <c r="L56" s="3">
        <v>0.59094999999999998</v>
      </c>
      <c r="M56" s="3">
        <v>0.47608</v>
      </c>
      <c r="N56" s="3">
        <v>0.36692999999999998</v>
      </c>
      <c r="O56" s="3">
        <v>0.26762999999999998</v>
      </c>
      <c r="P56" s="3">
        <v>0.18406</v>
      </c>
      <c r="Q56" s="3">
        <v>0.11702</v>
      </c>
      <c r="R56" s="3">
        <v>7.0779999999999996E-2</v>
      </c>
      <c r="S56" s="3">
        <v>4.0059999999999998E-2</v>
      </c>
      <c r="T56" s="3">
        <v>2.1180000000000001E-2</v>
      </c>
      <c r="U56" s="3">
        <v>1.044E-2</v>
      </c>
      <c r="V56" s="3">
        <v>4.6600000000000001E-3</v>
      </c>
      <c r="W56" s="3">
        <v>1.99E-3</v>
      </c>
      <c r="X56" s="3">
        <v>7.9000000000000001E-4</v>
      </c>
      <c r="Y56" s="3">
        <v>2.9E-4</v>
      </c>
      <c r="Z56" s="3">
        <v>1E-4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5">
        <f>A_R[[#This Row],[5+]]-A_R[[#This Row],[6+]]</f>
        <v>5.380000000000007E-2</v>
      </c>
      <c r="AG56" s="5">
        <f>A_R[[#This Row],[6+]]-A_R[[#This Row],[7+]]</f>
        <v>7.2449999999999903E-2</v>
      </c>
      <c r="AH56" s="5">
        <f>A_R[[#This Row],[7+]]-A_R[[#This Row],[8+]]</f>
        <v>9.0270000000000072E-2</v>
      </c>
      <c r="AI56" s="5">
        <f>A_R[[#This Row],[8+]]-A_R[[#This Row],[9+]]</f>
        <v>0.10402</v>
      </c>
      <c r="AJ56" s="5">
        <f>A_R[[#This Row],[9+]]-A_R[[#This Row],[10+]]</f>
        <v>0.11486999999999997</v>
      </c>
      <c r="AK56" s="5">
        <f>A_R[[#This Row],[10+]]-A_R[[#This Row],[11+]]</f>
        <v>0.10915000000000002</v>
      </c>
      <c r="AL56" s="5">
        <f>A_R[[#This Row],[11+]]-A_R[[#This Row],[12+]]</f>
        <v>9.9299999999999999E-2</v>
      </c>
      <c r="AM56" s="5">
        <f>A_R[[#This Row],[12+]]-A_R[[#This Row],[13+]]</f>
        <v>8.3569999999999978E-2</v>
      </c>
      <c r="AN56" s="5">
        <f>A_R[[#This Row],[13+]]-A_R[[#This Row],[14+]]</f>
        <v>6.7040000000000002E-2</v>
      </c>
      <c r="AO56" s="5">
        <f>A_R[[#This Row],[14+]]-A_R[[#This Row],[15+]]</f>
        <v>4.6240000000000003E-2</v>
      </c>
      <c r="AP56" s="5">
        <f>A_R[[#This Row],[15+]]-A_R[[#This Row],[16+]]</f>
        <v>3.0719999999999997E-2</v>
      </c>
      <c r="AQ56" s="5">
        <f>A_R[[#This Row],[16+]]-A_R[[#This Row],[17+]]</f>
        <v>1.8879999999999997E-2</v>
      </c>
      <c r="AR56" s="5">
        <f>A_R[[#This Row],[17+]]-A_R[[#This Row],[18+]]</f>
        <v>1.0740000000000001E-2</v>
      </c>
      <c r="AS56" s="5">
        <f>A_R[[#This Row],[18+]]-A_R[[#This Row],[19+]]</f>
        <v>5.7799999999999995E-3</v>
      </c>
      <c r="AT56" s="5">
        <f>A_R[[#This Row],[19+]]-A_R[[#This Row],[20+]]</f>
        <v>2.6700000000000001E-3</v>
      </c>
      <c r="AU56" s="5">
        <f>A_R[[#This Row],[20+]]-A_R[[#This Row],[21+]]</f>
        <v>1.2000000000000001E-3</v>
      </c>
      <c r="AV56" s="5">
        <f>A_R[[#This Row],[21+]]-A_R[[#This Row],[22+]]</f>
        <v>5.0000000000000001E-4</v>
      </c>
      <c r="AW56" s="5">
        <f>A_R[[#This Row],[22+]]-A_R[[#This Row],[23+]]</f>
        <v>1.9000000000000001E-4</v>
      </c>
      <c r="AX56" s="5">
        <f>A_R[[#This Row],[23+]]-A_R[[#This Row],[24+]]</f>
        <v>1E-4</v>
      </c>
      <c r="AY56" s="5">
        <f>A_R[[#This Row],[24+]]-A_R[[#This Row],[25+]]</f>
        <v>0</v>
      </c>
      <c r="AZ56" s="5">
        <f>A_R[[#This Row],[25+]]-A_R[[#This Row],[26+]]</f>
        <v>0</v>
      </c>
      <c r="BA56" s="5">
        <f>A_R[[#This Row],[26+]]-A_R[[#This Row],[27+]]</f>
        <v>0</v>
      </c>
      <c r="BB56" s="5">
        <f>A_R[[#This Row],[27+]]-A_R[[#This Row],[28+]]</f>
        <v>0</v>
      </c>
    </row>
    <row r="57" spans="1:54" x14ac:dyDescent="0.25">
      <c r="A57" s="10">
        <v>22400626</v>
      </c>
      <c r="B57" t="s">
        <v>88</v>
      </c>
      <c r="C57" t="s">
        <v>78</v>
      </c>
      <c r="D57" s="11">
        <v>0.875</v>
      </c>
      <c r="E57" s="9" t="str">
        <f>HYPERLINK("https://www.nba.com/stats/player/203967/boxscores-traditional", "Dario Šaric")</f>
        <v>Dario Šaric</v>
      </c>
      <c r="F57">
        <v>8.4</v>
      </c>
      <c r="G57" s="4">
        <v>2.8</v>
      </c>
      <c r="H57" s="3">
        <v>0.88685999999999998</v>
      </c>
      <c r="I57" s="3">
        <v>0.80510999999999999</v>
      </c>
      <c r="J57" s="3">
        <v>0.69145999999999996</v>
      </c>
      <c r="K57" s="3">
        <v>0.55567</v>
      </c>
      <c r="L57" s="3">
        <v>0.41682999999999998</v>
      </c>
      <c r="M57" s="3">
        <v>0.28433999999999998</v>
      </c>
      <c r="N57" s="3">
        <v>0.17619000000000001</v>
      </c>
      <c r="O57" s="3">
        <v>9.8530000000000006E-2</v>
      </c>
      <c r="P57" s="3">
        <v>5.0500000000000003E-2</v>
      </c>
      <c r="Q57" s="3">
        <v>2.2749999999999999E-2</v>
      </c>
      <c r="R57" s="3">
        <v>9.1400000000000006E-3</v>
      </c>
      <c r="S57" s="3">
        <v>3.3600000000000001E-3</v>
      </c>
      <c r="T57" s="3">
        <v>1.07E-3</v>
      </c>
      <c r="U57" s="3">
        <v>2.9999999999999997E-4</v>
      </c>
      <c r="V57" s="3">
        <v>8.0000000000000007E-5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5">
        <f>A_R[[#This Row],[5+]]-A_R[[#This Row],[6+]]</f>
        <v>8.1749999999999989E-2</v>
      </c>
      <c r="AG57" s="5">
        <f>A_R[[#This Row],[6+]]-A_R[[#This Row],[7+]]</f>
        <v>0.11365000000000003</v>
      </c>
      <c r="AH57" s="5">
        <f>A_R[[#This Row],[7+]]-A_R[[#This Row],[8+]]</f>
        <v>0.13578999999999997</v>
      </c>
      <c r="AI57" s="5">
        <f>A_R[[#This Row],[8+]]-A_R[[#This Row],[9+]]</f>
        <v>0.13884000000000002</v>
      </c>
      <c r="AJ57" s="5">
        <f>A_R[[#This Row],[9+]]-A_R[[#This Row],[10+]]</f>
        <v>0.13249</v>
      </c>
      <c r="AK57" s="5">
        <f>A_R[[#This Row],[10+]]-A_R[[#This Row],[11+]]</f>
        <v>0.10814999999999997</v>
      </c>
      <c r="AL57" s="5">
        <f>A_R[[#This Row],[11+]]-A_R[[#This Row],[12+]]</f>
        <v>7.7660000000000007E-2</v>
      </c>
      <c r="AM57" s="5">
        <f>A_R[[#This Row],[12+]]-A_R[[#This Row],[13+]]</f>
        <v>4.8030000000000003E-2</v>
      </c>
      <c r="AN57" s="5">
        <f>A_R[[#This Row],[13+]]-A_R[[#This Row],[14+]]</f>
        <v>2.7750000000000004E-2</v>
      </c>
      <c r="AO57" s="5">
        <f>A_R[[#This Row],[14+]]-A_R[[#This Row],[15+]]</f>
        <v>1.3609999999999999E-2</v>
      </c>
      <c r="AP57" s="5">
        <f>A_R[[#This Row],[15+]]-A_R[[#This Row],[16+]]</f>
        <v>5.7800000000000004E-3</v>
      </c>
      <c r="AQ57" s="5">
        <f>A_R[[#This Row],[16+]]-A_R[[#This Row],[17+]]</f>
        <v>2.2900000000000004E-3</v>
      </c>
      <c r="AR57" s="5">
        <f>A_R[[#This Row],[17+]]-A_R[[#This Row],[18+]]</f>
        <v>7.7000000000000007E-4</v>
      </c>
      <c r="AS57" s="5">
        <f>A_R[[#This Row],[18+]]-A_R[[#This Row],[19+]]</f>
        <v>2.1999999999999998E-4</v>
      </c>
      <c r="AT57" s="5">
        <f>A_R[[#This Row],[19+]]-A_R[[#This Row],[20+]]</f>
        <v>8.0000000000000007E-5</v>
      </c>
      <c r="AU57" s="5">
        <f>A_R[[#This Row],[20+]]-A_R[[#This Row],[21+]]</f>
        <v>0</v>
      </c>
      <c r="AV57" s="5">
        <f>A_R[[#This Row],[21+]]-A_R[[#This Row],[22+]]</f>
        <v>0</v>
      </c>
      <c r="AW57" s="5">
        <f>A_R[[#This Row],[22+]]-A_R[[#This Row],[23+]]</f>
        <v>0</v>
      </c>
      <c r="AX57" s="5">
        <f>A_R[[#This Row],[23+]]-A_R[[#This Row],[24+]]</f>
        <v>0</v>
      </c>
      <c r="AY57" s="5">
        <f>A_R[[#This Row],[24+]]-A_R[[#This Row],[25+]]</f>
        <v>0</v>
      </c>
      <c r="AZ57" s="5">
        <f>A_R[[#This Row],[25+]]-A_R[[#This Row],[26+]]</f>
        <v>0</v>
      </c>
      <c r="BA57" s="5">
        <f>A_R[[#This Row],[26+]]-A_R[[#This Row],[27+]]</f>
        <v>0</v>
      </c>
      <c r="BB57" s="5">
        <f>A_R[[#This Row],[27+]]-A_R[[#This Row],[28+]]</f>
        <v>0</v>
      </c>
    </row>
    <row r="58" spans="1:54" x14ac:dyDescent="0.25">
      <c r="A58" s="10">
        <v>22400628</v>
      </c>
      <c r="B58" t="s">
        <v>89</v>
      </c>
      <c r="C58" t="s">
        <v>79</v>
      </c>
      <c r="D58" s="11">
        <v>0.91666666666666663</v>
      </c>
      <c r="E58" s="9" t="str">
        <f>HYPERLINK("https://www.nba.com/stats/player/202696/boxscores-traditional", "Nikola Vucevic")</f>
        <v>Nikola Vucevic</v>
      </c>
      <c r="F58">
        <v>16.600000000000001</v>
      </c>
      <c r="G58" s="4">
        <v>2.653</v>
      </c>
      <c r="H58" s="3">
        <v>1</v>
      </c>
      <c r="I58" s="3">
        <v>1</v>
      </c>
      <c r="J58" s="3">
        <v>0.99985000000000002</v>
      </c>
      <c r="K58" s="3">
        <v>0.99939999999999996</v>
      </c>
      <c r="L58" s="3">
        <v>0.99787999999999999</v>
      </c>
      <c r="M58" s="3">
        <v>0.99360999999999999</v>
      </c>
      <c r="N58" s="3">
        <v>0.98257000000000005</v>
      </c>
      <c r="O58" s="3">
        <v>0.95818000000000003</v>
      </c>
      <c r="P58" s="3">
        <v>0.91308999999999996</v>
      </c>
      <c r="Q58" s="3">
        <v>0.83645999999999998</v>
      </c>
      <c r="R58" s="3">
        <v>0.72575000000000001</v>
      </c>
      <c r="S58" s="3">
        <v>0.59094999999999998</v>
      </c>
      <c r="T58" s="3">
        <v>0.44037999999999999</v>
      </c>
      <c r="U58" s="3">
        <v>0.29805999999999999</v>
      </c>
      <c r="V58" s="3">
        <v>0.18406</v>
      </c>
      <c r="W58" s="3">
        <v>0.10027</v>
      </c>
      <c r="X58" s="3">
        <v>4.8460000000000003E-2</v>
      </c>
      <c r="Y58" s="3">
        <v>2.068E-2</v>
      </c>
      <c r="Z58" s="3">
        <v>7.9799999999999992E-3</v>
      </c>
      <c r="AA58" s="3">
        <v>2.64E-3</v>
      </c>
      <c r="AB58" s="3">
        <v>7.6000000000000004E-4</v>
      </c>
      <c r="AC58" s="3">
        <v>2.0000000000000001E-4</v>
      </c>
      <c r="AD58" s="3">
        <v>4.0000000000000003E-5</v>
      </c>
      <c r="AE58" s="3">
        <v>0</v>
      </c>
      <c r="AF58" s="5">
        <f>A_R[[#This Row],[5+]]-A_R[[#This Row],[6+]]</f>
        <v>0</v>
      </c>
      <c r="AG58" s="5">
        <f>A_R[[#This Row],[6+]]-A_R[[#This Row],[7+]]</f>
        <v>1.4999999999998348E-4</v>
      </c>
      <c r="AH58" s="5">
        <f>A_R[[#This Row],[7+]]-A_R[[#This Row],[8+]]</f>
        <v>4.5000000000006146E-4</v>
      </c>
      <c r="AI58" s="5">
        <f>A_R[[#This Row],[8+]]-A_R[[#This Row],[9+]]</f>
        <v>1.5199999999999658E-3</v>
      </c>
      <c r="AJ58" s="5">
        <f>A_R[[#This Row],[9+]]-A_R[[#This Row],[10+]]</f>
        <v>4.269999999999996E-3</v>
      </c>
      <c r="AK58" s="5">
        <f>A_R[[#This Row],[10+]]-A_R[[#This Row],[11+]]</f>
        <v>1.1039999999999939E-2</v>
      </c>
      <c r="AL58" s="5">
        <f>A_R[[#This Row],[11+]]-A_R[[#This Row],[12+]]</f>
        <v>2.4390000000000023E-2</v>
      </c>
      <c r="AM58" s="5">
        <f>A_R[[#This Row],[12+]]-A_R[[#This Row],[13+]]</f>
        <v>4.5090000000000074E-2</v>
      </c>
      <c r="AN58" s="5">
        <f>A_R[[#This Row],[13+]]-A_R[[#This Row],[14+]]</f>
        <v>7.6629999999999976E-2</v>
      </c>
      <c r="AO58" s="5">
        <f>A_R[[#This Row],[14+]]-A_R[[#This Row],[15+]]</f>
        <v>0.11070999999999998</v>
      </c>
      <c r="AP58" s="5">
        <f>A_R[[#This Row],[15+]]-A_R[[#This Row],[16+]]</f>
        <v>0.13480000000000003</v>
      </c>
      <c r="AQ58" s="5">
        <f>A_R[[#This Row],[16+]]-A_R[[#This Row],[17+]]</f>
        <v>0.15056999999999998</v>
      </c>
      <c r="AR58" s="5">
        <f>A_R[[#This Row],[17+]]-A_R[[#This Row],[18+]]</f>
        <v>0.14232</v>
      </c>
      <c r="AS58" s="5">
        <f>A_R[[#This Row],[18+]]-A_R[[#This Row],[19+]]</f>
        <v>0.11399999999999999</v>
      </c>
      <c r="AT58" s="5">
        <f>A_R[[#This Row],[19+]]-A_R[[#This Row],[20+]]</f>
        <v>8.3790000000000003E-2</v>
      </c>
      <c r="AU58" s="5">
        <f>A_R[[#This Row],[20+]]-A_R[[#This Row],[21+]]</f>
        <v>5.1809999999999995E-2</v>
      </c>
      <c r="AV58" s="5">
        <f>A_R[[#This Row],[21+]]-A_R[[#This Row],[22+]]</f>
        <v>2.7780000000000003E-2</v>
      </c>
      <c r="AW58" s="5">
        <f>A_R[[#This Row],[22+]]-A_R[[#This Row],[23+]]</f>
        <v>1.2700000000000001E-2</v>
      </c>
      <c r="AX58" s="5">
        <f>A_R[[#This Row],[23+]]-A_R[[#This Row],[24+]]</f>
        <v>5.3399999999999993E-3</v>
      </c>
      <c r="AY58" s="5">
        <f>A_R[[#This Row],[24+]]-A_R[[#This Row],[25+]]</f>
        <v>1.8799999999999999E-3</v>
      </c>
      <c r="AZ58" s="5">
        <f>A_R[[#This Row],[25+]]-A_R[[#This Row],[26+]]</f>
        <v>5.6000000000000006E-4</v>
      </c>
      <c r="BA58" s="5">
        <f>A_R[[#This Row],[26+]]-A_R[[#This Row],[27+]]</f>
        <v>1.6000000000000001E-4</v>
      </c>
      <c r="BB58" s="5">
        <f>A_R[[#This Row],[27+]]-A_R[[#This Row],[28+]]</f>
        <v>4.0000000000000003E-5</v>
      </c>
    </row>
    <row r="59" spans="1:54" x14ac:dyDescent="0.25">
      <c r="A59" s="10">
        <v>22400628</v>
      </c>
      <c r="B59" t="s">
        <v>89</v>
      </c>
      <c r="C59" t="s">
        <v>79</v>
      </c>
      <c r="D59" s="11">
        <v>0.91666666666666663</v>
      </c>
      <c r="E59" s="9" t="str">
        <f>HYPERLINK("https://www.nba.com/stats/player/1630581/boxscores-traditional", "Josh Giddey")</f>
        <v>Josh Giddey</v>
      </c>
      <c r="F59">
        <v>14.8</v>
      </c>
      <c r="G59" s="4">
        <v>6.4619999999999997</v>
      </c>
      <c r="H59" s="3">
        <v>0.93574000000000002</v>
      </c>
      <c r="I59" s="3">
        <v>0.91308999999999996</v>
      </c>
      <c r="J59" s="3">
        <v>0.88685999999999998</v>
      </c>
      <c r="K59" s="3">
        <v>0.85314000000000001</v>
      </c>
      <c r="L59" s="3">
        <v>0.81594</v>
      </c>
      <c r="M59" s="3">
        <v>0.77034999999999998</v>
      </c>
      <c r="N59" s="3">
        <v>0.72240000000000004</v>
      </c>
      <c r="O59" s="3">
        <v>0.66639999999999999</v>
      </c>
      <c r="P59" s="3">
        <v>0.61026000000000002</v>
      </c>
      <c r="Q59" s="3">
        <v>0.54776000000000002</v>
      </c>
      <c r="R59" s="3">
        <v>0.48803000000000002</v>
      </c>
      <c r="S59" s="3">
        <v>0.42465000000000003</v>
      </c>
      <c r="T59" s="3">
        <v>0.36692999999999998</v>
      </c>
      <c r="U59" s="3">
        <v>0.30853999999999998</v>
      </c>
      <c r="V59" s="3">
        <v>0.25785000000000002</v>
      </c>
      <c r="W59" s="3">
        <v>0.21185999999999999</v>
      </c>
      <c r="X59" s="3">
        <v>0.16853000000000001</v>
      </c>
      <c r="Y59" s="3">
        <v>0.13350000000000001</v>
      </c>
      <c r="Z59" s="3">
        <v>0.10204000000000001</v>
      </c>
      <c r="AA59" s="3">
        <v>7.7799999999999994E-2</v>
      </c>
      <c r="AB59" s="3">
        <v>5.7049999999999997E-2</v>
      </c>
      <c r="AC59" s="3">
        <v>4.1820000000000003E-2</v>
      </c>
      <c r="AD59" s="3">
        <v>2.938E-2</v>
      </c>
      <c r="AE59" s="3">
        <v>2.068E-2</v>
      </c>
      <c r="AF59" s="5">
        <f>A_R[[#This Row],[5+]]-A_R[[#This Row],[6+]]</f>
        <v>2.2650000000000059E-2</v>
      </c>
      <c r="AG59" s="5">
        <f>A_R[[#This Row],[6+]]-A_R[[#This Row],[7+]]</f>
        <v>2.6229999999999976E-2</v>
      </c>
      <c r="AH59" s="5">
        <f>A_R[[#This Row],[7+]]-A_R[[#This Row],[8+]]</f>
        <v>3.3719999999999972E-2</v>
      </c>
      <c r="AI59" s="5">
        <f>A_R[[#This Row],[8+]]-A_R[[#This Row],[9+]]</f>
        <v>3.7200000000000011E-2</v>
      </c>
      <c r="AJ59" s="5">
        <f>A_R[[#This Row],[9+]]-A_R[[#This Row],[10+]]</f>
        <v>4.5590000000000019E-2</v>
      </c>
      <c r="AK59" s="5">
        <f>A_R[[#This Row],[10+]]-A_R[[#This Row],[11+]]</f>
        <v>4.7949999999999937E-2</v>
      </c>
      <c r="AL59" s="5">
        <f>A_R[[#This Row],[11+]]-A_R[[#This Row],[12+]]</f>
        <v>5.600000000000005E-2</v>
      </c>
      <c r="AM59" s="5">
        <f>A_R[[#This Row],[12+]]-A_R[[#This Row],[13+]]</f>
        <v>5.6139999999999968E-2</v>
      </c>
      <c r="AN59" s="5">
        <f>A_R[[#This Row],[13+]]-A_R[[#This Row],[14+]]</f>
        <v>6.25E-2</v>
      </c>
      <c r="AO59" s="5">
        <f>A_R[[#This Row],[14+]]-A_R[[#This Row],[15+]]</f>
        <v>5.9730000000000005E-2</v>
      </c>
      <c r="AP59" s="5">
        <f>A_R[[#This Row],[15+]]-A_R[[#This Row],[16+]]</f>
        <v>6.3379999999999992E-2</v>
      </c>
      <c r="AQ59" s="5">
        <f>A_R[[#This Row],[16+]]-A_R[[#This Row],[17+]]</f>
        <v>5.7720000000000049E-2</v>
      </c>
      <c r="AR59" s="5">
        <f>A_R[[#This Row],[17+]]-A_R[[#This Row],[18+]]</f>
        <v>5.8389999999999997E-2</v>
      </c>
      <c r="AS59" s="5">
        <f>A_R[[#This Row],[18+]]-A_R[[#This Row],[19+]]</f>
        <v>5.0689999999999957E-2</v>
      </c>
      <c r="AT59" s="5">
        <f>A_R[[#This Row],[19+]]-A_R[[#This Row],[20+]]</f>
        <v>4.5990000000000031E-2</v>
      </c>
      <c r="AU59" s="5">
        <f>A_R[[#This Row],[20+]]-A_R[[#This Row],[21+]]</f>
        <v>4.332999999999998E-2</v>
      </c>
      <c r="AV59" s="5">
        <f>A_R[[#This Row],[21+]]-A_R[[#This Row],[22+]]</f>
        <v>3.5030000000000006E-2</v>
      </c>
      <c r="AW59" s="5">
        <f>A_R[[#This Row],[22+]]-A_R[[#This Row],[23+]]</f>
        <v>3.1460000000000002E-2</v>
      </c>
      <c r="AX59" s="5">
        <f>A_R[[#This Row],[23+]]-A_R[[#This Row],[24+]]</f>
        <v>2.4240000000000012E-2</v>
      </c>
      <c r="AY59" s="5">
        <f>A_R[[#This Row],[24+]]-A_R[[#This Row],[25+]]</f>
        <v>2.0749999999999998E-2</v>
      </c>
      <c r="AZ59" s="5">
        <f>A_R[[#This Row],[25+]]-A_R[[#This Row],[26+]]</f>
        <v>1.5229999999999994E-2</v>
      </c>
      <c r="BA59" s="5">
        <f>A_R[[#This Row],[26+]]-A_R[[#This Row],[27+]]</f>
        <v>1.2440000000000003E-2</v>
      </c>
      <c r="BB59" s="5">
        <f>A_R[[#This Row],[27+]]-A_R[[#This Row],[28+]]</f>
        <v>8.6999999999999994E-3</v>
      </c>
    </row>
    <row r="60" spans="1:54" x14ac:dyDescent="0.25">
      <c r="A60" s="10">
        <v>22400628</v>
      </c>
      <c r="B60" t="s">
        <v>89</v>
      </c>
      <c r="C60" t="s">
        <v>79</v>
      </c>
      <c r="D60" s="11">
        <v>0.91666666666666663</v>
      </c>
      <c r="E60" s="9" t="str">
        <f>HYPERLINK("https://www.nba.com/stats/player/203897/boxscores-traditional", "Zach LaVine")</f>
        <v>Zach LaVine</v>
      </c>
      <c r="F60">
        <v>10.199999999999999</v>
      </c>
      <c r="G60" s="4">
        <v>3.9699999999999998</v>
      </c>
      <c r="H60" s="3">
        <v>0.90490000000000004</v>
      </c>
      <c r="I60" s="3">
        <v>0.85543000000000002</v>
      </c>
      <c r="J60" s="3">
        <v>0.79103000000000001</v>
      </c>
      <c r="K60" s="3">
        <v>0.70884000000000003</v>
      </c>
      <c r="L60" s="3">
        <v>0.61790999999999996</v>
      </c>
      <c r="M60" s="3">
        <v>0.51993999999999996</v>
      </c>
      <c r="N60" s="3">
        <v>0.42074</v>
      </c>
      <c r="O60" s="3">
        <v>0.32635999999999998</v>
      </c>
      <c r="P60" s="3">
        <v>0.23885000000000001</v>
      </c>
      <c r="Q60" s="3">
        <v>0.16853000000000001</v>
      </c>
      <c r="R60" s="3">
        <v>0.11314</v>
      </c>
      <c r="S60" s="3">
        <v>7.2150000000000006E-2</v>
      </c>
      <c r="T60" s="3">
        <v>4.3630000000000002E-2</v>
      </c>
      <c r="U60" s="3">
        <v>2.5000000000000001E-2</v>
      </c>
      <c r="V60" s="3">
        <v>1.321E-2</v>
      </c>
      <c r="W60" s="3">
        <v>6.7600000000000004E-3</v>
      </c>
      <c r="X60" s="3">
        <v>3.2599999999999999E-3</v>
      </c>
      <c r="Y60" s="3">
        <v>1.49E-3</v>
      </c>
      <c r="Z60" s="3">
        <v>6.4000000000000005E-4</v>
      </c>
      <c r="AA60" s="3">
        <v>2.5000000000000001E-4</v>
      </c>
      <c r="AB60" s="3">
        <v>1E-4</v>
      </c>
      <c r="AC60" s="3">
        <v>3.0000000000000001E-5</v>
      </c>
      <c r="AD60" s="3">
        <v>0</v>
      </c>
      <c r="AE60" s="3">
        <v>0</v>
      </c>
      <c r="AF60" s="5">
        <f>A_R[[#This Row],[5+]]-A_R[[#This Row],[6+]]</f>
        <v>4.9470000000000014E-2</v>
      </c>
      <c r="AG60" s="5">
        <f>A_R[[#This Row],[6+]]-A_R[[#This Row],[7+]]</f>
        <v>6.4400000000000013E-2</v>
      </c>
      <c r="AH60" s="5">
        <f>A_R[[#This Row],[7+]]-A_R[[#This Row],[8+]]</f>
        <v>8.2189999999999985E-2</v>
      </c>
      <c r="AI60" s="5">
        <f>A_R[[#This Row],[8+]]-A_R[[#This Row],[9+]]</f>
        <v>9.0930000000000066E-2</v>
      </c>
      <c r="AJ60" s="5">
        <f>A_R[[#This Row],[9+]]-A_R[[#This Row],[10+]]</f>
        <v>9.7970000000000002E-2</v>
      </c>
      <c r="AK60" s="5">
        <f>A_R[[#This Row],[10+]]-A_R[[#This Row],[11+]]</f>
        <v>9.9199999999999955E-2</v>
      </c>
      <c r="AL60" s="5">
        <f>A_R[[#This Row],[11+]]-A_R[[#This Row],[12+]]</f>
        <v>9.4380000000000019E-2</v>
      </c>
      <c r="AM60" s="5">
        <f>A_R[[#This Row],[12+]]-A_R[[#This Row],[13+]]</f>
        <v>8.7509999999999977E-2</v>
      </c>
      <c r="AN60" s="5">
        <f>A_R[[#This Row],[13+]]-A_R[[#This Row],[14+]]</f>
        <v>7.0319999999999994E-2</v>
      </c>
      <c r="AO60" s="5">
        <f>A_R[[#This Row],[14+]]-A_R[[#This Row],[15+]]</f>
        <v>5.5390000000000009E-2</v>
      </c>
      <c r="AP60" s="5">
        <f>A_R[[#This Row],[15+]]-A_R[[#This Row],[16+]]</f>
        <v>4.0989999999999999E-2</v>
      </c>
      <c r="AQ60" s="5">
        <f>A_R[[#This Row],[16+]]-A_R[[#This Row],[17+]]</f>
        <v>2.8520000000000004E-2</v>
      </c>
      <c r="AR60" s="5">
        <f>A_R[[#This Row],[17+]]-A_R[[#This Row],[18+]]</f>
        <v>1.8630000000000001E-2</v>
      </c>
      <c r="AS60" s="5">
        <f>A_R[[#This Row],[18+]]-A_R[[#This Row],[19+]]</f>
        <v>1.1790000000000002E-2</v>
      </c>
      <c r="AT60" s="5">
        <f>A_R[[#This Row],[19+]]-A_R[[#This Row],[20+]]</f>
        <v>6.4499999999999991E-3</v>
      </c>
      <c r="AU60" s="5">
        <f>A_R[[#This Row],[20+]]-A_R[[#This Row],[21+]]</f>
        <v>3.5000000000000005E-3</v>
      </c>
      <c r="AV60" s="5">
        <f>A_R[[#This Row],[21+]]-A_R[[#This Row],[22+]]</f>
        <v>1.7699999999999999E-3</v>
      </c>
      <c r="AW60" s="5">
        <f>A_R[[#This Row],[22+]]-A_R[[#This Row],[23+]]</f>
        <v>8.4999999999999995E-4</v>
      </c>
      <c r="AX60" s="5">
        <f>A_R[[#This Row],[23+]]-A_R[[#This Row],[24+]]</f>
        <v>3.9000000000000005E-4</v>
      </c>
      <c r="AY60" s="5">
        <f>A_R[[#This Row],[24+]]-A_R[[#This Row],[25+]]</f>
        <v>1.5000000000000001E-4</v>
      </c>
      <c r="AZ60" s="5">
        <f>A_R[[#This Row],[25+]]-A_R[[#This Row],[26+]]</f>
        <v>7.0000000000000007E-5</v>
      </c>
      <c r="BA60" s="5">
        <f>A_R[[#This Row],[26+]]-A_R[[#This Row],[27+]]</f>
        <v>3.0000000000000001E-5</v>
      </c>
      <c r="BB60" s="5">
        <f>A_R[[#This Row],[27+]]-A_R[[#This Row],[28+]]</f>
        <v>0</v>
      </c>
    </row>
    <row r="61" spans="1:54" x14ac:dyDescent="0.25">
      <c r="A61" s="10">
        <v>22400628</v>
      </c>
      <c r="B61" t="s">
        <v>89</v>
      </c>
      <c r="C61" t="s">
        <v>79</v>
      </c>
      <c r="D61" s="11">
        <v>0.91666666666666663</v>
      </c>
      <c r="E61" s="9" t="str">
        <f>HYPERLINK("https://www.nba.com/stats/player/1630245/boxscores-traditional", "Ayo Dosunmu")</f>
        <v>Ayo Dosunmu</v>
      </c>
      <c r="F61">
        <v>8.8000000000000007</v>
      </c>
      <c r="G61" s="4">
        <v>3.7090000000000001</v>
      </c>
      <c r="H61" s="3">
        <v>0.84614</v>
      </c>
      <c r="I61" s="3">
        <v>0.77337</v>
      </c>
      <c r="J61" s="3">
        <v>0.68793000000000004</v>
      </c>
      <c r="K61" s="3">
        <v>0.58706000000000003</v>
      </c>
      <c r="L61" s="3">
        <v>0.48005999999999999</v>
      </c>
      <c r="M61" s="3">
        <v>0.37447999999999998</v>
      </c>
      <c r="N61" s="3">
        <v>0.27760000000000001</v>
      </c>
      <c r="O61" s="3">
        <v>0.19489000000000001</v>
      </c>
      <c r="P61" s="3">
        <v>0.12923999999999999</v>
      </c>
      <c r="Q61" s="3">
        <v>8.0759999999999998E-2</v>
      </c>
      <c r="R61" s="3">
        <v>4.7460000000000002E-2</v>
      </c>
      <c r="S61" s="3">
        <v>2.6190000000000001E-2</v>
      </c>
      <c r="T61" s="3">
        <v>1.355E-2</v>
      </c>
      <c r="U61" s="3">
        <v>6.5700000000000003E-3</v>
      </c>
      <c r="V61" s="3">
        <v>2.98E-3</v>
      </c>
      <c r="W61" s="3">
        <v>1.2600000000000001E-3</v>
      </c>
      <c r="X61" s="3">
        <v>5.0000000000000001E-4</v>
      </c>
      <c r="Y61" s="3">
        <v>1.9000000000000001E-4</v>
      </c>
      <c r="Z61" s="3">
        <v>6.0000000000000002E-5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5">
        <f>A_R[[#This Row],[5+]]-A_R[[#This Row],[6+]]</f>
        <v>7.2770000000000001E-2</v>
      </c>
      <c r="AG61" s="5">
        <f>A_R[[#This Row],[6+]]-A_R[[#This Row],[7+]]</f>
        <v>8.543999999999996E-2</v>
      </c>
      <c r="AH61" s="5">
        <f>A_R[[#This Row],[7+]]-A_R[[#This Row],[8+]]</f>
        <v>0.10087000000000002</v>
      </c>
      <c r="AI61" s="5">
        <f>A_R[[#This Row],[8+]]-A_R[[#This Row],[9+]]</f>
        <v>0.10700000000000004</v>
      </c>
      <c r="AJ61" s="5">
        <f>A_R[[#This Row],[9+]]-A_R[[#This Row],[10+]]</f>
        <v>0.10558000000000001</v>
      </c>
      <c r="AK61" s="5">
        <f>A_R[[#This Row],[10+]]-A_R[[#This Row],[11+]]</f>
        <v>9.6879999999999966E-2</v>
      </c>
      <c r="AL61" s="5">
        <f>A_R[[#This Row],[11+]]-A_R[[#This Row],[12+]]</f>
        <v>8.2710000000000006E-2</v>
      </c>
      <c r="AM61" s="5">
        <f>A_R[[#This Row],[12+]]-A_R[[#This Row],[13+]]</f>
        <v>6.5650000000000014E-2</v>
      </c>
      <c r="AN61" s="5">
        <f>A_R[[#This Row],[13+]]-A_R[[#This Row],[14+]]</f>
        <v>4.8479999999999995E-2</v>
      </c>
      <c r="AO61" s="5">
        <f>A_R[[#This Row],[14+]]-A_R[[#This Row],[15+]]</f>
        <v>3.3299999999999996E-2</v>
      </c>
      <c r="AP61" s="5">
        <f>A_R[[#This Row],[15+]]-A_R[[#This Row],[16+]]</f>
        <v>2.1270000000000001E-2</v>
      </c>
      <c r="AQ61" s="5">
        <f>A_R[[#This Row],[16+]]-A_R[[#This Row],[17+]]</f>
        <v>1.2640000000000002E-2</v>
      </c>
      <c r="AR61" s="5">
        <f>A_R[[#This Row],[17+]]-A_R[[#This Row],[18+]]</f>
        <v>6.9799999999999992E-3</v>
      </c>
      <c r="AS61" s="5">
        <f>A_R[[#This Row],[18+]]-A_R[[#This Row],[19+]]</f>
        <v>3.5900000000000003E-3</v>
      </c>
      <c r="AT61" s="5">
        <f>A_R[[#This Row],[19+]]-A_R[[#This Row],[20+]]</f>
        <v>1.72E-3</v>
      </c>
      <c r="AU61" s="5">
        <f>A_R[[#This Row],[20+]]-A_R[[#This Row],[21+]]</f>
        <v>7.6000000000000004E-4</v>
      </c>
      <c r="AV61" s="5">
        <f>A_R[[#This Row],[21+]]-A_R[[#This Row],[22+]]</f>
        <v>3.1E-4</v>
      </c>
      <c r="AW61" s="5">
        <f>A_R[[#This Row],[22+]]-A_R[[#This Row],[23+]]</f>
        <v>1.3000000000000002E-4</v>
      </c>
      <c r="AX61" s="5">
        <f>A_R[[#This Row],[23+]]-A_R[[#This Row],[24+]]</f>
        <v>6.0000000000000002E-5</v>
      </c>
      <c r="AY61" s="5">
        <f>A_R[[#This Row],[24+]]-A_R[[#This Row],[25+]]</f>
        <v>0</v>
      </c>
      <c r="AZ61" s="5">
        <f>A_R[[#This Row],[25+]]-A_R[[#This Row],[26+]]</f>
        <v>0</v>
      </c>
      <c r="BA61" s="5">
        <f>A_R[[#This Row],[26+]]-A_R[[#This Row],[27+]]</f>
        <v>0</v>
      </c>
      <c r="BB61" s="5">
        <f>A_R[[#This Row],[27+]]-A_R[[#This Row],[28+]]</f>
        <v>0</v>
      </c>
    </row>
    <row r="62" spans="1:54" x14ac:dyDescent="0.25">
      <c r="A62" s="10">
        <v>22400628</v>
      </c>
      <c r="B62" t="s">
        <v>89</v>
      </c>
      <c r="C62" t="s">
        <v>79</v>
      </c>
      <c r="D62" s="11">
        <v>0.91666666666666663</v>
      </c>
      <c r="E62" s="9" t="str">
        <f>HYPERLINK("https://www.nba.com/stats/player/1629632/boxscores-traditional", "Coby White")</f>
        <v>Coby White</v>
      </c>
      <c r="F62">
        <v>8.1999999999999993</v>
      </c>
      <c r="G62" s="4">
        <v>3.3109999999999999</v>
      </c>
      <c r="H62" s="3">
        <v>0.83398000000000005</v>
      </c>
      <c r="I62" s="3">
        <v>0.74536999999999998</v>
      </c>
      <c r="J62" s="3">
        <v>0.64058000000000004</v>
      </c>
      <c r="K62" s="3">
        <v>0.52392000000000005</v>
      </c>
      <c r="L62" s="3">
        <v>0.40516999999999997</v>
      </c>
      <c r="M62" s="3">
        <v>0.29459999999999997</v>
      </c>
      <c r="N62" s="3">
        <v>0.19766</v>
      </c>
      <c r="O62" s="3">
        <v>0.12506999999999999</v>
      </c>
      <c r="P62" s="3">
        <v>7.3529999999999998E-2</v>
      </c>
      <c r="Q62" s="3">
        <v>4.0059999999999998E-2</v>
      </c>
      <c r="R62" s="3">
        <v>2.018E-2</v>
      </c>
      <c r="S62" s="3">
        <v>9.1400000000000006E-3</v>
      </c>
      <c r="T62" s="3">
        <v>3.9100000000000003E-3</v>
      </c>
      <c r="U62" s="3">
        <v>1.5399999999999999E-3</v>
      </c>
      <c r="V62" s="3">
        <v>5.5999999999999995E-4</v>
      </c>
      <c r="W62" s="3">
        <v>1.9000000000000001E-4</v>
      </c>
      <c r="X62" s="3">
        <v>5.0000000000000002E-5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5">
        <f>A_R[[#This Row],[5+]]-A_R[[#This Row],[6+]]</f>
        <v>8.8610000000000078E-2</v>
      </c>
      <c r="AG62" s="5">
        <f>A_R[[#This Row],[6+]]-A_R[[#This Row],[7+]]</f>
        <v>0.10478999999999994</v>
      </c>
      <c r="AH62" s="5">
        <f>A_R[[#This Row],[7+]]-A_R[[#This Row],[8+]]</f>
        <v>0.11665999999999999</v>
      </c>
      <c r="AI62" s="5">
        <f>A_R[[#This Row],[8+]]-A_R[[#This Row],[9+]]</f>
        <v>0.11875000000000008</v>
      </c>
      <c r="AJ62" s="5">
        <f>A_R[[#This Row],[9+]]-A_R[[#This Row],[10+]]</f>
        <v>0.11057</v>
      </c>
      <c r="AK62" s="5">
        <f>A_R[[#This Row],[10+]]-A_R[[#This Row],[11+]]</f>
        <v>9.6939999999999971E-2</v>
      </c>
      <c r="AL62" s="5">
        <f>A_R[[#This Row],[11+]]-A_R[[#This Row],[12+]]</f>
        <v>7.2590000000000016E-2</v>
      </c>
      <c r="AM62" s="5">
        <f>A_R[[#This Row],[12+]]-A_R[[#This Row],[13+]]</f>
        <v>5.1539999999999989E-2</v>
      </c>
      <c r="AN62" s="5">
        <f>A_R[[#This Row],[13+]]-A_R[[#This Row],[14+]]</f>
        <v>3.347E-2</v>
      </c>
      <c r="AO62" s="5">
        <f>A_R[[#This Row],[14+]]-A_R[[#This Row],[15+]]</f>
        <v>1.9879999999999998E-2</v>
      </c>
      <c r="AP62" s="5">
        <f>A_R[[#This Row],[15+]]-A_R[[#This Row],[16+]]</f>
        <v>1.1039999999999999E-2</v>
      </c>
      <c r="AQ62" s="5">
        <f>A_R[[#This Row],[16+]]-A_R[[#This Row],[17+]]</f>
        <v>5.2300000000000003E-3</v>
      </c>
      <c r="AR62" s="5">
        <f>A_R[[#This Row],[17+]]-A_R[[#This Row],[18+]]</f>
        <v>2.3700000000000006E-3</v>
      </c>
      <c r="AS62" s="5">
        <f>A_R[[#This Row],[18+]]-A_R[[#This Row],[19+]]</f>
        <v>9.7999999999999997E-4</v>
      </c>
      <c r="AT62" s="5">
        <f>A_R[[#This Row],[19+]]-A_R[[#This Row],[20+]]</f>
        <v>3.6999999999999994E-4</v>
      </c>
      <c r="AU62" s="5">
        <f>A_R[[#This Row],[20+]]-A_R[[#This Row],[21+]]</f>
        <v>1.4000000000000001E-4</v>
      </c>
      <c r="AV62" s="5">
        <f>A_R[[#This Row],[21+]]-A_R[[#This Row],[22+]]</f>
        <v>5.0000000000000002E-5</v>
      </c>
      <c r="AW62" s="5">
        <f>A_R[[#This Row],[22+]]-A_R[[#This Row],[23+]]</f>
        <v>0</v>
      </c>
      <c r="AX62" s="5">
        <f>A_R[[#This Row],[23+]]-A_R[[#This Row],[24+]]</f>
        <v>0</v>
      </c>
      <c r="AY62" s="5">
        <f>A_R[[#This Row],[24+]]-A_R[[#This Row],[25+]]</f>
        <v>0</v>
      </c>
      <c r="AZ62" s="5">
        <f>A_R[[#This Row],[25+]]-A_R[[#This Row],[26+]]</f>
        <v>0</v>
      </c>
      <c r="BA62" s="5">
        <f>A_R[[#This Row],[26+]]-A_R[[#This Row],[27+]]</f>
        <v>0</v>
      </c>
      <c r="BB62" s="5">
        <f>A_R[[#This Row],[27+]]-A_R[[#This Row],[28+]]</f>
        <v>0</v>
      </c>
    </row>
    <row r="63" spans="1:54" x14ac:dyDescent="0.25">
      <c r="A63" s="10">
        <v>22400628</v>
      </c>
      <c r="B63" t="s">
        <v>79</v>
      </c>
      <c r="C63" t="s">
        <v>89</v>
      </c>
      <c r="D63" s="11">
        <v>0.91666666666666663</v>
      </c>
      <c r="E63" s="9" t="str">
        <f>HYPERLINK("https://www.nba.com/stats/player/1631218/boxscores-traditional", "Trayce Jackson-Davis")</f>
        <v>Trayce Jackson-Davis</v>
      </c>
      <c r="F63">
        <v>12.2</v>
      </c>
      <c r="G63" s="4">
        <v>3.544</v>
      </c>
      <c r="H63" s="3">
        <v>0.97882000000000002</v>
      </c>
      <c r="I63" s="3">
        <v>0.95994000000000002</v>
      </c>
      <c r="J63" s="3">
        <v>0.92922000000000005</v>
      </c>
      <c r="K63" s="3">
        <v>0.88297999999999999</v>
      </c>
      <c r="L63" s="3">
        <v>0.81594</v>
      </c>
      <c r="M63" s="3">
        <v>0.73236999999999997</v>
      </c>
      <c r="N63" s="3">
        <v>0.63307000000000002</v>
      </c>
      <c r="O63" s="3">
        <v>0.52392000000000005</v>
      </c>
      <c r="P63" s="3">
        <v>0.40905000000000002</v>
      </c>
      <c r="Q63" s="3">
        <v>0.30503000000000002</v>
      </c>
      <c r="R63" s="3">
        <v>0.21476000000000001</v>
      </c>
      <c r="S63" s="3">
        <v>0.14230999999999999</v>
      </c>
      <c r="T63" s="3">
        <v>8.8510000000000005E-2</v>
      </c>
      <c r="U63" s="3">
        <v>5.0500000000000003E-2</v>
      </c>
      <c r="V63" s="3">
        <v>2.743E-2</v>
      </c>
      <c r="W63" s="3">
        <v>1.3899999999999999E-2</v>
      </c>
      <c r="X63" s="3">
        <v>6.5700000000000003E-3</v>
      </c>
      <c r="Y63" s="3">
        <v>2.8E-3</v>
      </c>
      <c r="Z63" s="3">
        <v>1.14E-3</v>
      </c>
      <c r="AA63" s="3">
        <v>4.2999999999999999E-4</v>
      </c>
      <c r="AB63" s="3">
        <v>1.4999999999999999E-4</v>
      </c>
      <c r="AC63" s="3">
        <v>5.0000000000000002E-5</v>
      </c>
      <c r="AD63" s="3">
        <v>0</v>
      </c>
      <c r="AE63" s="3">
        <v>0</v>
      </c>
      <c r="AF63" s="5">
        <f>A_R[[#This Row],[5+]]-A_R[[#This Row],[6+]]</f>
        <v>1.8880000000000008E-2</v>
      </c>
      <c r="AG63" s="5">
        <f>A_R[[#This Row],[6+]]-A_R[[#This Row],[7+]]</f>
        <v>3.071999999999997E-2</v>
      </c>
      <c r="AH63" s="5">
        <f>A_R[[#This Row],[7+]]-A_R[[#This Row],[8+]]</f>
        <v>4.6240000000000059E-2</v>
      </c>
      <c r="AI63" s="5">
        <f>A_R[[#This Row],[8+]]-A_R[[#This Row],[9+]]</f>
        <v>6.7039999999999988E-2</v>
      </c>
      <c r="AJ63" s="5">
        <f>A_R[[#This Row],[9+]]-A_R[[#This Row],[10+]]</f>
        <v>8.3570000000000033E-2</v>
      </c>
      <c r="AK63" s="5">
        <f>A_R[[#This Row],[10+]]-A_R[[#This Row],[11+]]</f>
        <v>9.9299999999999944E-2</v>
      </c>
      <c r="AL63" s="5">
        <f>A_R[[#This Row],[11+]]-A_R[[#This Row],[12+]]</f>
        <v>0.10914999999999997</v>
      </c>
      <c r="AM63" s="5">
        <f>A_R[[#This Row],[12+]]-A_R[[#This Row],[13+]]</f>
        <v>0.11487000000000003</v>
      </c>
      <c r="AN63" s="5">
        <f>A_R[[#This Row],[13+]]-A_R[[#This Row],[14+]]</f>
        <v>0.10402</v>
      </c>
      <c r="AO63" s="5">
        <f>A_R[[#This Row],[14+]]-A_R[[#This Row],[15+]]</f>
        <v>9.0270000000000017E-2</v>
      </c>
      <c r="AP63" s="5">
        <f>A_R[[#This Row],[15+]]-A_R[[#This Row],[16+]]</f>
        <v>7.2450000000000014E-2</v>
      </c>
      <c r="AQ63" s="5">
        <f>A_R[[#This Row],[16+]]-A_R[[#This Row],[17+]]</f>
        <v>5.3799999999999987E-2</v>
      </c>
      <c r="AR63" s="5">
        <f>A_R[[#This Row],[17+]]-A_R[[#This Row],[18+]]</f>
        <v>3.8010000000000002E-2</v>
      </c>
      <c r="AS63" s="5">
        <f>A_R[[#This Row],[18+]]-A_R[[#This Row],[19+]]</f>
        <v>2.3070000000000004E-2</v>
      </c>
      <c r="AT63" s="5">
        <f>A_R[[#This Row],[19+]]-A_R[[#This Row],[20+]]</f>
        <v>1.353E-2</v>
      </c>
      <c r="AU63" s="5">
        <f>A_R[[#This Row],[20+]]-A_R[[#This Row],[21+]]</f>
        <v>7.3299999999999988E-3</v>
      </c>
      <c r="AV63" s="5">
        <f>A_R[[#This Row],[21+]]-A_R[[#This Row],[22+]]</f>
        <v>3.7700000000000003E-3</v>
      </c>
      <c r="AW63" s="5">
        <f>A_R[[#This Row],[22+]]-A_R[[#This Row],[23+]]</f>
        <v>1.66E-3</v>
      </c>
      <c r="AX63" s="5">
        <f>A_R[[#This Row],[23+]]-A_R[[#This Row],[24+]]</f>
        <v>7.0999999999999991E-4</v>
      </c>
      <c r="AY63" s="5">
        <f>A_R[[#This Row],[24+]]-A_R[[#This Row],[25+]]</f>
        <v>2.7999999999999998E-4</v>
      </c>
      <c r="AZ63" s="5">
        <f>A_R[[#This Row],[25+]]-A_R[[#This Row],[26+]]</f>
        <v>9.9999999999999991E-5</v>
      </c>
      <c r="BA63" s="5">
        <f>A_R[[#This Row],[26+]]-A_R[[#This Row],[27+]]</f>
        <v>5.0000000000000002E-5</v>
      </c>
      <c r="BB63" s="5">
        <f>A_R[[#This Row],[27+]]-A_R[[#This Row],[28+]]</f>
        <v>0</v>
      </c>
    </row>
    <row r="64" spans="1:54" x14ac:dyDescent="0.25">
      <c r="A64" s="10">
        <v>22400628</v>
      </c>
      <c r="B64" t="s">
        <v>79</v>
      </c>
      <c r="C64" t="s">
        <v>89</v>
      </c>
      <c r="D64" s="11">
        <v>0.91666666666666663</v>
      </c>
      <c r="E64" s="9" t="str">
        <f>HYPERLINK("https://www.nba.com/stats/player/201939/boxscores-traditional", "Stephen Curry")</f>
        <v>Stephen Curry</v>
      </c>
      <c r="F64">
        <v>11.2</v>
      </c>
      <c r="G64" s="4">
        <v>2.9929999999999999</v>
      </c>
      <c r="H64" s="3">
        <v>0.98077000000000003</v>
      </c>
      <c r="I64" s="3">
        <v>0.95906999999999998</v>
      </c>
      <c r="J64" s="3">
        <v>0.91923999999999995</v>
      </c>
      <c r="K64" s="3">
        <v>0.85768999999999995</v>
      </c>
      <c r="L64" s="3">
        <v>0.77034999999999998</v>
      </c>
      <c r="M64" s="3">
        <v>0.65542</v>
      </c>
      <c r="N64" s="3">
        <v>0.52790000000000004</v>
      </c>
      <c r="O64" s="3">
        <v>0.39357999999999999</v>
      </c>
      <c r="P64" s="3">
        <v>0.27424999999999999</v>
      </c>
      <c r="Q64" s="3">
        <v>0.17360999999999999</v>
      </c>
      <c r="R64" s="3">
        <v>0.10204000000000001</v>
      </c>
      <c r="S64" s="3">
        <v>5.4800000000000001E-2</v>
      </c>
      <c r="T64" s="3">
        <v>2.6190000000000001E-2</v>
      </c>
      <c r="U64" s="3">
        <v>1.1599999999999999E-2</v>
      </c>
      <c r="V64" s="3">
        <v>4.5300000000000002E-3</v>
      </c>
      <c r="W64" s="3">
        <v>1.64E-3</v>
      </c>
      <c r="X64" s="3">
        <v>5.4000000000000001E-4</v>
      </c>
      <c r="Y64" s="3">
        <v>1.4999999999999999E-4</v>
      </c>
      <c r="Z64" s="3">
        <v>4.0000000000000003E-5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5">
        <f>A_R[[#This Row],[5+]]-A_R[[#This Row],[6+]]</f>
        <v>2.1700000000000053E-2</v>
      </c>
      <c r="AG64" s="5">
        <f>A_R[[#This Row],[6+]]-A_R[[#This Row],[7+]]</f>
        <v>3.9830000000000032E-2</v>
      </c>
      <c r="AH64" s="5">
        <f>A_R[[#This Row],[7+]]-A_R[[#This Row],[8+]]</f>
        <v>6.1549999999999994E-2</v>
      </c>
      <c r="AI64" s="5">
        <f>A_R[[#This Row],[8+]]-A_R[[#This Row],[9+]]</f>
        <v>8.7339999999999973E-2</v>
      </c>
      <c r="AJ64" s="5">
        <f>A_R[[#This Row],[9+]]-A_R[[#This Row],[10+]]</f>
        <v>0.11492999999999998</v>
      </c>
      <c r="AK64" s="5">
        <f>A_R[[#This Row],[10+]]-A_R[[#This Row],[11+]]</f>
        <v>0.12751999999999997</v>
      </c>
      <c r="AL64" s="5">
        <f>A_R[[#This Row],[11+]]-A_R[[#This Row],[12+]]</f>
        <v>0.13432000000000005</v>
      </c>
      <c r="AM64" s="5">
        <f>A_R[[#This Row],[12+]]-A_R[[#This Row],[13+]]</f>
        <v>0.11932999999999999</v>
      </c>
      <c r="AN64" s="5">
        <f>A_R[[#This Row],[13+]]-A_R[[#This Row],[14+]]</f>
        <v>0.10064000000000001</v>
      </c>
      <c r="AO64" s="5">
        <f>A_R[[#This Row],[14+]]-A_R[[#This Row],[15+]]</f>
        <v>7.1569999999999981E-2</v>
      </c>
      <c r="AP64" s="5">
        <f>A_R[[#This Row],[15+]]-A_R[[#This Row],[16+]]</f>
        <v>4.7240000000000004E-2</v>
      </c>
      <c r="AQ64" s="5">
        <f>A_R[[#This Row],[16+]]-A_R[[#This Row],[17+]]</f>
        <v>2.861E-2</v>
      </c>
      <c r="AR64" s="5">
        <f>A_R[[#This Row],[17+]]-A_R[[#This Row],[18+]]</f>
        <v>1.4590000000000002E-2</v>
      </c>
      <c r="AS64" s="5">
        <f>A_R[[#This Row],[18+]]-A_R[[#This Row],[19+]]</f>
        <v>7.069999999999999E-3</v>
      </c>
      <c r="AT64" s="5">
        <f>A_R[[#This Row],[19+]]-A_R[[#This Row],[20+]]</f>
        <v>2.8900000000000002E-3</v>
      </c>
      <c r="AU64" s="5">
        <f>A_R[[#This Row],[20+]]-A_R[[#This Row],[21+]]</f>
        <v>1.0999999999999998E-3</v>
      </c>
      <c r="AV64" s="5">
        <f>A_R[[#This Row],[21+]]-A_R[[#This Row],[22+]]</f>
        <v>3.9000000000000005E-4</v>
      </c>
      <c r="AW64" s="5">
        <f>A_R[[#This Row],[22+]]-A_R[[#This Row],[23+]]</f>
        <v>1.0999999999999999E-4</v>
      </c>
      <c r="AX64" s="5">
        <f>A_R[[#This Row],[23+]]-A_R[[#This Row],[24+]]</f>
        <v>4.0000000000000003E-5</v>
      </c>
      <c r="AY64" s="5">
        <f>A_R[[#This Row],[24+]]-A_R[[#This Row],[25+]]</f>
        <v>0</v>
      </c>
      <c r="AZ64" s="5">
        <f>A_R[[#This Row],[25+]]-A_R[[#This Row],[26+]]</f>
        <v>0</v>
      </c>
      <c r="BA64" s="5">
        <f>A_R[[#This Row],[26+]]-A_R[[#This Row],[27+]]</f>
        <v>0</v>
      </c>
      <c r="BB64" s="5">
        <f>A_R[[#This Row],[27+]]-A_R[[#This Row],[28+]]</f>
        <v>0</v>
      </c>
    </row>
    <row r="65" spans="1:54" x14ac:dyDescent="0.25">
      <c r="A65" s="10">
        <v>22400628</v>
      </c>
      <c r="B65" t="s">
        <v>79</v>
      </c>
      <c r="C65" t="s">
        <v>89</v>
      </c>
      <c r="D65" s="11">
        <v>0.91666666666666663</v>
      </c>
      <c r="E65" s="9" t="str">
        <f>HYPERLINK("https://www.nba.com/stats/player/1630228/boxscores-traditional", "Jonathan Kuminga")</f>
        <v>Jonathan Kuminga</v>
      </c>
      <c r="F65">
        <v>10.6</v>
      </c>
      <c r="G65" s="4">
        <v>3.6659999999999999</v>
      </c>
      <c r="H65" s="3">
        <v>0.93698999999999999</v>
      </c>
      <c r="I65" s="3">
        <v>0.89434999999999998</v>
      </c>
      <c r="J65" s="3">
        <v>0.83645999999999998</v>
      </c>
      <c r="K65" s="3">
        <v>0.76114999999999999</v>
      </c>
      <c r="L65" s="3">
        <v>0.67003000000000001</v>
      </c>
      <c r="M65" s="3">
        <v>0.56355999999999995</v>
      </c>
      <c r="N65" s="3">
        <v>0.45619999999999999</v>
      </c>
      <c r="O65" s="3">
        <v>0.35197000000000001</v>
      </c>
      <c r="P65" s="3">
        <v>0.25785000000000002</v>
      </c>
      <c r="Q65" s="3">
        <v>0.17619000000000001</v>
      </c>
      <c r="R65" s="3">
        <v>0.11507000000000001</v>
      </c>
      <c r="S65" s="3">
        <v>7.0779999999999996E-2</v>
      </c>
      <c r="T65" s="3">
        <v>4.0059999999999998E-2</v>
      </c>
      <c r="U65" s="3">
        <v>2.1690000000000001E-2</v>
      </c>
      <c r="V65" s="3">
        <v>1.1010000000000001E-2</v>
      </c>
      <c r="W65" s="3">
        <v>5.2300000000000003E-3</v>
      </c>
      <c r="X65" s="3">
        <v>2.2599999999999999E-3</v>
      </c>
      <c r="Y65" s="3">
        <v>9.3999999999999997E-4</v>
      </c>
      <c r="Z65" s="3">
        <v>3.6000000000000002E-4</v>
      </c>
      <c r="AA65" s="3">
        <v>1.2999999999999999E-4</v>
      </c>
      <c r="AB65" s="3">
        <v>4.0000000000000003E-5</v>
      </c>
      <c r="AC65" s="3">
        <v>0</v>
      </c>
      <c r="AD65" s="3">
        <v>0</v>
      </c>
      <c r="AE65" s="3">
        <v>0</v>
      </c>
      <c r="AF65" s="5">
        <f>A_R[[#This Row],[5+]]-A_R[[#This Row],[6+]]</f>
        <v>4.2640000000000011E-2</v>
      </c>
      <c r="AG65" s="5">
        <f>A_R[[#This Row],[6+]]-A_R[[#This Row],[7+]]</f>
        <v>5.7889999999999997E-2</v>
      </c>
      <c r="AH65" s="5">
        <f>A_R[[#This Row],[7+]]-A_R[[#This Row],[8+]]</f>
        <v>7.5309999999999988E-2</v>
      </c>
      <c r="AI65" s="5">
        <f>A_R[[#This Row],[8+]]-A_R[[#This Row],[9+]]</f>
        <v>9.1119999999999979E-2</v>
      </c>
      <c r="AJ65" s="5">
        <f>A_R[[#This Row],[9+]]-A_R[[#This Row],[10+]]</f>
        <v>0.10647000000000006</v>
      </c>
      <c r="AK65" s="5">
        <f>A_R[[#This Row],[10+]]-A_R[[#This Row],[11+]]</f>
        <v>0.10735999999999996</v>
      </c>
      <c r="AL65" s="5">
        <f>A_R[[#This Row],[11+]]-A_R[[#This Row],[12+]]</f>
        <v>0.10422999999999999</v>
      </c>
      <c r="AM65" s="5">
        <f>A_R[[#This Row],[12+]]-A_R[[#This Row],[13+]]</f>
        <v>9.4119999999999981E-2</v>
      </c>
      <c r="AN65" s="5">
        <f>A_R[[#This Row],[13+]]-A_R[[#This Row],[14+]]</f>
        <v>8.166000000000001E-2</v>
      </c>
      <c r="AO65" s="5">
        <f>A_R[[#This Row],[14+]]-A_R[[#This Row],[15+]]</f>
        <v>6.1120000000000008E-2</v>
      </c>
      <c r="AP65" s="5">
        <f>A_R[[#This Row],[15+]]-A_R[[#This Row],[16+]]</f>
        <v>4.429000000000001E-2</v>
      </c>
      <c r="AQ65" s="5">
        <f>A_R[[#This Row],[16+]]-A_R[[#This Row],[17+]]</f>
        <v>3.0719999999999997E-2</v>
      </c>
      <c r="AR65" s="5">
        <f>A_R[[#This Row],[17+]]-A_R[[#This Row],[18+]]</f>
        <v>1.8369999999999997E-2</v>
      </c>
      <c r="AS65" s="5">
        <f>A_R[[#This Row],[18+]]-A_R[[#This Row],[19+]]</f>
        <v>1.068E-2</v>
      </c>
      <c r="AT65" s="5">
        <f>A_R[[#This Row],[19+]]-A_R[[#This Row],[20+]]</f>
        <v>5.7800000000000004E-3</v>
      </c>
      <c r="AU65" s="5">
        <f>A_R[[#This Row],[20+]]-A_R[[#This Row],[21+]]</f>
        <v>2.9700000000000004E-3</v>
      </c>
      <c r="AV65" s="5">
        <f>A_R[[#This Row],[21+]]-A_R[[#This Row],[22+]]</f>
        <v>1.32E-3</v>
      </c>
      <c r="AW65" s="5">
        <f>A_R[[#This Row],[22+]]-A_R[[#This Row],[23+]]</f>
        <v>5.8E-4</v>
      </c>
      <c r="AX65" s="5">
        <f>A_R[[#This Row],[23+]]-A_R[[#This Row],[24+]]</f>
        <v>2.3000000000000003E-4</v>
      </c>
      <c r="AY65" s="5">
        <f>A_R[[#This Row],[24+]]-A_R[[#This Row],[25+]]</f>
        <v>8.9999999999999992E-5</v>
      </c>
      <c r="AZ65" s="5">
        <f>A_R[[#This Row],[25+]]-A_R[[#This Row],[26+]]</f>
        <v>4.0000000000000003E-5</v>
      </c>
      <c r="BA65" s="5">
        <f>A_R[[#This Row],[26+]]-A_R[[#This Row],[27+]]</f>
        <v>0</v>
      </c>
      <c r="BB65" s="5">
        <f>A_R[[#This Row],[27+]]-A_R[[#This Row],[28+]]</f>
        <v>0</v>
      </c>
    </row>
    <row r="66" spans="1:54" x14ac:dyDescent="0.25">
      <c r="A66" s="10">
        <v>22400628</v>
      </c>
      <c r="B66" t="s">
        <v>79</v>
      </c>
      <c r="C66" t="s">
        <v>89</v>
      </c>
      <c r="D66" s="11">
        <v>0.91666666666666663</v>
      </c>
      <c r="E66" s="9" t="str">
        <f>HYPERLINK("https://www.nba.com/stats/player/203110/boxscores-traditional", "Draymond Green")</f>
        <v>Draymond Green</v>
      </c>
      <c r="F66">
        <v>11</v>
      </c>
      <c r="G66" s="4">
        <v>5.1769999999999996</v>
      </c>
      <c r="H66" s="3">
        <v>0.87697999999999998</v>
      </c>
      <c r="I66" s="3">
        <v>0.83398000000000005</v>
      </c>
      <c r="J66" s="3">
        <v>0.77934999999999999</v>
      </c>
      <c r="K66" s="3">
        <v>0.71904000000000001</v>
      </c>
      <c r="L66" s="3">
        <v>0.65173000000000003</v>
      </c>
      <c r="M66" s="3">
        <v>0.57535000000000003</v>
      </c>
      <c r="N66" s="3">
        <v>0.5</v>
      </c>
      <c r="O66" s="3">
        <v>0.42465000000000003</v>
      </c>
      <c r="P66" s="3">
        <v>0.34827000000000002</v>
      </c>
      <c r="Q66" s="3">
        <v>0.28095999999999999</v>
      </c>
      <c r="R66" s="3">
        <v>0.22065000000000001</v>
      </c>
      <c r="S66" s="3">
        <v>0.16602</v>
      </c>
      <c r="T66" s="3">
        <v>0.12302</v>
      </c>
      <c r="U66" s="3">
        <v>8.8510000000000005E-2</v>
      </c>
      <c r="V66" s="3">
        <v>6.0569999999999999E-2</v>
      </c>
      <c r="W66" s="3">
        <v>4.0930000000000001E-2</v>
      </c>
      <c r="X66" s="3">
        <v>2.6800000000000001E-2</v>
      </c>
      <c r="Y66" s="3">
        <v>1.7000000000000001E-2</v>
      </c>
      <c r="Z66" s="3">
        <v>1.017E-2</v>
      </c>
      <c r="AA66" s="3">
        <v>6.0400000000000002E-3</v>
      </c>
      <c r="AB66" s="3">
        <v>3.47E-3</v>
      </c>
      <c r="AC66" s="3">
        <v>1.8699999999999999E-3</v>
      </c>
      <c r="AD66" s="3">
        <v>1E-3</v>
      </c>
      <c r="AE66" s="3">
        <v>5.1999999999999995E-4</v>
      </c>
      <c r="AF66" s="5">
        <f>A_R[[#This Row],[5+]]-A_R[[#This Row],[6+]]</f>
        <v>4.2999999999999927E-2</v>
      </c>
      <c r="AG66" s="5">
        <f>A_R[[#This Row],[6+]]-A_R[[#This Row],[7+]]</f>
        <v>5.4630000000000067E-2</v>
      </c>
      <c r="AH66" s="5">
        <f>A_R[[#This Row],[7+]]-A_R[[#This Row],[8+]]</f>
        <v>6.0309999999999975E-2</v>
      </c>
      <c r="AI66" s="5">
        <f>A_R[[#This Row],[8+]]-A_R[[#This Row],[9+]]</f>
        <v>6.7309999999999981E-2</v>
      </c>
      <c r="AJ66" s="5">
        <f>A_R[[#This Row],[9+]]-A_R[[#This Row],[10+]]</f>
        <v>7.6380000000000003E-2</v>
      </c>
      <c r="AK66" s="5">
        <f>A_R[[#This Row],[10+]]-A_R[[#This Row],[11+]]</f>
        <v>7.5350000000000028E-2</v>
      </c>
      <c r="AL66" s="5">
        <f>A_R[[#This Row],[11+]]-A_R[[#This Row],[12+]]</f>
        <v>7.5349999999999973E-2</v>
      </c>
      <c r="AM66" s="5">
        <f>A_R[[#This Row],[12+]]-A_R[[#This Row],[13+]]</f>
        <v>7.6380000000000003E-2</v>
      </c>
      <c r="AN66" s="5">
        <f>A_R[[#This Row],[13+]]-A_R[[#This Row],[14+]]</f>
        <v>6.7310000000000036E-2</v>
      </c>
      <c r="AO66" s="5">
        <f>A_R[[#This Row],[14+]]-A_R[[#This Row],[15+]]</f>
        <v>6.0309999999999975E-2</v>
      </c>
      <c r="AP66" s="5">
        <f>A_R[[#This Row],[15+]]-A_R[[#This Row],[16+]]</f>
        <v>5.4630000000000012E-2</v>
      </c>
      <c r="AQ66" s="5">
        <f>A_R[[#This Row],[16+]]-A_R[[#This Row],[17+]]</f>
        <v>4.2999999999999997E-2</v>
      </c>
      <c r="AR66" s="5">
        <f>A_R[[#This Row],[17+]]-A_R[[#This Row],[18+]]</f>
        <v>3.4509999999999999E-2</v>
      </c>
      <c r="AS66" s="5">
        <f>A_R[[#This Row],[18+]]-A_R[[#This Row],[19+]]</f>
        <v>2.7940000000000006E-2</v>
      </c>
      <c r="AT66" s="5">
        <f>A_R[[#This Row],[19+]]-A_R[[#This Row],[20+]]</f>
        <v>1.9639999999999998E-2</v>
      </c>
      <c r="AU66" s="5">
        <f>A_R[[#This Row],[20+]]-A_R[[#This Row],[21+]]</f>
        <v>1.413E-2</v>
      </c>
      <c r="AV66" s="5">
        <f>A_R[[#This Row],[21+]]-A_R[[#This Row],[22+]]</f>
        <v>9.7999999999999997E-3</v>
      </c>
      <c r="AW66" s="5">
        <f>A_R[[#This Row],[22+]]-A_R[[#This Row],[23+]]</f>
        <v>6.830000000000001E-3</v>
      </c>
      <c r="AX66" s="5">
        <f>A_R[[#This Row],[23+]]-A_R[[#This Row],[24+]]</f>
        <v>4.13E-3</v>
      </c>
      <c r="AY66" s="5">
        <f>A_R[[#This Row],[24+]]-A_R[[#This Row],[25+]]</f>
        <v>2.5700000000000002E-3</v>
      </c>
      <c r="AZ66" s="5">
        <f>A_R[[#This Row],[25+]]-A_R[[#This Row],[26+]]</f>
        <v>1.6000000000000001E-3</v>
      </c>
      <c r="BA66" s="5">
        <f>A_R[[#This Row],[26+]]-A_R[[#This Row],[27+]]</f>
        <v>8.699999999999999E-4</v>
      </c>
      <c r="BB66" s="5">
        <f>A_R[[#This Row],[27+]]-A_R[[#This Row],[28+]]</f>
        <v>4.8000000000000007E-4</v>
      </c>
    </row>
    <row r="67" spans="1:54" x14ac:dyDescent="0.25">
      <c r="A67" s="10">
        <v>22400628</v>
      </c>
      <c r="B67" t="s">
        <v>79</v>
      </c>
      <c r="C67" t="s">
        <v>89</v>
      </c>
      <c r="D67" s="11">
        <v>0.91666666666666663</v>
      </c>
      <c r="E67" s="9" t="str">
        <f>HYPERLINK("https://www.nba.com/stats/player/1626172/boxscores-traditional", "Kevon Looney")</f>
        <v>Kevon Looney</v>
      </c>
      <c r="F67">
        <v>9.1999999999999993</v>
      </c>
      <c r="G67" s="4">
        <v>4.2610000000000001</v>
      </c>
      <c r="H67" s="3">
        <v>0.83891000000000004</v>
      </c>
      <c r="I67" s="3">
        <v>0.77337</v>
      </c>
      <c r="J67" s="3">
        <v>0.69847000000000004</v>
      </c>
      <c r="K67" s="3">
        <v>0.61026000000000002</v>
      </c>
      <c r="L67" s="3">
        <v>0.51993999999999996</v>
      </c>
      <c r="M67" s="3">
        <v>0.42465000000000003</v>
      </c>
      <c r="N67" s="3">
        <v>0.33723999999999998</v>
      </c>
      <c r="O67" s="3">
        <v>0.25463000000000002</v>
      </c>
      <c r="P67" s="3">
        <v>0.18673000000000001</v>
      </c>
      <c r="Q67" s="3">
        <v>0.12923999999999999</v>
      </c>
      <c r="R67" s="3">
        <v>8.6910000000000001E-2</v>
      </c>
      <c r="S67" s="3">
        <v>5.4800000000000001E-2</v>
      </c>
      <c r="T67" s="3">
        <v>3.3619999999999997E-2</v>
      </c>
      <c r="U67" s="3">
        <v>1.9230000000000001E-2</v>
      </c>
      <c r="V67" s="3">
        <v>1.072E-2</v>
      </c>
      <c r="W67" s="3">
        <v>5.7000000000000002E-3</v>
      </c>
      <c r="X67" s="3">
        <v>2.8E-3</v>
      </c>
      <c r="Y67" s="3">
        <v>1.3500000000000001E-3</v>
      </c>
      <c r="Z67" s="3">
        <v>5.9999999999999995E-4</v>
      </c>
      <c r="AA67" s="3">
        <v>2.5999999999999998E-4</v>
      </c>
      <c r="AB67" s="3">
        <v>1E-4</v>
      </c>
      <c r="AC67" s="3">
        <v>4.0000000000000003E-5</v>
      </c>
      <c r="AD67" s="3">
        <v>0</v>
      </c>
      <c r="AE67" s="3">
        <v>0</v>
      </c>
      <c r="AF67" s="5">
        <f>A_R[[#This Row],[5+]]-A_R[[#This Row],[6+]]</f>
        <v>6.5540000000000043E-2</v>
      </c>
      <c r="AG67" s="5">
        <f>A_R[[#This Row],[6+]]-A_R[[#This Row],[7+]]</f>
        <v>7.4899999999999967E-2</v>
      </c>
      <c r="AH67" s="5">
        <f>A_R[[#This Row],[7+]]-A_R[[#This Row],[8+]]</f>
        <v>8.8210000000000011E-2</v>
      </c>
      <c r="AI67" s="5">
        <f>A_R[[#This Row],[8+]]-A_R[[#This Row],[9+]]</f>
        <v>9.0320000000000067E-2</v>
      </c>
      <c r="AJ67" s="5">
        <f>A_R[[#This Row],[9+]]-A_R[[#This Row],[10+]]</f>
        <v>9.528999999999993E-2</v>
      </c>
      <c r="AK67" s="5">
        <f>A_R[[#This Row],[10+]]-A_R[[#This Row],[11+]]</f>
        <v>8.7410000000000043E-2</v>
      </c>
      <c r="AL67" s="5">
        <f>A_R[[#This Row],[11+]]-A_R[[#This Row],[12+]]</f>
        <v>8.2609999999999961E-2</v>
      </c>
      <c r="AM67" s="5">
        <f>A_R[[#This Row],[12+]]-A_R[[#This Row],[13+]]</f>
        <v>6.7900000000000016E-2</v>
      </c>
      <c r="AN67" s="5">
        <f>A_R[[#This Row],[13+]]-A_R[[#This Row],[14+]]</f>
        <v>5.7490000000000013E-2</v>
      </c>
      <c r="AO67" s="5">
        <f>A_R[[#This Row],[14+]]-A_R[[#This Row],[15+]]</f>
        <v>4.2329999999999993E-2</v>
      </c>
      <c r="AP67" s="5">
        <f>A_R[[#This Row],[15+]]-A_R[[#This Row],[16+]]</f>
        <v>3.211E-2</v>
      </c>
      <c r="AQ67" s="5">
        <f>A_R[[#This Row],[16+]]-A_R[[#This Row],[17+]]</f>
        <v>2.1180000000000004E-2</v>
      </c>
      <c r="AR67" s="5">
        <f>A_R[[#This Row],[17+]]-A_R[[#This Row],[18+]]</f>
        <v>1.4389999999999997E-2</v>
      </c>
      <c r="AS67" s="5">
        <f>A_R[[#This Row],[18+]]-A_R[[#This Row],[19+]]</f>
        <v>8.5100000000000002E-3</v>
      </c>
      <c r="AT67" s="5">
        <f>A_R[[#This Row],[19+]]-A_R[[#This Row],[20+]]</f>
        <v>5.0200000000000002E-3</v>
      </c>
      <c r="AU67" s="5">
        <f>A_R[[#This Row],[20+]]-A_R[[#This Row],[21+]]</f>
        <v>2.9000000000000002E-3</v>
      </c>
      <c r="AV67" s="5">
        <f>A_R[[#This Row],[21+]]-A_R[[#This Row],[22+]]</f>
        <v>1.4499999999999999E-3</v>
      </c>
      <c r="AW67" s="5">
        <f>A_R[[#This Row],[22+]]-A_R[[#This Row],[23+]]</f>
        <v>7.5000000000000012E-4</v>
      </c>
      <c r="AX67" s="5">
        <f>A_R[[#This Row],[23+]]-A_R[[#This Row],[24+]]</f>
        <v>3.3999999999999997E-4</v>
      </c>
      <c r="AY67" s="5">
        <f>A_R[[#This Row],[24+]]-A_R[[#This Row],[25+]]</f>
        <v>1.5999999999999999E-4</v>
      </c>
      <c r="AZ67" s="5">
        <f>A_R[[#This Row],[25+]]-A_R[[#This Row],[26+]]</f>
        <v>6.0000000000000002E-5</v>
      </c>
      <c r="BA67" s="5">
        <f>A_R[[#This Row],[26+]]-A_R[[#This Row],[27+]]</f>
        <v>4.0000000000000003E-5</v>
      </c>
      <c r="BB67" s="5">
        <f>A_R[[#This Row],[27+]]-A_R[[#This Row],[28+]]</f>
        <v>0</v>
      </c>
    </row>
    <row r="68" spans="1:54" x14ac:dyDescent="0.25">
      <c r="A68" s="10">
        <v>22400629</v>
      </c>
      <c r="B68" t="s">
        <v>80</v>
      </c>
      <c r="C68" t="s">
        <v>90</v>
      </c>
      <c r="D68" s="11">
        <v>0.91666666666666663</v>
      </c>
      <c r="E68" s="9" t="str">
        <f>HYPERLINK("https://www.nba.com/stats/player/1628369/boxscores-traditional", "Jayson Tatum")</f>
        <v>Jayson Tatum</v>
      </c>
      <c r="F68">
        <v>14.6</v>
      </c>
      <c r="G68" s="4">
        <v>2.4169999999999998</v>
      </c>
      <c r="H68" s="3">
        <v>0.99995999999999996</v>
      </c>
      <c r="I68" s="3">
        <v>0.99980999999999998</v>
      </c>
      <c r="J68" s="3">
        <v>0.99916000000000005</v>
      </c>
      <c r="K68" s="3">
        <v>0.99682999999999999</v>
      </c>
      <c r="L68" s="3">
        <v>0.98982999999999999</v>
      </c>
      <c r="M68" s="3">
        <v>0.97128000000000003</v>
      </c>
      <c r="N68" s="3">
        <v>0.93189</v>
      </c>
      <c r="O68" s="3">
        <v>0.85992999999999997</v>
      </c>
      <c r="P68" s="3">
        <v>0.74536999999999998</v>
      </c>
      <c r="Q68" s="3">
        <v>0.59870999999999996</v>
      </c>
      <c r="R68" s="3">
        <v>0.43251000000000001</v>
      </c>
      <c r="S68" s="3">
        <v>0.28095999999999999</v>
      </c>
      <c r="T68" s="3">
        <v>0.16109000000000001</v>
      </c>
      <c r="U68" s="3">
        <v>7.9269999999999993E-2</v>
      </c>
      <c r="V68" s="3">
        <v>3.4380000000000001E-2</v>
      </c>
      <c r="W68" s="3">
        <v>1.2869999999999999E-2</v>
      </c>
      <c r="X68" s="3">
        <v>4.0200000000000001E-3</v>
      </c>
      <c r="Y68" s="3">
        <v>1.1100000000000001E-3</v>
      </c>
      <c r="Z68" s="3">
        <v>2.5000000000000001E-4</v>
      </c>
      <c r="AA68" s="3">
        <v>5.0000000000000002E-5</v>
      </c>
      <c r="AB68" s="3">
        <v>0</v>
      </c>
      <c r="AC68" s="3">
        <v>0</v>
      </c>
      <c r="AD68" s="3">
        <v>0</v>
      </c>
      <c r="AE68" s="3">
        <v>0</v>
      </c>
      <c r="AF68" s="5">
        <f>A_R[[#This Row],[5+]]-A_R[[#This Row],[6+]]</f>
        <v>1.4999999999998348E-4</v>
      </c>
      <c r="AG68" s="5">
        <f>A_R[[#This Row],[6+]]-A_R[[#This Row],[7+]]</f>
        <v>6.4999999999992841E-4</v>
      </c>
      <c r="AH68" s="5">
        <f>A_R[[#This Row],[7+]]-A_R[[#This Row],[8+]]</f>
        <v>2.3300000000000542E-3</v>
      </c>
      <c r="AI68" s="5">
        <f>A_R[[#This Row],[8+]]-A_R[[#This Row],[9+]]</f>
        <v>7.0000000000000062E-3</v>
      </c>
      <c r="AJ68" s="5">
        <f>A_R[[#This Row],[9+]]-A_R[[#This Row],[10+]]</f>
        <v>1.8549999999999955E-2</v>
      </c>
      <c r="AK68" s="5">
        <f>A_R[[#This Row],[10+]]-A_R[[#This Row],[11+]]</f>
        <v>3.9390000000000036E-2</v>
      </c>
      <c r="AL68" s="5">
        <f>A_R[[#This Row],[11+]]-A_R[[#This Row],[12+]]</f>
        <v>7.1960000000000024E-2</v>
      </c>
      <c r="AM68" s="5">
        <f>A_R[[#This Row],[12+]]-A_R[[#This Row],[13+]]</f>
        <v>0.11456</v>
      </c>
      <c r="AN68" s="5">
        <f>A_R[[#This Row],[13+]]-A_R[[#This Row],[14+]]</f>
        <v>0.14666000000000001</v>
      </c>
      <c r="AO68" s="5">
        <f>A_R[[#This Row],[14+]]-A_R[[#This Row],[15+]]</f>
        <v>0.16619999999999996</v>
      </c>
      <c r="AP68" s="5">
        <f>A_R[[#This Row],[15+]]-A_R[[#This Row],[16+]]</f>
        <v>0.15155000000000002</v>
      </c>
      <c r="AQ68" s="5">
        <f>A_R[[#This Row],[16+]]-A_R[[#This Row],[17+]]</f>
        <v>0.11986999999999998</v>
      </c>
      <c r="AR68" s="5">
        <f>A_R[[#This Row],[17+]]-A_R[[#This Row],[18+]]</f>
        <v>8.1820000000000018E-2</v>
      </c>
      <c r="AS68" s="5">
        <f>A_R[[#This Row],[18+]]-A_R[[#This Row],[19+]]</f>
        <v>4.4889999999999992E-2</v>
      </c>
      <c r="AT68" s="5">
        <f>A_R[[#This Row],[19+]]-A_R[[#This Row],[20+]]</f>
        <v>2.1510000000000001E-2</v>
      </c>
      <c r="AU68" s="5">
        <f>A_R[[#This Row],[20+]]-A_R[[#This Row],[21+]]</f>
        <v>8.8500000000000002E-3</v>
      </c>
      <c r="AV68" s="5">
        <f>A_R[[#This Row],[21+]]-A_R[[#This Row],[22+]]</f>
        <v>2.9100000000000003E-3</v>
      </c>
      <c r="AW68" s="5">
        <f>A_R[[#This Row],[22+]]-A_R[[#This Row],[23+]]</f>
        <v>8.6000000000000009E-4</v>
      </c>
      <c r="AX68" s="5">
        <f>A_R[[#This Row],[23+]]-A_R[[#This Row],[24+]]</f>
        <v>2.0000000000000001E-4</v>
      </c>
      <c r="AY68" s="5">
        <f>A_R[[#This Row],[24+]]-A_R[[#This Row],[25+]]</f>
        <v>5.0000000000000002E-5</v>
      </c>
      <c r="AZ68" s="5">
        <f>A_R[[#This Row],[25+]]-A_R[[#This Row],[26+]]</f>
        <v>0</v>
      </c>
      <c r="BA68" s="5">
        <f>A_R[[#This Row],[26+]]-A_R[[#This Row],[27+]]</f>
        <v>0</v>
      </c>
      <c r="BB68" s="5">
        <f>A_R[[#This Row],[27+]]-A_R[[#This Row],[28+]]</f>
        <v>0</v>
      </c>
    </row>
    <row r="69" spans="1:54" x14ac:dyDescent="0.25">
      <c r="A69" s="10">
        <v>22400629</v>
      </c>
      <c r="B69" t="s">
        <v>80</v>
      </c>
      <c r="C69" t="s">
        <v>90</v>
      </c>
      <c r="D69" s="11">
        <v>0.91666666666666663</v>
      </c>
      <c r="E69" s="9" t="str">
        <f>HYPERLINK("https://www.nba.com/stats/player/1627759/boxscores-traditional", "Jaylen Brown")</f>
        <v>Jaylen Brown</v>
      </c>
      <c r="F69">
        <v>11.2</v>
      </c>
      <c r="G69" s="4">
        <v>4.4450000000000003</v>
      </c>
      <c r="H69" s="3">
        <v>0.91774</v>
      </c>
      <c r="I69" s="3">
        <v>0.879</v>
      </c>
      <c r="J69" s="3">
        <v>0.82638999999999996</v>
      </c>
      <c r="K69" s="3">
        <v>0.76424000000000003</v>
      </c>
      <c r="L69" s="3">
        <v>0.68793000000000004</v>
      </c>
      <c r="M69" s="3">
        <v>0.60641999999999996</v>
      </c>
      <c r="N69" s="3">
        <v>0.51595000000000002</v>
      </c>
      <c r="O69" s="3">
        <v>0.42858000000000002</v>
      </c>
      <c r="P69" s="3">
        <v>0.34458</v>
      </c>
      <c r="Q69" s="3">
        <v>0.26434999999999997</v>
      </c>
      <c r="R69" s="3">
        <v>0.19766</v>
      </c>
      <c r="S69" s="3">
        <v>0.14007</v>
      </c>
      <c r="T69" s="3">
        <v>9.6799999999999997E-2</v>
      </c>
      <c r="U69" s="3">
        <v>6.3009999999999997E-2</v>
      </c>
      <c r="V69" s="3">
        <v>4.0059999999999998E-2</v>
      </c>
      <c r="W69" s="3">
        <v>2.385E-2</v>
      </c>
      <c r="X69" s="3">
        <v>1.3899999999999999E-2</v>
      </c>
      <c r="Y69" s="3">
        <v>7.5500000000000003E-3</v>
      </c>
      <c r="Z69" s="3">
        <v>4.0200000000000001E-3</v>
      </c>
      <c r="AA69" s="3">
        <v>1.99E-3</v>
      </c>
      <c r="AB69" s="3">
        <v>9.7000000000000005E-4</v>
      </c>
      <c r="AC69" s="3">
        <v>4.2999999999999999E-4</v>
      </c>
      <c r="AD69" s="3">
        <v>1.9000000000000001E-4</v>
      </c>
      <c r="AE69" s="3">
        <v>8.0000000000000007E-5</v>
      </c>
      <c r="AF69" s="5">
        <f>A_R[[#This Row],[5+]]-A_R[[#This Row],[6+]]</f>
        <v>3.8739999999999997E-2</v>
      </c>
      <c r="AG69" s="5">
        <f>A_R[[#This Row],[6+]]-A_R[[#This Row],[7+]]</f>
        <v>5.2610000000000046E-2</v>
      </c>
      <c r="AH69" s="5">
        <f>A_R[[#This Row],[7+]]-A_R[[#This Row],[8+]]</f>
        <v>6.2149999999999928E-2</v>
      </c>
      <c r="AI69" s="5">
        <f>A_R[[#This Row],[8+]]-A_R[[#This Row],[9+]]</f>
        <v>7.6309999999999989E-2</v>
      </c>
      <c r="AJ69" s="5">
        <f>A_R[[#This Row],[9+]]-A_R[[#This Row],[10+]]</f>
        <v>8.1510000000000082E-2</v>
      </c>
      <c r="AK69" s="5">
        <f>A_R[[#This Row],[10+]]-A_R[[#This Row],[11+]]</f>
        <v>9.0469999999999939E-2</v>
      </c>
      <c r="AL69" s="5">
        <f>A_R[[#This Row],[11+]]-A_R[[#This Row],[12+]]</f>
        <v>8.7370000000000003E-2</v>
      </c>
      <c r="AM69" s="5">
        <f>A_R[[#This Row],[12+]]-A_R[[#This Row],[13+]]</f>
        <v>8.4000000000000019E-2</v>
      </c>
      <c r="AN69" s="5">
        <f>A_R[[#This Row],[13+]]-A_R[[#This Row],[14+]]</f>
        <v>8.0230000000000024E-2</v>
      </c>
      <c r="AO69" s="5">
        <f>A_R[[#This Row],[14+]]-A_R[[#This Row],[15+]]</f>
        <v>6.6689999999999972E-2</v>
      </c>
      <c r="AP69" s="5">
        <f>A_R[[#This Row],[15+]]-A_R[[#This Row],[16+]]</f>
        <v>5.7590000000000002E-2</v>
      </c>
      <c r="AQ69" s="5">
        <f>A_R[[#This Row],[16+]]-A_R[[#This Row],[17+]]</f>
        <v>4.3270000000000003E-2</v>
      </c>
      <c r="AR69" s="5">
        <f>A_R[[#This Row],[17+]]-A_R[[#This Row],[18+]]</f>
        <v>3.3790000000000001E-2</v>
      </c>
      <c r="AS69" s="5">
        <f>A_R[[#This Row],[18+]]-A_R[[#This Row],[19+]]</f>
        <v>2.2949999999999998E-2</v>
      </c>
      <c r="AT69" s="5">
        <f>A_R[[#This Row],[19+]]-A_R[[#This Row],[20+]]</f>
        <v>1.6209999999999999E-2</v>
      </c>
      <c r="AU69" s="5">
        <f>A_R[[#This Row],[20+]]-A_R[[#This Row],[21+]]</f>
        <v>9.9500000000000005E-3</v>
      </c>
      <c r="AV69" s="5">
        <f>A_R[[#This Row],[21+]]-A_R[[#This Row],[22+]]</f>
        <v>6.3499999999999989E-3</v>
      </c>
      <c r="AW69" s="5">
        <f>A_R[[#This Row],[22+]]-A_R[[#This Row],[23+]]</f>
        <v>3.5300000000000002E-3</v>
      </c>
      <c r="AX69" s="5">
        <f>A_R[[#This Row],[23+]]-A_R[[#This Row],[24+]]</f>
        <v>2.0300000000000001E-3</v>
      </c>
      <c r="AY69" s="5">
        <f>A_R[[#This Row],[24+]]-A_R[[#This Row],[25+]]</f>
        <v>1.0200000000000001E-3</v>
      </c>
      <c r="AZ69" s="5">
        <f>A_R[[#This Row],[25+]]-A_R[[#This Row],[26+]]</f>
        <v>5.4000000000000012E-4</v>
      </c>
      <c r="BA69" s="5">
        <f>A_R[[#This Row],[26+]]-A_R[[#This Row],[27+]]</f>
        <v>2.3999999999999998E-4</v>
      </c>
      <c r="BB69" s="5">
        <f>A_R[[#This Row],[27+]]-A_R[[#This Row],[28+]]</f>
        <v>1.1E-4</v>
      </c>
    </row>
    <row r="70" spans="1:54" x14ac:dyDescent="0.25">
      <c r="A70" s="10">
        <v>22400629</v>
      </c>
      <c r="B70" t="s">
        <v>80</v>
      </c>
      <c r="C70" t="s">
        <v>90</v>
      </c>
      <c r="D70" s="11">
        <v>0.91666666666666663</v>
      </c>
      <c r="E70" s="9" t="str">
        <f>HYPERLINK("https://www.nba.com/stats/player/204001/boxscores-traditional", "Kristaps Porzingis")</f>
        <v>Kristaps Porzingis</v>
      </c>
      <c r="F70">
        <v>9.4</v>
      </c>
      <c r="G70" s="4">
        <v>2.4169999999999998</v>
      </c>
      <c r="H70" s="3">
        <v>0.96562000000000003</v>
      </c>
      <c r="I70" s="3">
        <v>0.92073000000000005</v>
      </c>
      <c r="J70" s="3">
        <v>0.83891000000000004</v>
      </c>
      <c r="K70" s="3">
        <v>0.71904000000000001</v>
      </c>
      <c r="L70" s="3">
        <v>0.56749000000000005</v>
      </c>
      <c r="M70" s="3">
        <v>0.40128999999999998</v>
      </c>
      <c r="N70" s="3">
        <v>0.25463000000000002</v>
      </c>
      <c r="O70" s="3">
        <v>0.14007</v>
      </c>
      <c r="P70" s="3">
        <v>6.8110000000000004E-2</v>
      </c>
      <c r="Q70" s="3">
        <v>2.8719999999999999E-2</v>
      </c>
      <c r="R70" s="3">
        <v>1.017E-2</v>
      </c>
      <c r="S70" s="3">
        <v>3.1700000000000001E-3</v>
      </c>
      <c r="T70" s="3">
        <v>8.4000000000000003E-4</v>
      </c>
      <c r="U70" s="3">
        <v>1.9000000000000001E-4</v>
      </c>
      <c r="V70" s="3">
        <v>4.0000000000000003E-5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5">
        <f>A_R[[#This Row],[5+]]-A_R[[#This Row],[6+]]</f>
        <v>4.4889999999999985E-2</v>
      </c>
      <c r="AG70" s="5">
        <f>A_R[[#This Row],[6+]]-A_R[[#This Row],[7+]]</f>
        <v>8.1820000000000004E-2</v>
      </c>
      <c r="AH70" s="5">
        <f>A_R[[#This Row],[7+]]-A_R[[#This Row],[8+]]</f>
        <v>0.11987000000000003</v>
      </c>
      <c r="AI70" s="5">
        <f>A_R[[#This Row],[8+]]-A_R[[#This Row],[9+]]</f>
        <v>0.15154999999999996</v>
      </c>
      <c r="AJ70" s="5">
        <f>A_R[[#This Row],[9+]]-A_R[[#This Row],[10+]]</f>
        <v>0.16620000000000007</v>
      </c>
      <c r="AK70" s="5">
        <f>A_R[[#This Row],[10+]]-A_R[[#This Row],[11+]]</f>
        <v>0.14665999999999996</v>
      </c>
      <c r="AL70" s="5">
        <f>A_R[[#This Row],[11+]]-A_R[[#This Row],[12+]]</f>
        <v>0.11456000000000002</v>
      </c>
      <c r="AM70" s="5">
        <f>A_R[[#This Row],[12+]]-A_R[[#This Row],[13+]]</f>
        <v>7.1959999999999996E-2</v>
      </c>
      <c r="AN70" s="5">
        <f>A_R[[#This Row],[13+]]-A_R[[#This Row],[14+]]</f>
        <v>3.9390000000000008E-2</v>
      </c>
      <c r="AO70" s="5">
        <f>A_R[[#This Row],[14+]]-A_R[[#This Row],[15+]]</f>
        <v>1.8549999999999997E-2</v>
      </c>
      <c r="AP70" s="5">
        <f>A_R[[#This Row],[15+]]-A_R[[#This Row],[16+]]</f>
        <v>7.0000000000000001E-3</v>
      </c>
      <c r="AQ70" s="5">
        <f>A_R[[#This Row],[16+]]-A_R[[#This Row],[17+]]</f>
        <v>2.33E-3</v>
      </c>
      <c r="AR70" s="5">
        <f>A_R[[#This Row],[17+]]-A_R[[#This Row],[18+]]</f>
        <v>6.4999999999999997E-4</v>
      </c>
      <c r="AS70" s="5">
        <f>A_R[[#This Row],[18+]]-A_R[[#This Row],[19+]]</f>
        <v>1.5000000000000001E-4</v>
      </c>
      <c r="AT70" s="5">
        <f>A_R[[#This Row],[19+]]-A_R[[#This Row],[20+]]</f>
        <v>4.0000000000000003E-5</v>
      </c>
      <c r="AU70" s="5">
        <f>A_R[[#This Row],[20+]]-A_R[[#This Row],[21+]]</f>
        <v>0</v>
      </c>
      <c r="AV70" s="5">
        <f>A_R[[#This Row],[21+]]-A_R[[#This Row],[22+]]</f>
        <v>0</v>
      </c>
      <c r="AW70" s="5">
        <f>A_R[[#This Row],[22+]]-A_R[[#This Row],[23+]]</f>
        <v>0</v>
      </c>
      <c r="AX70" s="5">
        <f>A_R[[#This Row],[23+]]-A_R[[#This Row],[24+]]</f>
        <v>0</v>
      </c>
      <c r="AY70" s="5">
        <f>A_R[[#This Row],[24+]]-A_R[[#This Row],[25+]]</f>
        <v>0</v>
      </c>
      <c r="AZ70" s="5">
        <f>A_R[[#This Row],[25+]]-A_R[[#This Row],[26+]]</f>
        <v>0</v>
      </c>
      <c r="BA70" s="5">
        <f>A_R[[#This Row],[26+]]-A_R[[#This Row],[27+]]</f>
        <v>0</v>
      </c>
      <c r="BB70" s="5">
        <f>A_R[[#This Row],[27+]]-A_R[[#This Row],[28+]]</f>
        <v>0</v>
      </c>
    </row>
    <row r="71" spans="1:54" x14ac:dyDescent="0.25">
      <c r="A71" s="10">
        <v>22400629</v>
      </c>
      <c r="B71" t="s">
        <v>80</v>
      </c>
      <c r="C71" t="s">
        <v>90</v>
      </c>
      <c r="D71" s="11">
        <v>0.91666666666666663</v>
      </c>
      <c r="E71" s="9" t="str">
        <f>HYPERLINK("https://www.nba.com/stats/player/201950/boxscores-traditional", "Jrue Holiday")</f>
        <v>Jrue Holiday</v>
      </c>
      <c r="F71">
        <v>8</v>
      </c>
      <c r="G71" s="4">
        <v>1.897</v>
      </c>
      <c r="H71" s="3">
        <v>0.94294999999999995</v>
      </c>
      <c r="I71" s="3">
        <v>0.85314000000000001</v>
      </c>
      <c r="J71" s="3">
        <v>0.70194000000000001</v>
      </c>
      <c r="K71" s="3">
        <v>0.5</v>
      </c>
      <c r="L71" s="3">
        <v>0.29805999999999999</v>
      </c>
      <c r="M71" s="3">
        <v>0.14685999999999999</v>
      </c>
      <c r="N71" s="3">
        <v>5.7049999999999997E-2</v>
      </c>
      <c r="O71" s="3">
        <v>1.7430000000000001E-2</v>
      </c>
      <c r="P71" s="3">
        <v>4.15E-3</v>
      </c>
      <c r="Q71" s="3">
        <v>7.9000000000000001E-4</v>
      </c>
      <c r="R71" s="3">
        <v>1.1E-4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5">
        <f>A_R[[#This Row],[5+]]-A_R[[#This Row],[6+]]</f>
        <v>8.9809999999999945E-2</v>
      </c>
      <c r="AG71" s="5">
        <f>A_R[[#This Row],[6+]]-A_R[[#This Row],[7+]]</f>
        <v>0.1512</v>
      </c>
      <c r="AH71" s="5">
        <f>A_R[[#This Row],[7+]]-A_R[[#This Row],[8+]]</f>
        <v>0.20194000000000001</v>
      </c>
      <c r="AI71" s="5">
        <f>A_R[[#This Row],[8+]]-A_R[[#This Row],[9+]]</f>
        <v>0.20194000000000001</v>
      </c>
      <c r="AJ71" s="5">
        <f>A_R[[#This Row],[9+]]-A_R[[#This Row],[10+]]</f>
        <v>0.1512</v>
      </c>
      <c r="AK71" s="5">
        <f>A_R[[#This Row],[10+]]-A_R[[#This Row],[11+]]</f>
        <v>8.9810000000000001E-2</v>
      </c>
      <c r="AL71" s="5">
        <f>A_R[[#This Row],[11+]]-A_R[[#This Row],[12+]]</f>
        <v>3.9619999999999995E-2</v>
      </c>
      <c r="AM71" s="5">
        <f>A_R[[#This Row],[12+]]-A_R[[#This Row],[13+]]</f>
        <v>1.328E-2</v>
      </c>
      <c r="AN71" s="5">
        <f>A_R[[#This Row],[13+]]-A_R[[#This Row],[14+]]</f>
        <v>3.3600000000000001E-3</v>
      </c>
      <c r="AO71" s="5">
        <f>A_R[[#This Row],[14+]]-A_R[[#This Row],[15+]]</f>
        <v>6.8000000000000005E-4</v>
      </c>
      <c r="AP71" s="5">
        <f>A_R[[#This Row],[15+]]-A_R[[#This Row],[16+]]</f>
        <v>1.1E-4</v>
      </c>
      <c r="AQ71" s="5">
        <f>A_R[[#This Row],[16+]]-A_R[[#This Row],[17+]]</f>
        <v>0</v>
      </c>
      <c r="AR71" s="5">
        <f>A_R[[#This Row],[17+]]-A_R[[#This Row],[18+]]</f>
        <v>0</v>
      </c>
      <c r="AS71" s="5">
        <f>A_R[[#This Row],[18+]]-A_R[[#This Row],[19+]]</f>
        <v>0</v>
      </c>
      <c r="AT71" s="5">
        <f>A_R[[#This Row],[19+]]-A_R[[#This Row],[20+]]</f>
        <v>0</v>
      </c>
      <c r="AU71" s="5">
        <f>A_R[[#This Row],[20+]]-A_R[[#This Row],[21+]]</f>
        <v>0</v>
      </c>
      <c r="AV71" s="5">
        <f>A_R[[#This Row],[21+]]-A_R[[#This Row],[22+]]</f>
        <v>0</v>
      </c>
      <c r="AW71" s="5">
        <f>A_R[[#This Row],[22+]]-A_R[[#This Row],[23+]]</f>
        <v>0</v>
      </c>
      <c r="AX71" s="5">
        <f>A_R[[#This Row],[23+]]-A_R[[#This Row],[24+]]</f>
        <v>0</v>
      </c>
      <c r="AY71" s="5">
        <f>A_R[[#This Row],[24+]]-A_R[[#This Row],[25+]]</f>
        <v>0</v>
      </c>
      <c r="AZ71" s="5">
        <f>A_R[[#This Row],[25+]]-A_R[[#This Row],[26+]]</f>
        <v>0</v>
      </c>
      <c r="BA71" s="5">
        <f>A_R[[#This Row],[26+]]-A_R[[#This Row],[27+]]</f>
        <v>0</v>
      </c>
      <c r="BB71" s="5">
        <f>A_R[[#This Row],[27+]]-A_R[[#This Row],[28+]]</f>
        <v>0</v>
      </c>
    </row>
    <row r="72" spans="1:54" x14ac:dyDescent="0.25">
      <c r="A72" s="10">
        <v>22400629</v>
      </c>
      <c r="B72" t="s">
        <v>90</v>
      </c>
      <c r="C72" t="s">
        <v>80</v>
      </c>
      <c r="D72" s="11">
        <v>0.91666666666666663</v>
      </c>
      <c r="E72" s="9" t="str">
        <f>HYPERLINK("https://www.nba.com/stats/player/203076/boxscores-traditional", "Anthony Davis")</f>
        <v>Anthony Davis</v>
      </c>
      <c r="F72">
        <v>15.8</v>
      </c>
      <c r="G72" s="4">
        <v>2.7130000000000001</v>
      </c>
      <c r="H72" s="3">
        <v>0.99997000000000003</v>
      </c>
      <c r="I72" s="3">
        <v>0.99985000000000002</v>
      </c>
      <c r="J72" s="3">
        <v>0.99939999999999996</v>
      </c>
      <c r="K72" s="3">
        <v>0.99800999999999995</v>
      </c>
      <c r="L72" s="3">
        <v>0.99395999999999995</v>
      </c>
      <c r="M72" s="3">
        <v>0.98382000000000003</v>
      </c>
      <c r="N72" s="3">
        <v>0.96164000000000005</v>
      </c>
      <c r="O72" s="3">
        <v>0.91923999999999995</v>
      </c>
      <c r="P72" s="3">
        <v>0.84848999999999997</v>
      </c>
      <c r="Q72" s="3">
        <v>0.74536999999999998</v>
      </c>
      <c r="R72" s="3">
        <v>0.61409000000000002</v>
      </c>
      <c r="S72" s="3">
        <v>0.47210000000000002</v>
      </c>
      <c r="T72" s="3">
        <v>0.32996999999999999</v>
      </c>
      <c r="U72" s="3">
        <v>0.20896999999999999</v>
      </c>
      <c r="V72" s="3">
        <v>0.11899999999999999</v>
      </c>
      <c r="W72" s="3">
        <v>6.0569999999999999E-2</v>
      </c>
      <c r="X72" s="3">
        <v>2.743E-2</v>
      </c>
      <c r="Y72" s="3">
        <v>1.1010000000000001E-2</v>
      </c>
      <c r="Z72" s="3">
        <v>4.0200000000000001E-3</v>
      </c>
      <c r="AA72" s="3">
        <v>1.2600000000000001E-3</v>
      </c>
      <c r="AB72" s="3">
        <v>3.5E-4</v>
      </c>
      <c r="AC72" s="3">
        <v>8.0000000000000007E-5</v>
      </c>
      <c r="AD72" s="3">
        <v>0</v>
      </c>
      <c r="AE72" s="3">
        <v>0</v>
      </c>
      <c r="AF72" s="5">
        <f>A_R[[#This Row],[5+]]-A_R[[#This Row],[6+]]</f>
        <v>1.2000000000000899E-4</v>
      </c>
      <c r="AG72" s="5">
        <f>A_R[[#This Row],[6+]]-A_R[[#This Row],[7+]]</f>
        <v>4.5000000000006146E-4</v>
      </c>
      <c r="AH72" s="5">
        <f>A_R[[#This Row],[7+]]-A_R[[#This Row],[8+]]</f>
        <v>1.3900000000000023E-3</v>
      </c>
      <c r="AI72" s="5">
        <f>A_R[[#This Row],[8+]]-A_R[[#This Row],[9+]]</f>
        <v>4.049999999999998E-3</v>
      </c>
      <c r="AJ72" s="5">
        <f>A_R[[#This Row],[9+]]-A_R[[#This Row],[10+]]</f>
        <v>1.0139999999999927E-2</v>
      </c>
      <c r="AK72" s="5">
        <f>A_R[[#This Row],[10+]]-A_R[[#This Row],[11+]]</f>
        <v>2.2179999999999978E-2</v>
      </c>
      <c r="AL72" s="5">
        <f>A_R[[#This Row],[11+]]-A_R[[#This Row],[12+]]</f>
        <v>4.2400000000000104E-2</v>
      </c>
      <c r="AM72" s="5">
        <f>A_R[[#This Row],[12+]]-A_R[[#This Row],[13+]]</f>
        <v>7.074999999999998E-2</v>
      </c>
      <c r="AN72" s="5">
        <f>A_R[[#This Row],[13+]]-A_R[[#This Row],[14+]]</f>
        <v>0.10311999999999999</v>
      </c>
      <c r="AO72" s="5">
        <f>A_R[[#This Row],[14+]]-A_R[[#This Row],[15+]]</f>
        <v>0.13127999999999995</v>
      </c>
      <c r="AP72" s="5">
        <f>A_R[[#This Row],[15+]]-A_R[[#This Row],[16+]]</f>
        <v>0.14199000000000001</v>
      </c>
      <c r="AQ72" s="5">
        <f>A_R[[#This Row],[16+]]-A_R[[#This Row],[17+]]</f>
        <v>0.14213000000000003</v>
      </c>
      <c r="AR72" s="5">
        <f>A_R[[#This Row],[17+]]-A_R[[#This Row],[18+]]</f>
        <v>0.121</v>
      </c>
      <c r="AS72" s="5">
        <f>A_R[[#This Row],[18+]]-A_R[[#This Row],[19+]]</f>
        <v>8.9969999999999994E-2</v>
      </c>
      <c r="AT72" s="5">
        <f>A_R[[#This Row],[19+]]-A_R[[#This Row],[20+]]</f>
        <v>5.8429999999999996E-2</v>
      </c>
      <c r="AU72" s="5">
        <f>A_R[[#This Row],[20+]]-A_R[[#This Row],[21+]]</f>
        <v>3.3140000000000003E-2</v>
      </c>
      <c r="AV72" s="5">
        <f>A_R[[#This Row],[21+]]-A_R[[#This Row],[22+]]</f>
        <v>1.6419999999999997E-2</v>
      </c>
      <c r="AW72" s="5">
        <f>A_R[[#This Row],[22+]]-A_R[[#This Row],[23+]]</f>
        <v>6.9900000000000006E-3</v>
      </c>
      <c r="AX72" s="5">
        <f>A_R[[#This Row],[23+]]-A_R[[#This Row],[24+]]</f>
        <v>2.7600000000000003E-3</v>
      </c>
      <c r="AY72" s="5">
        <f>A_R[[#This Row],[24+]]-A_R[[#This Row],[25+]]</f>
        <v>9.1E-4</v>
      </c>
      <c r="AZ72" s="5">
        <f>A_R[[#This Row],[25+]]-A_R[[#This Row],[26+]]</f>
        <v>2.7E-4</v>
      </c>
      <c r="BA72" s="5">
        <f>A_R[[#This Row],[26+]]-A_R[[#This Row],[27+]]</f>
        <v>8.0000000000000007E-5</v>
      </c>
      <c r="BB72" s="5">
        <f>A_R[[#This Row],[27+]]-A_R[[#This Row],[28+]]</f>
        <v>0</v>
      </c>
    </row>
    <row r="73" spans="1:54" x14ac:dyDescent="0.25">
      <c r="A73" s="10">
        <v>22400629</v>
      </c>
      <c r="B73" t="s">
        <v>90</v>
      </c>
      <c r="C73" t="s">
        <v>80</v>
      </c>
      <c r="D73" s="11">
        <v>0.91666666666666663</v>
      </c>
      <c r="E73" s="9" t="str">
        <f>HYPERLINK("https://www.nba.com/stats/player/2544/boxscores-traditional", "LeBron James")</f>
        <v>LeBron James</v>
      </c>
      <c r="F73">
        <v>16.2</v>
      </c>
      <c r="G73" s="4">
        <v>3.544</v>
      </c>
      <c r="H73" s="3">
        <v>0.99921000000000004</v>
      </c>
      <c r="I73" s="3">
        <v>0.99800999999999995</v>
      </c>
      <c r="J73" s="3">
        <v>0.99534</v>
      </c>
      <c r="K73" s="3">
        <v>0.98956</v>
      </c>
      <c r="L73" s="3">
        <v>0.97882000000000002</v>
      </c>
      <c r="M73" s="3">
        <v>0.95994000000000002</v>
      </c>
      <c r="N73" s="3">
        <v>0.92922000000000005</v>
      </c>
      <c r="O73" s="3">
        <v>0.88297999999999999</v>
      </c>
      <c r="P73" s="3">
        <v>0.81594</v>
      </c>
      <c r="Q73" s="3">
        <v>0.73236999999999997</v>
      </c>
      <c r="R73" s="3">
        <v>0.63307000000000002</v>
      </c>
      <c r="S73" s="3">
        <v>0.52392000000000005</v>
      </c>
      <c r="T73" s="3">
        <v>0.40905000000000002</v>
      </c>
      <c r="U73" s="3">
        <v>0.30503000000000002</v>
      </c>
      <c r="V73" s="3">
        <v>0.21476000000000001</v>
      </c>
      <c r="W73" s="3">
        <v>0.14230999999999999</v>
      </c>
      <c r="X73" s="3">
        <v>8.8510000000000005E-2</v>
      </c>
      <c r="Y73" s="3">
        <v>5.0500000000000003E-2</v>
      </c>
      <c r="Z73" s="3">
        <v>2.743E-2</v>
      </c>
      <c r="AA73" s="3">
        <v>1.3899999999999999E-2</v>
      </c>
      <c r="AB73" s="3">
        <v>6.5700000000000003E-3</v>
      </c>
      <c r="AC73" s="3">
        <v>2.8E-3</v>
      </c>
      <c r="AD73" s="3">
        <v>1.14E-3</v>
      </c>
      <c r="AE73" s="3">
        <v>4.2999999999999999E-4</v>
      </c>
      <c r="AF73" s="5">
        <f>A_R[[#This Row],[5+]]-A_R[[#This Row],[6+]]</f>
        <v>1.2000000000000899E-3</v>
      </c>
      <c r="AG73" s="5">
        <f>A_R[[#This Row],[6+]]-A_R[[#This Row],[7+]]</f>
        <v>2.6699999999999502E-3</v>
      </c>
      <c r="AH73" s="5">
        <f>A_R[[#This Row],[7+]]-A_R[[#This Row],[8+]]</f>
        <v>5.7800000000000074E-3</v>
      </c>
      <c r="AI73" s="5">
        <f>A_R[[#This Row],[8+]]-A_R[[#This Row],[9+]]</f>
        <v>1.0739999999999972E-2</v>
      </c>
      <c r="AJ73" s="5">
        <f>A_R[[#This Row],[9+]]-A_R[[#This Row],[10+]]</f>
        <v>1.8880000000000008E-2</v>
      </c>
      <c r="AK73" s="5">
        <f>A_R[[#This Row],[10+]]-A_R[[#This Row],[11+]]</f>
        <v>3.071999999999997E-2</v>
      </c>
      <c r="AL73" s="5">
        <f>A_R[[#This Row],[11+]]-A_R[[#This Row],[12+]]</f>
        <v>4.6240000000000059E-2</v>
      </c>
      <c r="AM73" s="5">
        <f>A_R[[#This Row],[12+]]-A_R[[#This Row],[13+]]</f>
        <v>6.7039999999999988E-2</v>
      </c>
      <c r="AN73" s="5">
        <f>A_R[[#This Row],[13+]]-A_R[[#This Row],[14+]]</f>
        <v>8.3570000000000033E-2</v>
      </c>
      <c r="AO73" s="5">
        <f>A_R[[#This Row],[14+]]-A_R[[#This Row],[15+]]</f>
        <v>9.9299999999999944E-2</v>
      </c>
      <c r="AP73" s="5">
        <f>A_R[[#This Row],[15+]]-A_R[[#This Row],[16+]]</f>
        <v>0.10914999999999997</v>
      </c>
      <c r="AQ73" s="5">
        <f>A_R[[#This Row],[16+]]-A_R[[#This Row],[17+]]</f>
        <v>0.11487000000000003</v>
      </c>
      <c r="AR73" s="5">
        <f>A_R[[#This Row],[17+]]-A_R[[#This Row],[18+]]</f>
        <v>0.10402</v>
      </c>
      <c r="AS73" s="5">
        <f>A_R[[#This Row],[18+]]-A_R[[#This Row],[19+]]</f>
        <v>9.0270000000000017E-2</v>
      </c>
      <c r="AT73" s="5">
        <f>A_R[[#This Row],[19+]]-A_R[[#This Row],[20+]]</f>
        <v>7.2450000000000014E-2</v>
      </c>
      <c r="AU73" s="5">
        <f>A_R[[#This Row],[20+]]-A_R[[#This Row],[21+]]</f>
        <v>5.3799999999999987E-2</v>
      </c>
      <c r="AV73" s="5">
        <f>A_R[[#This Row],[21+]]-A_R[[#This Row],[22+]]</f>
        <v>3.8010000000000002E-2</v>
      </c>
      <c r="AW73" s="5">
        <f>A_R[[#This Row],[22+]]-A_R[[#This Row],[23+]]</f>
        <v>2.3070000000000004E-2</v>
      </c>
      <c r="AX73" s="5">
        <f>A_R[[#This Row],[23+]]-A_R[[#This Row],[24+]]</f>
        <v>1.353E-2</v>
      </c>
      <c r="AY73" s="5">
        <f>A_R[[#This Row],[24+]]-A_R[[#This Row],[25+]]</f>
        <v>7.3299999999999988E-3</v>
      </c>
      <c r="AZ73" s="5">
        <f>A_R[[#This Row],[25+]]-A_R[[#This Row],[26+]]</f>
        <v>3.7700000000000003E-3</v>
      </c>
      <c r="BA73" s="5">
        <f>A_R[[#This Row],[26+]]-A_R[[#This Row],[27+]]</f>
        <v>1.66E-3</v>
      </c>
      <c r="BB73" s="5">
        <f>A_R[[#This Row],[27+]]-A_R[[#This Row],[28+]]</f>
        <v>7.0999999999999991E-4</v>
      </c>
    </row>
    <row r="74" spans="1:54" x14ac:dyDescent="0.25">
      <c r="A74" s="10">
        <v>22400629</v>
      </c>
      <c r="B74" t="s">
        <v>90</v>
      </c>
      <c r="C74" t="s">
        <v>80</v>
      </c>
      <c r="D74" s="11">
        <v>0.91666666666666663</v>
      </c>
      <c r="E74" s="9" t="str">
        <f>HYPERLINK("https://www.nba.com/stats/player/1630559/boxscores-traditional", "Austin Reaves")</f>
        <v>Austin Reaves</v>
      </c>
      <c r="F74">
        <v>10.199999999999999</v>
      </c>
      <c r="G74" s="4">
        <v>4.4450000000000003</v>
      </c>
      <c r="H74" s="3">
        <v>0.879</v>
      </c>
      <c r="I74" s="3">
        <v>0.82638999999999996</v>
      </c>
      <c r="J74" s="3">
        <v>0.76424000000000003</v>
      </c>
      <c r="K74" s="3">
        <v>0.68793000000000004</v>
      </c>
      <c r="L74" s="3">
        <v>0.60641999999999996</v>
      </c>
      <c r="M74" s="3">
        <v>0.51595000000000002</v>
      </c>
      <c r="N74" s="3">
        <v>0.42858000000000002</v>
      </c>
      <c r="O74" s="3">
        <v>0.34458</v>
      </c>
      <c r="P74" s="3">
        <v>0.26434999999999997</v>
      </c>
      <c r="Q74" s="3">
        <v>0.19766</v>
      </c>
      <c r="R74" s="3">
        <v>0.14007</v>
      </c>
      <c r="S74" s="3">
        <v>9.6799999999999997E-2</v>
      </c>
      <c r="T74" s="3">
        <v>6.3009999999999997E-2</v>
      </c>
      <c r="U74" s="3">
        <v>4.0059999999999998E-2</v>
      </c>
      <c r="V74" s="3">
        <v>2.385E-2</v>
      </c>
      <c r="W74" s="3">
        <v>1.3899999999999999E-2</v>
      </c>
      <c r="X74" s="3">
        <v>7.5500000000000003E-3</v>
      </c>
      <c r="Y74" s="3">
        <v>4.0200000000000001E-3</v>
      </c>
      <c r="Z74" s="3">
        <v>1.99E-3</v>
      </c>
      <c r="AA74" s="3">
        <v>9.7000000000000005E-4</v>
      </c>
      <c r="AB74" s="3">
        <v>4.2999999999999999E-4</v>
      </c>
      <c r="AC74" s="3">
        <v>1.9000000000000001E-4</v>
      </c>
      <c r="AD74" s="3">
        <v>8.0000000000000007E-5</v>
      </c>
      <c r="AE74" s="3">
        <v>0</v>
      </c>
      <c r="AF74" s="5">
        <f>A_R[[#This Row],[5+]]-A_R[[#This Row],[6+]]</f>
        <v>5.2610000000000046E-2</v>
      </c>
      <c r="AG74" s="5">
        <f>A_R[[#This Row],[6+]]-A_R[[#This Row],[7+]]</f>
        <v>6.2149999999999928E-2</v>
      </c>
      <c r="AH74" s="5">
        <f>A_R[[#This Row],[7+]]-A_R[[#This Row],[8+]]</f>
        <v>7.6309999999999989E-2</v>
      </c>
      <c r="AI74" s="5">
        <f>A_R[[#This Row],[8+]]-A_R[[#This Row],[9+]]</f>
        <v>8.1510000000000082E-2</v>
      </c>
      <c r="AJ74" s="5">
        <f>A_R[[#This Row],[9+]]-A_R[[#This Row],[10+]]</f>
        <v>9.0469999999999939E-2</v>
      </c>
      <c r="AK74" s="5">
        <f>A_R[[#This Row],[10+]]-A_R[[#This Row],[11+]]</f>
        <v>8.7370000000000003E-2</v>
      </c>
      <c r="AL74" s="5">
        <f>A_R[[#This Row],[11+]]-A_R[[#This Row],[12+]]</f>
        <v>8.4000000000000019E-2</v>
      </c>
      <c r="AM74" s="5">
        <f>A_R[[#This Row],[12+]]-A_R[[#This Row],[13+]]</f>
        <v>8.0230000000000024E-2</v>
      </c>
      <c r="AN74" s="5">
        <f>A_R[[#This Row],[13+]]-A_R[[#This Row],[14+]]</f>
        <v>6.6689999999999972E-2</v>
      </c>
      <c r="AO74" s="5">
        <f>A_R[[#This Row],[14+]]-A_R[[#This Row],[15+]]</f>
        <v>5.7590000000000002E-2</v>
      </c>
      <c r="AP74" s="5">
        <f>A_R[[#This Row],[15+]]-A_R[[#This Row],[16+]]</f>
        <v>4.3270000000000003E-2</v>
      </c>
      <c r="AQ74" s="5">
        <f>A_R[[#This Row],[16+]]-A_R[[#This Row],[17+]]</f>
        <v>3.3790000000000001E-2</v>
      </c>
      <c r="AR74" s="5">
        <f>A_R[[#This Row],[17+]]-A_R[[#This Row],[18+]]</f>
        <v>2.2949999999999998E-2</v>
      </c>
      <c r="AS74" s="5">
        <f>A_R[[#This Row],[18+]]-A_R[[#This Row],[19+]]</f>
        <v>1.6209999999999999E-2</v>
      </c>
      <c r="AT74" s="5">
        <f>A_R[[#This Row],[19+]]-A_R[[#This Row],[20+]]</f>
        <v>9.9500000000000005E-3</v>
      </c>
      <c r="AU74" s="5">
        <f>A_R[[#This Row],[20+]]-A_R[[#This Row],[21+]]</f>
        <v>6.3499999999999989E-3</v>
      </c>
      <c r="AV74" s="5">
        <f>A_R[[#This Row],[21+]]-A_R[[#This Row],[22+]]</f>
        <v>3.5300000000000002E-3</v>
      </c>
      <c r="AW74" s="5">
        <f>A_R[[#This Row],[22+]]-A_R[[#This Row],[23+]]</f>
        <v>2.0300000000000001E-3</v>
      </c>
      <c r="AX74" s="5">
        <f>A_R[[#This Row],[23+]]-A_R[[#This Row],[24+]]</f>
        <v>1.0200000000000001E-3</v>
      </c>
      <c r="AY74" s="5">
        <f>A_R[[#This Row],[24+]]-A_R[[#This Row],[25+]]</f>
        <v>5.4000000000000012E-4</v>
      </c>
      <c r="AZ74" s="5">
        <f>A_R[[#This Row],[25+]]-A_R[[#This Row],[26+]]</f>
        <v>2.3999999999999998E-4</v>
      </c>
      <c r="BA74" s="5">
        <f>A_R[[#This Row],[26+]]-A_R[[#This Row],[27+]]</f>
        <v>1.1E-4</v>
      </c>
      <c r="BB74" s="5">
        <f>A_R[[#This Row],[27+]]-A_R[[#This Row],[28+]]</f>
        <v>8.0000000000000007E-5</v>
      </c>
    </row>
    <row r="75" spans="1:54" x14ac:dyDescent="0.25">
      <c r="A75" s="10">
        <v>22400983</v>
      </c>
      <c r="B75" t="s">
        <v>81</v>
      </c>
      <c r="C75" t="s">
        <v>91</v>
      </c>
      <c r="D75" s="11">
        <v>0.9375</v>
      </c>
      <c r="E75" s="9" t="str">
        <f>HYPERLINK("https://www.nba.com/stats/player/201935/boxscores-traditional", "James Harden")</f>
        <v>James Harden</v>
      </c>
      <c r="F75">
        <v>14.4</v>
      </c>
      <c r="G75" s="4">
        <v>3.262</v>
      </c>
      <c r="H75" s="3">
        <v>0.99800999999999995</v>
      </c>
      <c r="I75" s="3">
        <v>0.99505999999999994</v>
      </c>
      <c r="J75" s="3">
        <v>0.98839999999999995</v>
      </c>
      <c r="K75" s="3">
        <v>0.97499999999999998</v>
      </c>
      <c r="L75" s="3">
        <v>0.95154000000000005</v>
      </c>
      <c r="M75" s="3">
        <v>0.91149000000000002</v>
      </c>
      <c r="N75" s="3">
        <v>0.85082999999999998</v>
      </c>
      <c r="O75" s="3">
        <v>0.77034999999999998</v>
      </c>
      <c r="P75" s="3">
        <v>0.66639999999999999</v>
      </c>
      <c r="Q75" s="3">
        <v>0.54776000000000002</v>
      </c>
      <c r="R75" s="3">
        <v>0.42858000000000002</v>
      </c>
      <c r="S75" s="3">
        <v>0.31207000000000001</v>
      </c>
      <c r="T75" s="3">
        <v>0.21185999999999999</v>
      </c>
      <c r="U75" s="3">
        <v>0.13567000000000001</v>
      </c>
      <c r="V75" s="3">
        <v>7.9269999999999993E-2</v>
      </c>
      <c r="W75" s="3">
        <v>4.2720000000000001E-2</v>
      </c>
      <c r="X75" s="3">
        <v>2.1690000000000001E-2</v>
      </c>
      <c r="Y75" s="3">
        <v>9.9000000000000008E-3</v>
      </c>
      <c r="Z75" s="3">
        <v>4.15E-3</v>
      </c>
      <c r="AA75" s="3">
        <v>1.64E-3</v>
      </c>
      <c r="AB75" s="3">
        <v>5.8E-4</v>
      </c>
      <c r="AC75" s="3">
        <v>1.9000000000000001E-4</v>
      </c>
      <c r="AD75" s="3">
        <v>6.0000000000000002E-5</v>
      </c>
      <c r="AE75" s="3">
        <v>0</v>
      </c>
      <c r="AF75" s="5">
        <f>A_R[[#This Row],[5+]]-A_R[[#This Row],[6+]]</f>
        <v>2.9500000000000082E-3</v>
      </c>
      <c r="AG75" s="5">
        <f>A_R[[#This Row],[6+]]-A_R[[#This Row],[7+]]</f>
        <v>6.6599999999999993E-3</v>
      </c>
      <c r="AH75" s="5">
        <f>A_R[[#This Row],[7+]]-A_R[[#This Row],[8+]]</f>
        <v>1.3399999999999967E-2</v>
      </c>
      <c r="AI75" s="5">
        <f>A_R[[#This Row],[8+]]-A_R[[#This Row],[9+]]</f>
        <v>2.3459999999999925E-2</v>
      </c>
      <c r="AJ75" s="5">
        <f>A_R[[#This Row],[9+]]-A_R[[#This Row],[10+]]</f>
        <v>4.005000000000003E-2</v>
      </c>
      <c r="AK75" s="5">
        <f>A_R[[#This Row],[10+]]-A_R[[#This Row],[11+]]</f>
        <v>6.0660000000000047E-2</v>
      </c>
      <c r="AL75" s="5">
        <f>A_R[[#This Row],[11+]]-A_R[[#This Row],[12+]]</f>
        <v>8.0479999999999996E-2</v>
      </c>
      <c r="AM75" s="5">
        <f>A_R[[#This Row],[12+]]-A_R[[#This Row],[13+]]</f>
        <v>0.10394999999999999</v>
      </c>
      <c r="AN75" s="5">
        <f>A_R[[#This Row],[13+]]-A_R[[#This Row],[14+]]</f>
        <v>0.11863999999999997</v>
      </c>
      <c r="AO75" s="5">
        <f>A_R[[#This Row],[14+]]-A_R[[#This Row],[15+]]</f>
        <v>0.11918000000000001</v>
      </c>
      <c r="AP75" s="5">
        <f>A_R[[#This Row],[15+]]-A_R[[#This Row],[16+]]</f>
        <v>0.11651</v>
      </c>
      <c r="AQ75" s="5">
        <f>A_R[[#This Row],[16+]]-A_R[[#This Row],[17+]]</f>
        <v>0.10021000000000002</v>
      </c>
      <c r="AR75" s="5">
        <f>A_R[[#This Row],[17+]]-A_R[[#This Row],[18+]]</f>
        <v>7.618999999999998E-2</v>
      </c>
      <c r="AS75" s="5">
        <f>A_R[[#This Row],[18+]]-A_R[[#This Row],[19+]]</f>
        <v>5.640000000000002E-2</v>
      </c>
      <c r="AT75" s="5">
        <f>A_R[[#This Row],[19+]]-A_R[[#This Row],[20+]]</f>
        <v>3.6549999999999992E-2</v>
      </c>
      <c r="AU75" s="5">
        <f>A_R[[#This Row],[20+]]-A_R[[#This Row],[21+]]</f>
        <v>2.103E-2</v>
      </c>
      <c r="AV75" s="5">
        <f>A_R[[#This Row],[21+]]-A_R[[#This Row],[22+]]</f>
        <v>1.179E-2</v>
      </c>
      <c r="AW75" s="5">
        <f>A_R[[#This Row],[22+]]-A_R[[#This Row],[23+]]</f>
        <v>5.7500000000000008E-3</v>
      </c>
      <c r="AX75" s="5">
        <f>A_R[[#This Row],[23+]]-A_R[[#This Row],[24+]]</f>
        <v>2.5100000000000001E-3</v>
      </c>
      <c r="AY75" s="5">
        <f>A_R[[#This Row],[24+]]-A_R[[#This Row],[25+]]</f>
        <v>1.06E-3</v>
      </c>
      <c r="AZ75" s="5">
        <f>A_R[[#This Row],[25+]]-A_R[[#This Row],[26+]]</f>
        <v>3.8999999999999999E-4</v>
      </c>
      <c r="BA75" s="5">
        <f>A_R[[#This Row],[26+]]-A_R[[#This Row],[27+]]</f>
        <v>1.3000000000000002E-4</v>
      </c>
      <c r="BB75" s="5">
        <f>A_R[[#This Row],[27+]]-A_R[[#This Row],[28+]]</f>
        <v>6.0000000000000002E-5</v>
      </c>
    </row>
    <row r="76" spans="1:54" x14ac:dyDescent="0.25">
      <c r="A76" s="10">
        <v>22400983</v>
      </c>
      <c r="B76" t="s">
        <v>81</v>
      </c>
      <c r="C76" t="s">
        <v>91</v>
      </c>
      <c r="D76" s="11">
        <v>0.9375</v>
      </c>
      <c r="E76" s="9" t="str">
        <f>HYPERLINK("https://www.nba.com/stats/player/1627826/boxscores-traditional", "Ivica Zubac")</f>
        <v>Ivica Zubac</v>
      </c>
      <c r="F76">
        <v>15.6</v>
      </c>
      <c r="G76" s="4">
        <v>4.883</v>
      </c>
      <c r="H76" s="3">
        <v>0.98499999999999999</v>
      </c>
      <c r="I76" s="3">
        <v>0.97558</v>
      </c>
      <c r="J76" s="3">
        <v>0.96079999999999999</v>
      </c>
      <c r="K76" s="3">
        <v>0.94062000000000001</v>
      </c>
      <c r="L76" s="3">
        <v>0.91149000000000002</v>
      </c>
      <c r="M76" s="3">
        <v>0.87492999999999999</v>
      </c>
      <c r="N76" s="3">
        <v>0.82638999999999996</v>
      </c>
      <c r="O76" s="3">
        <v>0.77034999999999998</v>
      </c>
      <c r="P76" s="3">
        <v>0.70194000000000001</v>
      </c>
      <c r="Q76" s="3">
        <v>0.62929999999999997</v>
      </c>
      <c r="R76" s="3">
        <v>0.54776000000000002</v>
      </c>
      <c r="S76" s="3">
        <v>0.46811999999999998</v>
      </c>
      <c r="T76" s="3">
        <v>0.38590999999999998</v>
      </c>
      <c r="U76" s="3">
        <v>0.31207000000000001</v>
      </c>
      <c r="V76" s="3">
        <v>0.24196000000000001</v>
      </c>
      <c r="W76" s="3">
        <v>0.18406</v>
      </c>
      <c r="X76" s="3">
        <v>0.13350000000000001</v>
      </c>
      <c r="Y76" s="3">
        <v>9.5100000000000004E-2</v>
      </c>
      <c r="Z76" s="3">
        <v>6.4259999999999998E-2</v>
      </c>
      <c r="AA76" s="3">
        <v>4.2720000000000001E-2</v>
      </c>
      <c r="AB76" s="3">
        <v>2.6800000000000001E-2</v>
      </c>
      <c r="AC76" s="3">
        <v>1.6590000000000001E-2</v>
      </c>
      <c r="AD76" s="3">
        <v>9.9000000000000008E-3</v>
      </c>
      <c r="AE76" s="3">
        <v>5.5399999999999998E-3</v>
      </c>
      <c r="AF76" s="5">
        <f>A_R[[#This Row],[5+]]-A_R[[#This Row],[6+]]</f>
        <v>9.4199999999999839E-3</v>
      </c>
      <c r="AG76" s="5">
        <f>A_R[[#This Row],[6+]]-A_R[[#This Row],[7+]]</f>
        <v>1.4780000000000015E-2</v>
      </c>
      <c r="AH76" s="5">
        <f>A_R[[#This Row],[7+]]-A_R[[#This Row],[8+]]</f>
        <v>2.0179999999999976E-2</v>
      </c>
      <c r="AI76" s="5">
        <f>A_R[[#This Row],[8+]]-A_R[[#This Row],[9+]]</f>
        <v>2.9129999999999989E-2</v>
      </c>
      <c r="AJ76" s="5">
        <f>A_R[[#This Row],[9+]]-A_R[[#This Row],[10+]]</f>
        <v>3.6560000000000037E-2</v>
      </c>
      <c r="AK76" s="5">
        <f>A_R[[#This Row],[10+]]-A_R[[#This Row],[11+]]</f>
        <v>4.8540000000000028E-2</v>
      </c>
      <c r="AL76" s="5">
        <f>A_R[[#This Row],[11+]]-A_R[[#This Row],[12+]]</f>
        <v>5.6039999999999979E-2</v>
      </c>
      <c r="AM76" s="5">
        <f>A_R[[#This Row],[12+]]-A_R[[#This Row],[13+]]</f>
        <v>6.8409999999999971E-2</v>
      </c>
      <c r="AN76" s="5">
        <f>A_R[[#This Row],[13+]]-A_R[[#This Row],[14+]]</f>
        <v>7.2640000000000038E-2</v>
      </c>
      <c r="AO76" s="5">
        <f>A_R[[#This Row],[14+]]-A_R[[#This Row],[15+]]</f>
        <v>8.1539999999999946E-2</v>
      </c>
      <c r="AP76" s="5">
        <f>A_R[[#This Row],[15+]]-A_R[[#This Row],[16+]]</f>
        <v>7.9640000000000044E-2</v>
      </c>
      <c r="AQ76" s="5">
        <f>A_R[[#This Row],[16+]]-A_R[[#This Row],[17+]]</f>
        <v>8.2210000000000005E-2</v>
      </c>
      <c r="AR76" s="5">
        <f>A_R[[#This Row],[17+]]-A_R[[#This Row],[18+]]</f>
        <v>7.3839999999999961E-2</v>
      </c>
      <c r="AS76" s="5">
        <f>A_R[[#This Row],[18+]]-A_R[[#This Row],[19+]]</f>
        <v>7.0110000000000006E-2</v>
      </c>
      <c r="AT76" s="5">
        <f>A_R[[#This Row],[19+]]-A_R[[#This Row],[20+]]</f>
        <v>5.7900000000000007E-2</v>
      </c>
      <c r="AU76" s="5">
        <f>A_R[[#This Row],[20+]]-A_R[[#This Row],[21+]]</f>
        <v>5.0559999999999994E-2</v>
      </c>
      <c r="AV76" s="5">
        <f>A_R[[#This Row],[21+]]-A_R[[#This Row],[22+]]</f>
        <v>3.8400000000000004E-2</v>
      </c>
      <c r="AW76" s="5">
        <f>A_R[[#This Row],[22+]]-A_R[[#This Row],[23+]]</f>
        <v>3.0840000000000006E-2</v>
      </c>
      <c r="AX76" s="5">
        <f>A_R[[#This Row],[23+]]-A_R[[#This Row],[24+]]</f>
        <v>2.1539999999999997E-2</v>
      </c>
      <c r="AY76" s="5">
        <f>A_R[[#This Row],[24+]]-A_R[[#This Row],[25+]]</f>
        <v>1.592E-2</v>
      </c>
      <c r="AZ76" s="5">
        <f>A_R[[#This Row],[25+]]-A_R[[#This Row],[26+]]</f>
        <v>1.021E-2</v>
      </c>
      <c r="BA76" s="5">
        <f>A_R[[#This Row],[26+]]-A_R[[#This Row],[27+]]</f>
        <v>6.6899999999999998E-3</v>
      </c>
      <c r="BB76" s="5">
        <f>A_R[[#This Row],[27+]]-A_R[[#This Row],[28+]]</f>
        <v>4.360000000000001E-3</v>
      </c>
    </row>
    <row r="77" spans="1:54" x14ac:dyDescent="0.25">
      <c r="A77" s="10">
        <v>22400983</v>
      </c>
      <c r="B77" t="s">
        <v>91</v>
      </c>
      <c r="C77" t="s">
        <v>81</v>
      </c>
      <c r="D77" s="11">
        <v>0.9375</v>
      </c>
      <c r="E77" s="9" t="str">
        <f>HYPERLINK("https://www.nba.com/stats/player/1628398/boxscores-traditional", "Kyle Kuzma")</f>
        <v>Kyle Kuzma</v>
      </c>
      <c r="F77">
        <v>10.8</v>
      </c>
      <c r="G77" s="4">
        <v>1.6</v>
      </c>
      <c r="H77" s="3">
        <v>0.99985999999999997</v>
      </c>
      <c r="I77" s="3">
        <v>0.99865000000000004</v>
      </c>
      <c r="J77" s="3">
        <v>0.99134</v>
      </c>
      <c r="K77" s="3">
        <v>0.95994000000000002</v>
      </c>
      <c r="L77" s="3">
        <v>0.87075999999999998</v>
      </c>
      <c r="M77" s="3">
        <v>0.69145999999999996</v>
      </c>
      <c r="N77" s="3">
        <v>0.45223999999999998</v>
      </c>
      <c r="O77" s="3">
        <v>0.22663</v>
      </c>
      <c r="P77" s="3">
        <v>8.5339999999999999E-2</v>
      </c>
      <c r="Q77" s="3">
        <v>2.2749999999999999E-2</v>
      </c>
      <c r="R77" s="3">
        <v>4.4000000000000003E-3</v>
      </c>
      <c r="S77" s="3">
        <v>5.8E-4</v>
      </c>
      <c r="T77" s="3">
        <v>5.0000000000000002E-5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5">
        <f>A_R[[#This Row],[5+]]-A_R[[#This Row],[6+]]</f>
        <v>1.2099999999999334E-3</v>
      </c>
      <c r="AG77" s="5">
        <f>A_R[[#This Row],[6+]]-A_R[[#This Row],[7+]]</f>
        <v>7.3100000000000387E-3</v>
      </c>
      <c r="AH77" s="5">
        <f>A_R[[#This Row],[7+]]-A_R[[#This Row],[8+]]</f>
        <v>3.1399999999999983E-2</v>
      </c>
      <c r="AI77" s="5">
        <f>A_R[[#This Row],[8+]]-A_R[[#This Row],[9+]]</f>
        <v>8.9180000000000037E-2</v>
      </c>
      <c r="AJ77" s="5">
        <f>A_R[[#This Row],[9+]]-A_R[[#This Row],[10+]]</f>
        <v>0.17930000000000001</v>
      </c>
      <c r="AK77" s="5">
        <f>A_R[[#This Row],[10+]]-A_R[[#This Row],[11+]]</f>
        <v>0.23921999999999999</v>
      </c>
      <c r="AL77" s="5">
        <f>A_R[[#This Row],[11+]]-A_R[[#This Row],[12+]]</f>
        <v>0.22560999999999998</v>
      </c>
      <c r="AM77" s="5">
        <f>A_R[[#This Row],[12+]]-A_R[[#This Row],[13+]]</f>
        <v>0.14129</v>
      </c>
      <c r="AN77" s="5">
        <f>A_R[[#This Row],[13+]]-A_R[[#This Row],[14+]]</f>
        <v>6.2590000000000007E-2</v>
      </c>
      <c r="AO77" s="5">
        <f>A_R[[#This Row],[14+]]-A_R[[#This Row],[15+]]</f>
        <v>1.8349999999999998E-2</v>
      </c>
      <c r="AP77" s="5">
        <f>A_R[[#This Row],[15+]]-A_R[[#This Row],[16+]]</f>
        <v>3.8200000000000005E-3</v>
      </c>
      <c r="AQ77" s="5">
        <f>A_R[[#This Row],[16+]]-A_R[[#This Row],[17+]]</f>
        <v>5.2999999999999998E-4</v>
      </c>
      <c r="AR77" s="5">
        <f>A_R[[#This Row],[17+]]-A_R[[#This Row],[18+]]</f>
        <v>5.0000000000000002E-5</v>
      </c>
      <c r="AS77" s="5">
        <f>A_R[[#This Row],[18+]]-A_R[[#This Row],[19+]]</f>
        <v>0</v>
      </c>
      <c r="AT77" s="5">
        <f>A_R[[#This Row],[19+]]-A_R[[#This Row],[20+]]</f>
        <v>0</v>
      </c>
      <c r="AU77" s="5">
        <f>A_R[[#This Row],[20+]]-A_R[[#This Row],[21+]]</f>
        <v>0</v>
      </c>
      <c r="AV77" s="5">
        <f>A_R[[#This Row],[21+]]-A_R[[#This Row],[22+]]</f>
        <v>0</v>
      </c>
      <c r="AW77" s="5">
        <f>A_R[[#This Row],[22+]]-A_R[[#This Row],[23+]]</f>
        <v>0</v>
      </c>
      <c r="AX77" s="5">
        <f>A_R[[#This Row],[23+]]-A_R[[#This Row],[24+]]</f>
        <v>0</v>
      </c>
      <c r="AY77" s="5">
        <f>A_R[[#This Row],[24+]]-A_R[[#This Row],[25+]]</f>
        <v>0</v>
      </c>
      <c r="AZ77" s="5">
        <f>A_R[[#This Row],[25+]]-A_R[[#This Row],[26+]]</f>
        <v>0</v>
      </c>
      <c r="BA77" s="5">
        <f>A_R[[#This Row],[26+]]-A_R[[#This Row],[27+]]</f>
        <v>0</v>
      </c>
      <c r="BB77" s="5">
        <f>A_R[[#This Row],[27+]]-A_R[[#This Row],[28+]]</f>
        <v>0</v>
      </c>
    </row>
    <row r="78" spans="1:54" x14ac:dyDescent="0.25">
      <c r="A78" s="10">
        <v>22400983</v>
      </c>
      <c r="B78" t="s">
        <v>91</v>
      </c>
      <c r="C78" t="s">
        <v>81</v>
      </c>
      <c r="D78" s="11">
        <v>0.9375</v>
      </c>
      <c r="E78" s="9" t="str">
        <f>HYPERLINK("https://www.nba.com/stats/player/202685/boxscores-traditional", "Jonas Valanciunas")</f>
        <v>Jonas Valanciunas</v>
      </c>
      <c r="F78">
        <v>11.2</v>
      </c>
      <c r="G78" s="4">
        <v>2.2269999999999999</v>
      </c>
      <c r="H78" s="3">
        <v>0.99728000000000006</v>
      </c>
      <c r="I78" s="3">
        <v>0.99009999999999998</v>
      </c>
      <c r="J78" s="3">
        <v>0.97062000000000004</v>
      </c>
      <c r="K78" s="3">
        <v>0.92506999999999995</v>
      </c>
      <c r="L78" s="3">
        <v>0.83891000000000004</v>
      </c>
      <c r="M78" s="3">
        <v>0.70540000000000003</v>
      </c>
      <c r="N78" s="3">
        <v>0.53586</v>
      </c>
      <c r="O78" s="3">
        <v>0.35942000000000002</v>
      </c>
      <c r="P78" s="3">
        <v>0.20896999999999999</v>
      </c>
      <c r="Q78" s="3">
        <v>0.10383000000000001</v>
      </c>
      <c r="R78" s="3">
        <v>4.3630000000000002E-2</v>
      </c>
      <c r="S78" s="3">
        <v>1.5389999999999999E-2</v>
      </c>
      <c r="T78" s="3">
        <v>4.6600000000000001E-3</v>
      </c>
      <c r="U78" s="3">
        <v>1.14E-3</v>
      </c>
      <c r="V78" s="3">
        <v>2.3000000000000001E-4</v>
      </c>
      <c r="W78" s="3">
        <v>4.0000000000000003E-5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5">
        <f>A_R[[#This Row],[5+]]-A_R[[#This Row],[6+]]</f>
        <v>7.1800000000000752E-3</v>
      </c>
      <c r="AG78" s="5">
        <f>A_R[[#This Row],[6+]]-A_R[[#This Row],[7+]]</f>
        <v>1.9479999999999942E-2</v>
      </c>
      <c r="AH78" s="5">
        <f>A_R[[#This Row],[7+]]-A_R[[#This Row],[8+]]</f>
        <v>4.555000000000009E-2</v>
      </c>
      <c r="AI78" s="5">
        <f>A_R[[#This Row],[8+]]-A_R[[#This Row],[9+]]</f>
        <v>8.6159999999999903E-2</v>
      </c>
      <c r="AJ78" s="5">
        <f>A_R[[#This Row],[9+]]-A_R[[#This Row],[10+]]</f>
        <v>0.13351000000000002</v>
      </c>
      <c r="AK78" s="5">
        <f>A_R[[#This Row],[10+]]-A_R[[#This Row],[11+]]</f>
        <v>0.16954000000000002</v>
      </c>
      <c r="AL78" s="5">
        <f>A_R[[#This Row],[11+]]-A_R[[#This Row],[12+]]</f>
        <v>0.17643999999999999</v>
      </c>
      <c r="AM78" s="5">
        <f>A_R[[#This Row],[12+]]-A_R[[#This Row],[13+]]</f>
        <v>0.15045000000000003</v>
      </c>
      <c r="AN78" s="5">
        <f>A_R[[#This Row],[13+]]-A_R[[#This Row],[14+]]</f>
        <v>0.10513999999999998</v>
      </c>
      <c r="AO78" s="5">
        <f>A_R[[#This Row],[14+]]-A_R[[#This Row],[15+]]</f>
        <v>6.0200000000000004E-2</v>
      </c>
      <c r="AP78" s="5">
        <f>A_R[[#This Row],[15+]]-A_R[[#This Row],[16+]]</f>
        <v>2.8240000000000001E-2</v>
      </c>
      <c r="AQ78" s="5">
        <f>A_R[[#This Row],[16+]]-A_R[[#This Row],[17+]]</f>
        <v>1.073E-2</v>
      </c>
      <c r="AR78" s="5">
        <f>A_R[[#This Row],[17+]]-A_R[[#This Row],[18+]]</f>
        <v>3.5200000000000001E-3</v>
      </c>
      <c r="AS78" s="5">
        <f>A_R[[#This Row],[18+]]-A_R[[#This Row],[19+]]</f>
        <v>9.1E-4</v>
      </c>
      <c r="AT78" s="5">
        <f>A_R[[#This Row],[19+]]-A_R[[#This Row],[20+]]</f>
        <v>1.9000000000000001E-4</v>
      </c>
      <c r="AU78" s="5">
        <f>A_R[[#This Row],[20+]]-A_R[[#This Row],[21+]]</f>
        <v>4.0000000000000003E-5</v>
      </c>
      <c r="AV78" s="5">
        <f>A_R[[#This Row],[21+]]-A_R[[#This Row],[22+]]</f>
        <v>0</v>
      </c>
      <c r="AW78" s="5">
        <f>A_R[[#This Row],[22+]]-A_R[[#This Row],[23+]]</f>
        <v>0</v>
      </c>
      <c r="AX78" s="5">
        <f>A_R[[#This Row],[23+]]-A_R[[#This Row],[24+]]</f>
        <v>0</v>
      </c>
      <c r="AY78" s="5">
        <f>A_R[[#This Row],[24+]]-A_R[[#This Row],[25+]]</f>
        <v>0</v>
      </c>
      <c r="AZ78" s="5">
        <f>A_R[[#This Row],[25+]]-A_R[[#This Row],[26+]]</f>
        <v>0</v>
      </c>
      <c r="BA78" s="5">
        <f>A_R[[#This Row],[26+]]-A_R[[#This Row],[27+]]</f>
        <v>0</v>
      </c>
      <c r="BB78" s="5">
        <f>A_R[[#This Row],[27+]]-A_R[[#This Row],[28+]]</f>
        <v>0</v>
      </c>
    </row>
    <row r="79" spans="1:54" x14ac:dyDescent="0.25">
      <c r="A79" s="10">
        <v>22400983</v>
      </c>
      <c r="B79" t="s">
        <v>91</v>
      </c>
      <c r="C79" t="s">
        <v>81</v>
      </c>
      <c r="D79" s="11">
        <v>0.9375</v>
      </c>
      <c r="E79" s="9" t="str">
        <f>HYPERLINK("https://www.nba.com/stats/player/1642259/boxscores-traditional", "Alexandre Sarr")</f>
        <v>Alexandre Sarr</v>
      </c>
      <c r="F79">
        <v>9.1999999999999993</v>
      </c>
      <c r="G79" s="4">
        <v>1.47</v>
      </c>
      <c r="H79" s="3">
        <v>0.99787999999999999</v>
      </c>
      <c r="I79" s="3">
        <v>0.98536999999999997</v>
      </c>
      <c r="J79" s="3">
        <v>0.93318999999999996</v>
      </c>
      <c r="K79" s="3">
        <v>0.79388999999999998</v>
      </c>
      <c r="L79" s="3">
        <v>0.55567</v>
      </c>
      <c r="M79" s="3">
        <v>0.29459999999999997</v>
      </c>
      <c r="N79" s="3">
        <v>0.11123</v>
      </c>
      <c r="O79" s="3">
        <v>2.8719999999999999E-2</v>
      </c>
      <c r="P79" s="3">
        <v>4.7999999999999996E-3</v>
      </c>
      <c r="Q79" s="3">
        <v>5.4000000000000001E-4</v>
      </c>
      <c r="R79" s="3">
        <v>4.0000000000000003E-5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5">
        <f>A_R[[#This Row],[5+]]-A_R[[#This Row],[6+]]</f>
        <v>1.2510000000000021E-2</v>
      </c>
      <c r="AG79" s="5">
        <f>A_R[[#This Row],[6+]]-A_R[[#This Row],[7+]]</f>
        <v>5.2180000000000004E-2</v>
      </c>
      <c r="AH79" s="5">
        <f>A_R[[#This Row],[7+]]-A_R[[#This Row],[8+]]</f>
        <v>0.13929999999999998</v>
      </c>
      <c r="AI79" s="5">
        <f>A_R[[#This Row],[8+]]-A_R[[#This Row],[9+]]</f>
        <v>0.23821999999999999</v>
      </c>
      <c r="AJ79" s="5">
        <f>A_R[[#This Row],[9+]]-A_R[[#This Row],[10+]]</f>
        <v>0.26107000000000002</v>
      </c>
      <c r="AK79" s="5">
        <f>A_R[[#This Row],[10+]]-A_R[[#This Row],[11+]]</f>
        <v>0.18336999999999998</v>
      </c>
      <c r="AL79" s="5">
        <f>A_R[[#This Row],[11+]]-A_R[[#This Row],[12+]]</f>
        <v>8.251E-2</v>
      </c>
      <c r="AM79" s="5">
        <f>A_R[[#This Row],[12+]]-A_R[[#This Row],[13+]]</f>
        <v>2.392E-2</v>
      </c>
      <c r="AN79" s="5">
        <f>A_R[[#This Row],[13+]]-A_R[[#This Row],[14+]]</f>
        <v>4.2599999999999999E-3</v>
      </c>
      <c r="AO79" s="5">
        <f>A_R[[#This Row],[14+]]-A_R[[#This Row],[15+]]</f>
        <v>5.0000000000000001E-4</v>
      </c>
      <c r="AP79" s="5">
        <f>A_R[[#This Row],[15+]]-A_R[[#This Row],[16+]]</f>
        <v>4.0000000000000003E-5</v>
      </c>
      <c r="AQ79" s="5">
        <f>A_R[[#This Row],[16+]]-A_R[[#This Row],[17+]]</f>
        <v>0</v>
      </c>
      <c r="AR79" s="5">
        <f>A_R[[#This Row],[17+]]-A_R[[#This Row],[18+]]</f>
        <v>0</v>
      </c>
      <c r="AS79" s="5">
        <f>A_R[[#This Row],[18+]]-A_R[[#This Row],[19+]]</f>
        <v>0</v>
      </c>
      <c r="AT79" s="5">
        <f>A_R[[#This Row],[19+]]-A_R[[#This Row],[20+]]</f>
        <v>0</v>
      </c>
      <c r="AU79" s="5">
        <f>A_R[[#This Row],[20+]]-A_R[[#This Row],[21+]]</f>
        <v>0</v>
      </c>
      <c r="AV79" s="5">
        <f>A_R[[#This Row],[21+]]-A_R[[#This Row],[22+]]</f>
        <v>0</v>
      </c>
      <c r="AW79" s="5">
        <f>A_R[[#This Row],[22+]]-A_R[[#This Row],[23+]]</f>
        <v>0</v>
      </c>
      <c r="AX79" s="5">
        <f>A_R[[#This Row],[23+]]-A_R[[#This Row],[24+]]</f>
        <v>0</v>
      </c>
      <c r="AY79" s="5">
        <f>A_R[[#This Row],[24+]]-A_R[[#This Row],[25+]]</f>
        <v>0</v>
      </c>
      <c r="AZ79" s="5">
        <f>A_R[[#This Row],[25+]]-A_R[[#This Row],[26+]]</f>
        <v>0</v>
      </c>
      <c r="BA79" s="5">
        <f>A_R[[#This Row],[26+]]-A_R[[#This Row],[27+]]</f>
        <v>0</v>
      </c>
      <c r="BB79" s="5">
        <f>A_R[[#This Row],[27+]]-A_R[[#This Row],[28+]]</f>
        <v>0</v>
      </c>
    </row>
    <row r="80" spans="1:54" x14ac:dyDescent="0.25">
      <c r="A80" s="10">
        <v>22400983</v>
      </c>
      <c r="B80" t="s">
        <v>91</v>
      </c>
      <c r="C80" t="s">
        <v>81</v>
      </c>
      <c r="D80" s="11">
        <v>0.9375</v>
      </c>
      <c r="E80" s="9" t="str">
        <f>HYPERLINK("https://www.nba.com/stats/player/1627763/boxscores-traditional", "Malcolm Brogdon")</f>
        <v>Malcolm Brogdon</v>
      </c>
      <c r="F80">
        <v>9.4</v>
      </c>
      <c r="G80" s="4">
        <v>2.3319999999999999</v>
      </c>
      <c r="H80" s="3">
        <v>0.97062000000000004</v>
      </c>
      <c r="I80" s="3">
        <v>0.92784999999999995</v>
      </c>
      <c r="J80" s="3">
        <v>0.84848999999999997</v>
      </c>
      <c r="K80" s="3">
        <v>0.72575000000000001</v>
      </c>
      <c r="L80" s="3">
        <v>0.56749000000000005</v>
      </c>
      <c r="M80" s="3">
        <v>0.39743000000000001</v>
      </c>
      <c r="N80" s="3">
        <v>0.24510000000000001</v>
      </c>
      <c r="O80" s="3">
        <v>0.13350000000000001</v>
      </c>
      <c r="P80" s="3">
        <v>6.1780000000000002E-2</v>
      </c>
      <c r="Q80" s="3">
        <v>2.4420000000000001E-2</v>
      </c>
      <c r="R80" s="3">
        <v>8.2000000000000007E-3</v>
      </c>
      <c r="S80" s="3">
        <v>2.33E-3</v>
      </c>
      <c r="T80" s="3">
        <v>5.5999999999999995E-4</v>
      </c>
      <c r="U80" s="3">
        <v>1.1E-4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5">
        <f>A_R[[#This Row],[5+]]-A_R[[#This Row],[6+]]</f>
        <v>4.2770000000000086E-2</v>
      </c>
      <c r="AG80" s="5">
        <f>A_R[[#This Row],[6+]]-A_R[[#This Row],[7+]]</f>
        <v>7.9359999999999986E-2</v>
      </c>
      <c r="AH80" s="5">
        <f>A_R[[#This Row],[7+]]-A_R[[#This Row],[8+]]</f>
        <v>0.12273999999999996</v>
      </c>
      <c r="AI80" s="5">
        <f>A_R[[#This Row],[8+]]-A_R[[#This Row],[9+]]</f>
        <v>0.15825999999999996</v>
      </c>
      <c r="AJ80" s="5">
        <f>A_R[[#This Row],[9+]]-A_R[[#This Row],[10+]]</f>
        <v>0.17006000000000004</v>
      </c>
      <c r="AK80" s="5">
        <f>A_R[[#This Row],[10+]]-A_R[[#This Row],[11+]]</f>
        <v>0.15232999999999999</v>
      </c>
      <c r="AL80" s="5">
        <f>A_R[[#This Row],[11+]]-A_R[[#This Row],[12+]]</f>
        <v>0.1116</v>
      </c>
      <c r="AM80" s="5">
        <f>A_R[[#This Row],[12+]]-A_R[[#This Row],[13+]]</f>
        <v>7.1720000000000006E-2</v>
      </c>
      <c r="AN80" s="5">
        <f>A_R[[#This Row],[13+]]-A_R[[#This Row],[14+]]</f>
        <v>3.7360000000000004E-2</v>
      </c>
      <c r="AO80" s="5">
        <f>A_R[[#This Row],[14+]]-A_R[[#This Row],[15+]]</f>
        <v>1.6219999999999998E-2</v>
      </c>
      <c r="AP80" s="5">
        <f>A_R[[#This Row],[15+]]-A_R[[#This Row],[16+]]</f>
        <v>5.8700000000000002E-3</v>
      </c>
      <c r="AQ80" s="5">
        <f>A_R[[#This Row],[16+]]-A_R[[#This Row],[17+]]</f>
        <v>1.7700000000000001E-3</v>
      </c>
      <c r="AR80" s="5">
        <f>A_R[[#This Row],[17+]]-A_R[[#This Row],[18+]]</f>
        <v>4.4999999999999993E-4</v>
      </c>
      <c r="AS80" s="5">
        <f>A_R[[#This Row],[18+]]-A_R[[#This Row],[19+]]</f>
        <v>1.1E-4</v>
      </c>
      <c r="AT80" s="5">
        <f>A_R[[#This Row],[19+]]-A_R[[#This Row],[20+]]</f>
        <v>0</v>
      </c>
      <c r="AU80" s="5">
        <f>A_R[[#This Row],[20+]]-A_R[[#This Row],[21+]]</f>
        <v>0</v>
      </c>
      <c r="AV80" s="5">
        <f>A_R[[#This Row],[21+]]-A_R[[#This Row],[22+]]</f>
        <v>0</v>
      </c>
      <c r="AW80" s="5">
        <f>A_R[[#This Row],[22+]]-A_R[[#This Row],[23+]]</f>
        <v>0</v>
      </c>
      <c r="AX80" s="5">
        <f>A_R[[#This Row],[23+]]-A_R[[#This Row],[24+]]</f>
        <v>0</v>
      </c>
      <c r="AY80" s="5">
        <f>A_R[[#This Row],[24+]]-A_R[[#This Row],[25+]]</f>
        <v>0</v>
      </c>
      <c r="AZ80" s="5">
        <f>A_R[[#This Row],[25+]]-A_R[[#This Row],[26+]]</f>
        <v>0</v>
      </c>
      <c r="BA80" s="5">
        <f>A_R[[#This Row],[26+]]-A_R[[#This Row],[27+]]</f>
        <v>0</v>
      </c>
      <c r="BB80" s="5">
        <f>A_R[[#This Row],[27+]]-A_R[[#This Row],[28+]]</f>
        <v>0</v>
      </c>
    </row>
    <row r="81" spans="1:54" x14ac:dyDescent="0.25">
      <c r="A81" s="10">
        <v>22400983</v>
      </c>
      <c r="B81" t="s">
        <v>91</v>
      </c>
      <c r="C81" t="s">
        <v>81</v>
      </c>
      <c r="D81" s="11">
        <v>0.9375</v>
      </c>
      <c r="E81" s="9" t="str">
        <f>HYPERLINK("https://www.nba.com/stats/player/1629673/boxscores-traditional", "Jordan Poole")</f>
        <v>Jordan Poole</v>
      </c>
      <c r="F81">
        <v>8.6</v>
      </c>
      <c r="G81" s="4">
        <v>2.4980000000000002</v>
      </c>
      <c r="H81" s="3">
        <v>0.92506999999999995</v>
      </c>
      <c r="I81" s="3">
        <v>0.85082999999999998</v>
      </c>
      <c r="J81" s="3">
        <v>0.73890999999999996</v>
      </c>
      <c r="K81" s="3">
        <v>0.59482999999999997</v>
      </c>
      <c r="L81" s="3">
        <v>0.43643999999999999</v>
      </c>
      <c r="M81" s="3">
        <v>0.28774</v>
      </c>
      <c r="N81" s="3">
        <v>0.16853000000000001</v>
      </c>
      <c r="O81" s="3">
        <v>8.6910000000000001E-2</v>
      </c>
      <c r="P81" s="3">
        <v>3.9199999999999999E-2</v>
      </c>
      <c r="Q81" s="3">
        <v>1.5389999999999999E-2</v>
      </c>
      <c r="R81" s="3">
        <v>5.2300000000000003E-3</v>
      </c>
      <c r="S81" s="3">
        <v>1.5399999999999999E-3</v>
      </c>
      <c r="T81" s="3">
        <v>3.8999999999999999E-4</v>
      </c>
      <c r="U81" s="3">
        <v>8.0000000000000007E-5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5">
        <f>A_R[[#This Row],[5+]]-A_R[[#This Row],[6+]]</f>
        <v>7.4239999999999973E-2</v>
      </c>
      <c r="AG81" s="5">
        <f>A_R[[#This Row],[6+]]-A_R[[#This Row],[7+]]</f>
        <v>0.11192000000000002</v>
      </c>
      <c r="AH81" s="5">
        <f>A_R[[#This Row],[7+]]-A_R[[#This Row],[8+]]</f>
        <v>0.14407999999999999</v>
      </c>
      <c r="AI81" s="5">
        <f>A_R[[#This Row],[8+]]-A_R[[#This Row],[9+]]</f>
        <v>0.15838999999999998</v>
      </c>
      <c r="AJ81" s="5">
        <f>A_R[[#This Row],[9+]]-A_R[[#This Row],[10+]]</f>
        <v>0.1487</v>
      </c>
      <c r="AK81" s="5">
        <f>A_R[[#This Row],[10+]]-A_R[[#This Row],[11+]]</f>
        <v>0.11920999999999998</v>
      </c>
      <c r="AL81" s="5">
        <f>A_R[[#This Row],[11+]]-A_R[[#This Row],[12+]]</f>
        <v>8.1620000000000012E-2</v>
      </c>
      <c r="AM81" s="5">
        <f>A_R[[#This Row],[12+]]-A_R[[#This Row],[13+]]</f>
        <v>4.7710000000000002E-2</v>
      </c>
      <c r="AN81" s="5">
        <f>A_R[[#This Row],[13+]]-A_R[[#This Row],[14+]]</f>
        <v>2.3809999999999998E-2</v>
      </c>
      <c r="AO81" s="5">
        <f>A_R[[#This Row],[14+]]-A_R[[#This Row],[15+]]</f>
        <v>1.0159999999999999E-2</v>
      </c>
      <c r="AP81" s="5">
        <f>A_R[[#This Row],[15+]]-A_R[[#This Row],[16+]]</f>
        <v>3.6900000000000006E-3</v>
      </c>
      <c r="AQ81" s="5">
        <f>A_R[[#This Row],[16+]]-A_R[[#This Row],[17+]]</f>
        <v>1.15E-3</v>
      </c>
      <c r="AR81" s="5">
        <f>A_R[[#This Row],[17+]]-A_R[[#This Row],[18+]]</f>
        <v>3.1E-4</v>
      </c>
      <c r="AS81" s="5">
        <f>A_R[[#This Row],[18+]]-A_R[[#This Row],[19+]]</f>
        <v>8.0000000000000007E-5</v>
      </c>
      <c r="AT81" s="5">
        <f>A_R[[#This Row],[19+]]-A_R[[#This Row],[20+]]</f>
        <v>0</v>
      </c>
      <c r="AU81" s="5">
        <f>A_R[[#This Row],[20+]]-A_R[[#This Row],[21+]]</f>
        <v>0</v>
      </c>
      <c r="AV81" s="5">
        <f>A_R[[#This Row],[21+]]-A_R[[#This Row],[22+]]</f>
        <v>0</v>
      </c>
      <c r="AW81" s="5">
        <f>A_R[[#This Row],[22+]]-A_R[[#This Row],[23+]]</f>
        <v>0</v>
      </c>
      <c r="AX81" s="5">
        <f>A_R[[#This Row],[23+]]-A_R[[#This Row],[24+]]</f>
        <v>0</v>
      </c>
      <c r="AY81" s="5">
        <f>A_R[[#This Row],[24+]]-A_R[[#This Row],[25+]]</f>
        <v>0</v>
      </c>
      <c r="AZ81" s="5">
        <f>A_R[[#This Row],[25+]]-A_R[[#This Row],[26+]]</f>
        <v>0</v>
      </c>
      <c r="BA81" s="5">
        <f>A_R[[#This Row],[26+]]-A_R[[#This Row],[27+]]</f>
        <v>0</v>
      </c>
      <c r="BB81" s="5">
        <f>A_R[[#This Row],[27+]]-A_R[[#This Row],[28+]]</f>
        <v>0</v>
      </c>
    </row>
  </sheetData>
  <conditionalFormatting sqref="H2:AE8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8DB91-7EF4-4457-B345-489C49115014}">
  <dimension ref="A1:DB186"/>
  <sheetViews>
    <sheetView workbookViewId="0">
      <pane xSplit="7" ySplit="1" topLeftCell="H22" activePane="bottomRight" state="frozen"/>
      <selection pane="topRight" activeCell="H1" sqref="H1"/>
      <selection pane="bottomLeft" activeCell="A2" sqref="A2"/>
      <selection pane="bottomRight" activeCell="M26" sqref="M26"/>
    </sheetView>
  </sheetViews>
  <sheetFormatPr defaultColWidth="64.140625" defaultRowHeight="15" x14ac:dyDescent="0.25"/>
  <cols>
    <col min="1" max="1" width="12.5703125" hidden="1" customWidth="1"/>
    <col min="2" max="3" width="11.85546875" bestFit="1" customWidth="1"/>
    <col min="4" max="4" width="11.28515625" bestFit="1" customWidth="1"/>
    <col min="5" max="5" width="25" style="8" bestFit="1" customWidth="1"/>
    <col min="6" max="6" width="8.85546875" bestFit="1" customWidth="1"/>
    <col min="7" max="7" width="7" style="12" bestFit="1" customWidth="1"/>
    <col min="8" max="27" width="8.140625" bestFit="1" customWidth="1"/>
    <col min="28" max="84" width="7.140625" bestFit="1" customWidth="1"/>
    <col min="85" max="86" width="6.140625" bestFit="1" customWidth="1"/>
    <col min="87" max="90" width="7.140625" bestFit="1" customWidth="1"/>
    <col min="91" max="106" width="6.140625" bestFit="1" customWidth="1"/>
  </cols>
  <sheetData>
    <row r="1" spans="1:106" x14ac:dyDescent="0.25">
      <c r="A1" t="s">
        <v>73</v>
      </c>
      <c r="B1" t="s">
        <v>25</v>
      </c>
      <c r="C1" t="s">
        <v>26</v>
      </c>
      <c r="D1" t="s">
        <v>72</v>
      </c>
      <c r="E1" s="8" t="s">
        <v>27</v>
      </c>
      <c r="F1" t="s">
        <v>58</v>
      </c>
      <c r="G1" s="12" t="s">
        <v>71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39</v>
      </c>
      <c r="AD1" t="s">
        <v>40</v>
      </c>
      <c r="AE1" t="s">
        <v>41</v>
      </c>
      <c r="AF1" t="s">
        <v>42</v>
      </c>
      <c r="AG1" t="s">
        <v>43</v>
      </c>
      <c r="AH1" t="s">
        <v>44</v>
      </c>
      <c r="AI1" t="s">
        <v>45</v>
      </c>
      <c r="AJ1" t="s">
        <v>46</v>
      </c>
      <c r="AK1" t="s">
        <v>47</v>
      </c>
      <c r="AL1" t="s">
        <v>48</v>
      </c>
      <c r="AM1" t="s">
        <v>49</v>
      </c>
      <c r="AN1" t="s">
        <v>50</v>
      </c>
      <c r="AO1" t="s">
        <v>51</v>
      </c>
      <c r="AP1" t="s">
        <v>52</v>
      </c>
      <c r="AQ1" t="s">
        <v>53</v>
      </c>
      <c r="AR1" t="s">
        <v>54</v>
      </c>
      <c r="AS1" t="s">
        <v>55</v>
      </c>
      <c r="AT1" t="s">
        <v>56</v>
      </c>
      <c r="AU1" t="s">
        <v>57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  <c r="BB1" t="s">
        <v>65</v>
      </c>
      <c r="BC1" t="s">
        <v>66</v>
      </c>
      <c r="BD1" t="s">
        <v>67</v>
      </c>
      <c r="BE1" t="s">
        <v>68</v>
      </c>
      <c r="BF1" s="1" t="s">
        <v>5</v>
      </c>
      <c r="BG1" s="1" t="s">
        <v>6</v>
      </c>
      <c r="BH1" s="1" t="s">
        <v>7</v>
      </c>
      <c r="BI1" s="1" t="s">
        <v>8</v>
      </c>
      <c r="BJ1" s="1" t="s">
        <v>9</v>
      </c>
      <c r="BK1" s="1" t="s">
        <v>10</v>
      </c>
      <c r="BL1" s="1" t="s">
        <v>11</v>
      </c>
      <c r="BM1" s="1" t="s">
        <v>12</v>
      </c>
      <c r="BN1" s="1" t="s">
        <v>13</v>
      </c>
      <c r="BO1" s="1" t="s">
        <v>14</v>
      </c>
      <c r="BP1" s="1" t="s">
        <v>15</v>
      </c>
      <c r="BQ1" s="1" t="s">
        <v>16</v>
      </c>
      <c r="BR1" s="1" t="s">
        <v>17</v>
      </c>
      <c r="BS1" s="1" t="s">
        <v>18</v>
      </c>
      <c r="BT1" s="1" t="s">
        <v>19</v>
      </c>
      <c r="BU1" s="1" t="s">
        <v>20</v>
      </c>
      <c r="BV1" s="1" t="s">
        <v>21</v>
      </c>
      <c r="BW1" s="1" t="s">
        <v>22</v>
      </c>
      <c r="BX1" s="1" t="s">
        <v>23</v>
      </c>
      <c r="BY1" s="1" t="s">
        <v>24</v>
      </c>
      <c r="BZ1" s="1" t="s">
        <v>39</v>
      </c>
      <c r="CA1" s="1" t="s">
        <v>40</v>
      </c>
      <c r="CB1" s="1" t="s">
        <v>41</v>
      </c>
      <c r="CC1" s="1" t="s">
        <v>42</v>
      </c>
      <c r="CD1" s="1" t="s">
        <v>43</v>
      </c>
      <c r="CE1" s="1" t="s">
        <v>44</v>
      </c>
      <c r="CF1" s="1" t="s">
        <v>45</v>
      </c>
      <c r="CG1" s="1" t="s">
        <v>46</v>
      </c>
      <c r="CH1" s="1" t="s">
        <v>47</v>
      </c>
      <c r="CI1" s="1" t="s">
        <v>48</v>
      </c>
      <c r="CJ1" s="1" t="s">
        <v>49</v>
      </c>
      <c r="CK1" s="1" t="s">
        <v>50</v>
      </c>
      <c r="CL1" s="1" t="s">
        <v>51</v>
      </c>
      <c r="CM1" s="1" t="s">
        <v>52</v>
      </c>
      <c r="CN1" s="1" t="s">
        <v>53</v>
      </c>
      <c r="CO1" s="1" t="s">
        <v>54</v>
      </c>
      <c r="CP1" s="1" t="s">
        <v>55</v>
      </c>
      <c r="CQ1" s="1" t="s">
        <v>56</v>
      </c>
      <c r="CR1" s="1" t="s">
        <v>57</v>
      </c>
      <c r="CS1" s="1" t="s">
        <v>59</v>
      </c>
      <c r="CT1" s="1" t="s">
        <v>60</v>
      </c>
      <c r="CU1" s="1" t="s">
        <v>61</v>
      </c>
      <c r="CV1" s="1" t="s">
        <v>62</v>
      </c>
      <c r="CW1" s="1" t="s">
        <v>63</v>
      </c>
      <c r="CX1" s="1" t="s">
        <v>64</v>
      </c>
      <c r="CY1" s="1" t="s">
        <v>65</v>
      </c>
      <c r="CZ1" s="1" t="s">
        <v>66</v>
      </c>
      <c r="DA1" s="1" t="s">
        <v>67</v>
      </c>
      <c r="DB1" s="2" t="s">
        <v>68</v>
      </c>
    </row>
    <row r="2" spans="1:106" hidden="1" x14ac:dyDescent="0.25">
      <c r="A2" s="10">
        <v>22400621</v>
      </c>
      <c r="B2" t="s">
        <v>82</v>
      </c>
      <c r="C2" t="s">
        <v>83</v>
      </c>
      <c r="D2" s="11">
        <v>0.58333333333333337</v>
      </c>
      <c r="E2" s="9" t="str">
        <f>HYPERLINK("https://www.nba.com/stats/player/1627783/boxscores-traditional", "Pascal Siakam")</f>
        <v>Pascal Siakam</v>
      </c>
      <c r="F2">
        <v>34.200000000000003</v>
      </c>
      <c r="G2" s="10">
        <v>3.4870000000000001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0.99992000000000003</v>
      </c>
      <c r="T2" s="3">
        <v>0.99977000000000005</v>
      </c>
      <c r="U2" s="3">
        <v>0.99934000000000001</v>
      </c>
      <c r="V2" s="3">
        <v>0.99831000000000003</v>
      </c>
      <c r="W2" s="3">
        <v>0.99585000000000001</v>
      </c>
      <c r="X2" s="3">
        <v>0.99060999999999999</v>
      </c>
      <c r="Y2" s="3">
        <v>0.98029999999999995</v>
      </c>
      <c r="Z2" s="3">
        <v>0.96245999999999998</v>
      </c>
      <c r="AA2" s="3">
        <v>0.93189</v>
      </c>
      <c r="AB2" s="3">
        <v>0.88492999999999999</v>
      </c>
      <c r="AC2" s="3">
        <v>0.82121</v>
      </c>
      <c r="AD2" s="3">
        <v>0.73565000000000003</v>
      </c>
      <c r="AE2" s="3">
        <v>0.63307000000000002</v>
      </c>
      <c r="AF2" s="3">
        <v>0.52392000000000005</v>
      </c>
      <c r="AG2" s="3">
        <v>0.40905000000000002</v>
      </c>
      <c r="AH2" s="3">
        <v>0.30153000000000002</v>
      </c>
      <c r="AI2" s="3">
        <v>0.21185999999999999</v>
      </c>
      <c r="AJ2" s="3">
        <v>0.13786000000000001</v>
      </c>
      <c r="AK2" s="3">
        <v>8.3790000000000003E-2</v>
      </c>
      <c r="AL2" s="3">
        <v>4.8460000000000003E-2</v>
      </c>
      <c r="AM2" s="3">
        <v>2.5590000000000002E-2</v>
      </c>
      <c r="AN2" s="3">
        <v>1.255E-2</v>
      </c>
      <c r="AO2" s="3">
        <v>5.8700000000000002E-3</v>
      </c>
      <c r="AP2" s="3">
        <v>2.48E-3</v>
      </c>
      <c r="AQ2" s="3">
        <v>9.7000000000000005E-4</v>
      </c>
      <c r="AR2" s="3">
        <v>3.6000000000000002E-4</v>
      </c>
      <c r="AS2" s="3">
        <v>1.2E-4</v>
      </c>
      <c r="AT2" s="3">
        <v>4.0000000000000003E-5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5">
        <f>P_A_R[[#This Row],[10+]]-P_A_R[[#This Row],[11+]]</f>
        <v>0</v>
      </c>
      <c r="BG2" s="5">
        <f>P_A_R[[#This Row],[11+]]-P_A_R[[#This Row],[12+]]</f>
        <v>0</v>
      </c>
      <c r="BH2" s="5">
        <f>P_A_R[[#This Row],[12+]]-P_A_R[[#This Row],[13+]]</f>
        <v>0</v>
      </c>
      <c r="BI2" s="5">
        <f>P_A_R[[#This Row],[13+]]-P_A_R[[#This Row],[14+]]</f>
        <v>0</v>
      </c>
      <c r="BJ2" s="5">
        <f>P_A_R[[#This Row],[14+]]-P_A_R[[#This Row],[15+]]</f>
        <v>0</v>
      </c>
      <c r="BK2" s="5">
        <f>P_A_R[[#This Row],[15+]]-P_A_R[[#This Row],[16+]]</f>
        <v>0</v>
      </c>
      <c r="BL2" s="5">
        <f>P_A_R[[#This Row],[16+]]-P_A_R[[#This Row],[17+]]</f>
        <v>0</v>
      </c>
      <c r="BM2" s="5">
        <f>P_A_R[[#This Row],[17+]]-P_A_R[[#This Row],[18+]]</f>
        <v>0</v>
      </c>
      <c r="BN2" s="5">
        <f>P_A_R[[#This Row],[18+]]-P_A_R[[#This Row],[19+]]</f>
        <v>0</v>
      </c>
      <c r="BO2" s="5">
        <f>P_A_R[[#This Row],[19+]]-P_A_R[[#This Row],[20+]]</f>
        <v>0</v>
      </c>
      <c r="BP2" s="5">
        <f>P_A_R[[#This Row],[20+]]-P_A_R[[#This Row],[21+]]</f>
        <v>7.9999999999968985E-5</v>
      </c>
      <c r="BQ2" s="5">
        <f>P_A_R[[#This Row],[21+]]-P_A_R[[#This Row],[22+]]</f>
        <v>1.4999999999998348E-4</v>
      </c>
      <c r="BR2" s="5">
        <f>P_A_R[[#This Row],[22+]]-P_A_R[[#This Row],[23+]]</f>
        <v>4.3000000000004146E-4</v>
      </c>
      <c r="BS2" s="5">
        <f>P_A_R[[#This Row],[23+]]-P_A_R[[#This Row],[24+]]</f>
        <v>1.0299999999999754E-3</v>
      </c>
      <c r="BT2" s="5">
        <f>P_A_R[[#This Row],[24+]]-P_A_R[[#This Row],[25+]]</f>
        <v>2.4600000000000177E-3</v>
      </c>
      <c r="BU2" s="5">
        <f>P_A_R[[#This Row],[25+]]-P_A_R[[#This Row],[26+]]</f>
        <v>5.2400000000000224E-3</v>
      </c>
      <c r="BV2" s="5">
        <f>P_A_R[[#This Row],[26+]]-P_A_R[[#This Row],[27+]]</f>
        <v>1.0310000000000041E-2</v>
      </c>
      <c r="BW2" s="5">
        <f>P_A_R[[#This Row],[27+]]-P_A_R[[#This Row],[28+]]</f>
        <v>1.7839999999999967E-2</v>
      </c>
      <c r="BX2" s="5">
        <f>P_A_R[[#This Row],[28+]]-P_A_R[[#This Row],[29+]]</f>
        <v>3.0569999999999986E-2</v>
      </c>
      <c r="BY2" s="5">
        <f>P_A_R[[#This Row],[29+]]-P_A_R[[#This Row],[30+]]</f>
        <v>4.6960000000000002E-2</v>
      </c>
      <c r="BZ2" s="5">
        <f>P_A_R[[#This Row],[30+]]-P_A_R[[#This Row],[31+]]</f>
        <v>6.3719999999999999E-2</v>
      </c>
      <c r="CA2" s="5">
        <f>P_A_R[[#This Row],[31+]]-P_A_R[[#This Row],[32+]]</f>
        <v>8.5559999999999969E-2</v>
      </c>
      <c r="CB2" s="5">
        <f>P_A_R[[#This Row],[32+]]-P_A_R[[#This Row],[33+]]</f>
        <v>0.10258</v>
      </c>
      <c r="CC2" s="5">
        <f>P_A_R[[#This Row],[33+]]-P_A_R[[#This Row],[34+]]</f>
        <v>0.10914999999999997</v>
      </c>
      <c r="CD2" s="5">
        <f>P_A_R[[#This Row],[34+]]-P_A_R[[#This Row],[35+]]</f>
        <v>0.11487000000000003</v>
      </c>
      <c r="CE2" s="5">
        <f>P_A_R[[#This Row],[35+]]-P_A_R[[#This Row],[36+]]</f>
        <v>0.10752</v>
      </c>
      <c r="CF2" s="5">
        <f>P_A_R[[#This Row],[36+]]-P_A_R[[#This Row],[37+]]</f>
        <v>8.9670000000000027E-2</v>
      </c>
      <c r="CG2" s="5">
        <f>P_A_R[[#This Row],[37+]]-P_A_R[[#This Row],[38+]]</f>
        <v>7.3999999999999982E-2</v>
      </c>
      <c r="CH2" s="5">
        <f>P_A_R[[#This Row],[38+]]-P_A_R[[#This Row],[39+]]</f>
        <v>5.4070000000000007E-2</v>
      </c>
      <c r="CI2" s="5">
        <f>P_A_R[[#This Row],[39+]]-P_A_R[[#This Row],[40+]]</f>
        <v>3.533E-2</v>
      </c>
      <c r="CJ2" s="5">
        <f>P_A_R[[#This Row],[40+]]-P_A_R[[#This Row],[41+]]</f>
        <v>2.2870000000000001E-2</v>
      </c>
      <c r="CK2" s="5">
        <f>P_A_R[[#This Row],[41+]]-P_A_R[[#This Row],[42+]]</f>
        <v>1.3040000000000001E-2</v>
      </c>
      <c r="CL2" s="5">
        <f>P_A_R[[#This Row],[42+]]-P_A_R[[#This Row],[43+]]</f>
        <v>6.6800000000000002E-3</v>
      </c>
      <c r="CM2" s="5">
        <f>P_A_R[[#This Row],[43+]]-P_A_R[[#This Row],[44+]]</f>
        <v>3.3900000000000002E-3</v>
      </c>
      <c r="CN2" s="5">
        <f>P_A_R[[#This Row],[44+]]-P_A_R[[#This Row],[45+]]</f>
        <v>1.5100000000000001E-3</v>
      </c>
      <c r="CO2" s="5">
        <f>P_A_R[[#This Row],[45+]]-P_A_R[[#This Row],[46+]]</f>
        <v>6.1000000000000008E-4</v>
      </c>
      <c r="CP2" s="5">
        <f>P_A_R[[#This Row],[46+]]-P_A_R[[#This Row],[47+]]</f>
        <v>2.4000000000000003E-4</v>
      </c>
      <c r="CQ2" s="5">
        <f>P_A_R[[#This Row],[47+]]-P_A_R[[#This Row],[48+]]</f>
        <v>7.9999999999999993E-5</v>
      </c>
      <c r="CR2" s="5">
        <f>P_A_R[[#This Row],[48+]]-P_A_R[[#This Row],[49+]]</f>
        <v>4.0000000000000003E-5</v>
      </c>
      <c r="CS2" s="5">
        <f>P_A_R[[#This Row],[49+]]-P_A_R[[#This Row],[50+]]</f>
        <v>0</v>
      </c>
      <c r="CT2" s="5">
        <f>P_A_R[[#This Row],[50+]]-P_A_R[[#This Row],[51+]]</f>
        <v>0</v>
      </c>
      <c r="CU2" s="5">
        <f>P_A_R[[#This Row],[51+]]-P_A_R[[#This Row],[52+]]</f>
        <v>0</v>
      </c>
      <c r="CV2" s="5">
        <f>P_A_R[[#This Row],[52+]]-P_A_R[[#This Row],[53+]]</f>
        <v>0</v>
      </c>
      <c r="CW2" s="5">
        <f>P_A_R[[#This Row],[53+]]-P_A_R[[#This Row],[54+]]</f>
        <v>0</v>
      </c>
      <c r="CX2" s="5">
        <f>P_A_R[[#This Row],[54+]]-P_A_R[[#This Row],[55+]]</f>
        <v>0</v>
      </c>
      <c r="CY2" s="5">
        <f>P_A_R[[#This Row],[55+]]-P_A_R[[#This Row],[56+]]</f>
        <v>0</v>
      </c>
      <c r="CZ2" s="5">
        <f>P_A_R[[#This Row],[56+]]-P_A_R[[#This Row],[57+]]</f>
        <v>0</v>
      </c>
      <c r="DA2" s="5">
        <f>P_A_R[[#This Row],[57+]]-P_A_R[[#This Row],[58+]]</f>
        <v>0</v>
      </c>
      <c r="DB2" s="5">
        <f>P_A_R[[#This Row],[58+]]-P_A_R[[#This Row],[59+]]</f>
        <v>0</v>
      </c>
    </row>
    <row r="3" spans="1:106" hidden="1" x14ac:dyDescent="0.25">
      <c r="A3" s="10">
        <v>22400621</v>
      </c>
      <c r="B3" t="s">
        <v>82</v>
      </c>
      <c r="C3" t="s">
        <v>83</v>
      </c>
      <c r="D3" s="11">
        <v>0.58333333333333337</v>
      </c>
      <c r="E3" s="9" t="str">
        <f>HYPERLINK("https://www.nba.com/stats/player/1630543/boxscores-traditional", "Isaiah Jackson")</f>
        <v>Isaiah Jackson</v>
      </c>
      <c r="F3">
        <v>16.25</v>
      </c>
      <c r="G3" s="10">
        <v>1.2989999999999999</v>
      </c>
      <c r="H3" s="3">
        <v>1</v>
      </c>
      <c r="I3" s="3">
        <v>1</v>
      </c>
      <c r="J3" s="3">
        <v>0.99946000000000002</v>
      </c>
      <c r="K3" s="3">
        <v>0.99378999999999995</v>
      </c>
      <c r="L3" s="3">
        <v>0.95818000000000003</v>
      </c>
      <c r="M3" s="3">
        <v>0.83147000000000004</v>
      </c>
      <c r="N3" s="3">
        <v>0.57535000000000003</v>
      </c>
      <c r="O3" s="3">
        <v>0.28095999999999999</v>
      </c>
      <c r="P3" s="3">
        <v>8.8510000000000005E-2</v>
      </c>
      <c r="Q3" s="3">
        <v>1.7000000000000001E-2</v>
      </c>
      <c r="R3" s="3">
        <v>1.9300000000000001E-3</v>
      </c>
      <c r="S3" s="3">
        <v>1.2999999999999999E-4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5">
        <f>P_A_R[[#This Row],[10+]]-P_A_R[[#This Row],[11+]]</f>
        <v>0</v>
      </c>
      <c r="BG3" s="5">
        <f>P_A_R[[#This Row],[11+]]-P_A_R[[#This Row],[12+]]</f>
        <v>5.3999999999998494E-4</v>
      </c>
      <c r="BH3" s="5">
        <f>P_A_R[[#This Row],[12+]]-P_A_R[[#This Row],[13+]]</f>
        <v>5.6700000000000639E-3</v>
      </c>
      <c r="BI3" s="5">
        <f>P_A_R[[#This Row],[13+]]-P_A_R[[#This Row],[14+]]</f>
        <v>3.5609999999999919E-2</v>
      </c>
      <c r="BJ3" s="5">
        <f>P_A_R[[#This Row],[14+]]-P_A_R[[#This Row],[15+]]</f>
        <v>0.12670999999999999</v>
      </c>
      <c r="BK3" s="5">
        <f>P_A_R[[#This Row],[15+]]-P_A_R[[#This Row],[16+]]</f>
        <v>0.25612000000000001</v>
      </c>
      <c r="BL3" s="5">
        <f>P_A_R[[#This Row],[16+]]-P_A_R[[#This Row],[17+]]</f>
        <v>0.29439000000000004</v>
      </c>
      <c r="BM3" s="5">
        <f>P_A_R[[#This Row],[17+]]-P_A_R[[#This Row],[18+]]</f>
        <v>0.19244999999999998</v>
      </c>
      <c r="BN3" s="5">
        <f>P_A_R[[#This Row],[18+]]-P_A_R[[#This Row],[19+]]</f>
        <v>7.1510000000000004E-2</v>
      </c>
      <c r="BO3" s="5">
        <f>P_A_R[[#This Row],[19+]]-P_A_R[[#This Row],[20+]]</f>
        <v>1.5070000000000002E-2</v>
      </c>
      <c r="BP3" s="5">
        <f>P_A_R[[#This Row],[20+]]-P_A_R[[#This Row],[21+]]</f>
        <v>1.8000000000000002E-3</v>
      </c>
      <c r="BQ3" s="5">
        <f>P_A_R[[#This Row],[21+]]-P_A_R[[#This Row],[22+]]</f>
        <v>1.2999999999999999E-4</v>
      </c>
      <c r="BR3" s="5">
        <f>P_A_R[[#This Row],[22+]]-P_A_R[[#This Row],[23+]]</f>
        <v>0</v>
      </c>
      <c r="BS3" s="5">
        <f>P_A_R[[#This Row],[23+]]-P_A_R[[#This Row],[24+]]</f>
        <v>0</v>
      </c>
      <c r="BT3" s="5">
        <f>P_A_R[[#This Row],[24+]]-P_A_R[[#This Row],[25+]]</f>
        <v>0</v>
      </c>
      <c r="BU3" s="5">
        <f>P_A_R[[#This Row],[25+]]-P_A_R[[#This Row],[26+]]</f>
        <v>0</v>
      </c>
      <c r="BV3" s="5">
        <f>P_A_R[[#This Row],[26+]]-P_A_R[[#This Row],[27+]]</f>
        <v>0</v>
      </c>
      <c r="BW3" s="5">
        <f>P_A_R[[#This Row],[27+]]-P_A_R[[#This Row],[28+]]</f>
        <v>0</v>
      </c>
      <c r="BX3" s="5">
        <f>P_A_R[[#This Row],[28+]]-P_A_R[[#This Row],[29+]]</f>
        <v>0</v>
      </c>
      <c r="BY3" s="5">
        <f>P_A_R[[#This Row],[29+]]-P_A_R[[#This Row],[30+]]</f>
        <v>0</v>
      </c>
      <c r="BZ3" s="5">
        <f>P_A_R[[#This Row],[30+]]-P_A_R[[#This Row],[31+]]</f>
        <v>0</v>
      </c>
      <c r="CA3" s="5">
        <f>P_A_R[[#This Row],[31+]]-P_A_R[[#This Row],[32+]]</f>
        <v>0</v>
      </c>
      <c r="CB3" s="5">
        <f>P_A_R[[#This Row],[32+]]-P_A_R[[#This Row],[33+]]</f>
        <v>0</v>
      </c>
      <c r="CC3" s="5">
        <f>P_A_R[[#This Row],[33+]]-P_A_R[[#This Row],[34+]]</f>
        <v>0</v>
      </c>
      <c r="CD3" s="5">
        <f>P_A_R[[#This Row],[34+]]-P_A_R[[#This Row],[35+]]</f>
        <v>0</v>
      </c>
      <c r="CE3" s="5">
        <f>P_A_R[[#This Row],[35+]]-P_A_R[[#This Row],[36+]]</f>
        <v>0</v>
      </c>
      <c r="CF3" s="5">
        <f>P_A_R[[#This Row],[36+]]-P_A_R[[#This Row],[37+]]</f>
        <v>0</v>
      </c>
      <c r="CG3" s="5">
        <f>P_A_R[[#This Row],[37+]]-P_A_R[[#This Row],[38+]]</f>
        <v>0</v>
      </c>
      <c r="CH3" s="5">
        <f>P_A_R[[#This Row],[38+]]-P_A_R[[#This Row],[39+]]</f>
        <v>0</v>
      </c>
      <c r="CI3" s="5">
        <f>P_A_R[[#This Row],[39+]]-P_A_R[[#This Row],[40+]]</f>
        <v>0</v>
      </c>
      <c r="CJ3" s="5">
        <f>P_A_R[[#This Row],[40+]]-P_A_R[[#This Row],[41+]]</f>
        <v>0</v>
      </c>
      <c r="CK3" s="5">
        <f>P_A_R[[#This Row],[41+]]-P_A_R[[#This Row],[42+]]</f>
        <v>0</v>
      </c>
      <c r="CL3" s="5">
        <f>P_A_R[[#This Row],[42+]]-P_A_R[[#This Row],[43+]]</f>
        <v>0</v>
      </c>
      <c r="CM3" s="5">
        <f>P_A_R[[#This Row],[43+]]-P_A_R[[#This Row],[44+]]</f>
        <v>0</v>
      </c>
      <c r="CN3" s="5">
        <f>P_A_R[[#This Row],[44+]]-P_A_R[[#This Row],[45+]]</f>
        <v>0</v>
      </c>
      <c r="CO3" s="5">
        <f>P_A_R[[#This Row],[45+]]-P_A_R[[#This Row],[46+]]</f>
        <v>0</v>
      </c>
      <c r="CP3" s="5">
        <f>P_A_R[[#This Row],[46+]]-P_A_R[[#This Row],[47+]]</f>
        <v>0</v>
      </c>
      <c r="CQ3" s="5">
        <f>P_A_R[[#This Row],[47+]]-P_A_R[[#This Row],[48+]]</f>
        <v>0</v>
      </c>
      <c r="CR3" s="5">
        <f>P_A_R[[#This Row],[48+]]-P_A_R[[#This Row],[49+]]</f>
        <v>0</v>
      </c>
      <c r="CS3" s="5">
        <f>P_A_R[[#This Row],[49+]]-P_A_R[[#This Row],[50+]]</f>
        <v>0</v>
      </c>
      <c r="CT3" s="5">
        <f>P_A_R[[#This Row],[50+]]-P_A_R[[#This Row],[51+]]</f>
        <v>0</v>
      </c>
      <c r="CU3" s="5">
        <f>P_A_R[[#This Row],[51+]]-P_A_R[[#This Row],[52+]]</f>
        <v>0</v>
      </c>
      <c r="CV3" s="5">
        <f>P_A_R[[#This Row],[52+]]-P_A_R[[#This Row],[53+]]</f>
        <v>0</v>
      </c>
      <c r="CW3" s="5">
        <f>P_A_R[[#This Row],[53+]]-P_A_R[[#This Row],[54+]]</f>
        <v>0</v>
      </c>
      <c r="CX3" s="5">
        <f>P_A_R[[#This Row],[54+]]-P_A_R[[#This Row],[55+]]</f>
        <v>0</v>
      </c>
      <c r="CY3" s="5">
        <f>P_A_R[[#This Row],[55+]]-P_A_R[[#This Row],[56+]]</f>
        <v>0</v>
      </c>
      <c r="CZ3" s="5">
        <f>P_A_R[[#This Row],[56+]]-P_A_R[[#This Row],[57+]]</f>
        <v>0</v>
      </c>
      <c r="DA3" s="5">
        <f>P_A_R[[#This Row],[57+]]-P_A_R[[#This Row],[58+]]</f>
        <v>0</v>
      </c>
      <c r="DB3" s="5">
        <f>P_A_R[[#This Row],[58+]]-P_A_R[[#This Row],[59+]]</f>
        <v>0</v>
      </c>
    </row>
    <row r="4" spans="1:106" hidden="1" x14ac:dyDescent="0.25">
      <c r="A4" s="10">
        <v>22400621</v>
      </c>
      <c r="B4" t="s">
        <v>82</v>
      </c>
      <c r="C4" t="s">
        <v>83</v>
      </c>
      <c r="D4" s="11">
        <v>0.58333333333333337</v>
      </c>
      <c r="E4" s="9" t="str">
        <f>HYPERLINK("https://www.nba.com/stats/player/1626167/boxscores-traditional", "Myles Turner")</f>
        <v>Myles Turner</v>
      </c>
      <c r="F4">
        <v>26.4</v>
      </c>
      <c r="G4" s="10">
        <v>4.4989999999999997</v>
      </c>
      <c r="H4" s="3">
        <v>0.99987000000000004</v>
      </c>
      <c r="I4" s="3">
        <v>0.99968999999999997</v>
      </c>
      <c r="J4" s="3">
        <v>0.99931000000000003</v>
      </c>
      <c r="K4" s="3">
        <v>0.99856</v>
      </c>
      <c r="L4" s="3">
        <v>0.99711000000000005</v>
      </c>
      <c r="M4" s="3">
        <v>0.99429999999999996</v>
      </c>
      <c r="N4" s="3">
        <v>0.98956</v>
      </c>
      <c r="O4" s="3">
        <v>0.98168999999999995</v>
      </c>
      <c r="P4" s="3">
        <v>0.96926000000000001</v>
      </c>
      <c r="Q4" s="3">
        <v>0.94950000000000001</v>
      </c>
      <c r="R4" s="3">
        <v>0.92220000000000002</v>
      </c>
      <c r="S4" s="3">
        <v>0.88492999999999999</v>
      </c>
      <c r="T4" s="3">
        <v>0.83645999999999998</v>
      </c>
      <c r="U4" s="3">
        <v>0.77637</v>
      </c>
      <c r="V4" s="3">
        <v>0.70194000000000001</v>
      </c>
      <c r="W4" s="3">
        <v>0.62172000000000005</v>
      </c>
      <c r="X4" s="3">
        <v>0.53586</v>
      </c>
      <c r="Y4" s="3">
        <v>0.44828000000000001</v>
      </c>
      <c r="Z4" s="3">
        <v>0.35942000000000002</v>
      </c>
      <c r="AA4" s="3">
        <v>0.28095999999999999</v>
      </c>
      <c r="AB4" s="3">
        <v>0.21185999999999999</v>
      </c>
      <c r="AC4" s="3">
        <v>0.15386</v>
      </c>
      <c r="AD4" s="3">
        <v>0.10749</v>
      </c>
      <c r="AE4" s="3">
        <v>7.0779999999999996E-2</v>
      </c>
      <c r="AF4" s="3">
        <v>4.5510000000000002E-2</v>
      </c>
      <c r="AG4" s="3">
        <v>2.8070000000000001E-2</v>
      </c>
      <c r="AH4" s="3">
        <v>1.6590000000000001E-2</v>
      </c>
      <c r="AI4" s="3">
        <v>9.1400000000000006E-3</v>
      </c>
      <c r="AJ4" s="3">
        <v>4.9399999999999999E-3</v>
      </c>
      <c r="AK4" s="3">
        <v>2.5600000000000002E-3</v>
      </c>
      <c r="AL4" s="3">
        <v>1.2600000000000001E-3</v>
      </c>
      <c r="AM4" s="3">
        <v>5.8E-4</v>
      </c>
      <c r="AN4" s="3">
        <v>2.5999999999999998E-4</v>
      </c>
      <c r="AO4" s="3">
        <v>1.1E-4</v>
      </c>
      <c r="AP4" s="3">
        <v>5.0000000000000002E-5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5">
        <f>P_A_R[[#This Row],[10+]]-P_A_R[[#This Row],[11+]]</f>
        <v>1.8000000000006899E-4</v>
      </c>
      <c r="BG4" s="5">
        <f>P_A_R[[#This Row],[11+]]-P_A_R[[#This Row],[12+]]</f>
        <v>3.7999999999993594E-4</v>
      </c>
      <c r="BH4" s="5">
        <f>P_A_R[[#This Row],[12+]]-P_A_R[[#This Row],[13+]]</f>
        <v>7.5000000000002842E-4</v>
      </c>
      <c r="BI4" s="5">
        <f>P_A_R[[#This Row],[13+]]-P_A_R[[#This Row],[14+]]</f>
        <v>1.4499999999999513E-3</v>
      </c>
      <c r="BJ4" s="5">
        <f>P_A_R[[#This Row],[14+]]-P_A_R[[#This Row],[15+]]</f>
        <v>2.8100000000000902E-3</v>
      </c>
      <c r="BK4" s="5">
        <f>P_A_R[[#This Row],[15+]]-P_A_R[[#This Row],[16+]]</f>
        <v>4.7399999999999665E-3</v>
      </c>
      <c r="BL4" s="5">
        <f>P_A_R[[#This Row],[16+]]-P_A_R[[#This Row],[17+]]</f>
        <v>7.8700000000000436E-3</v>
      </c>
      <c r="BM4" s="5">
        <f>P_A_R[[#This Row],[17+]]-P_A_R[[#This Row],[18+]]</f>
        <v>1.2429999999999941E-2</v>
      </c>
      <c r="BN4" s="5">
        <f>P_A_R[[#This Row],[18+]]-P_A_R[[#This Row],[19+]]</f>
        <v>1.976E-2</v>
      </c>
      <c r="BO4" s="5">
        <f>P_A_R[[#This Row],[19+]]-P_A_R[[#This Row],[20+]]</f>
        <v>2.7299999999999991E-2</v>
      </c>
      <c r="BP4" s="5">
        <f>P_A_R[[#This Row],[20+]]-P_A_R[[#This Row],[21+]]</f>
        <v>3.7270000000000025E-2</v>
      </c>
      <c r="BQ4" s="5">
        <f>P_A_R[[#This Row],[21+]]-P_A_R[[#This Row],[22+]]</f>
        <v>4.8470000000000013E-2</v>
      </c>
      <c r="BR4" s="5">
        <f>P_A_R[[#This Row],[22+]]-P_A_R[[#This Row],[23+]]</f>
        <v>6.0089999999999977E-2</v>
      </c>
      <c r="BS4" s="5">
        <f>P_A_R[[#This Row],[23+]]-P_A_R[[#This Row],[24+]]</f>
        <v>7.4429999999999996E-2</v>
      </c>
      <c r="BT4" s="5">
        <f>P_A_R[[#This Row],[24+]]-P_A_R[[#This Row],[25+]]</f>
        <v>8.0219999999999958E-2</v>
      </c>
      <c r="BU4" s="5">
        <f>P_A_R[[#This Row],[25+]]-P_A_R[[#This Row],[26+]]</f>
        <v>8.5860000000000047E-2</v>
      </c>
      <c r="BV4" s="5">
        <f>P_A_R[[#This Row],[26+]]-P_A_R[[#This Row],[27+]]</f>
        <v>8.7579999999999991E-2</v>
      </c>
      <c r="BW4" s="5">
        <f>P_A_R[[#This Row],[27+]]-P_A_R[[#This Row],[28+]]</f>
        <v>8.8859999999999995E-2</v>
      </c>
      <c r="BX4" s="5">
        <f>P_A_R[[#This Row],[28+]]-P_A_R[[#This Row],[29+]]</f>
        <v>7.846000000000003E-2</v>
      </c>
      <c r="BY4" s="5">
        <f>P_A_R[[#This Row],[29+]]-P_A_R[[#This Row],[30+]]</f>
        <v>6.9099999999999995E-2</v>
      </c>
      <c r="BZ4" s="5">
        <f>P_A_R[[#This Row],[30+]]-P_A_R[[#This Row],[31+]]</f>
        <v>5.7999999999999996E-2</v>
      </c>
      <c r="CA4" s="5">
        <f>P_A_R[[#This Row],[31+]]-P_A_R[[#This Row],[32+]]</f>
        <v>4.6369999999999995E-2</v>
      </c>
      <c r="CB4" s="5">
        <f>P_A_R[[#This Row],[32+]]-P_A_R[[#This Row],[33+]]</f>
        <v>3.6710000000000007E-2</v>
      </c>
      <c r="CC4" s="5">
        <f>P_A_R[[#This Row],[33+]]-P_A_R[[#This Row],[34+]]</f>
        <v>2.5269999999999994E-2</v>
      </c>
      <c r="CD4" s="5">
        <f>P_A_R[[#This Row],[34+]]-P_A_R[[#This Row],[35+]]</f>
        <v>1.7440000000000001E-2</v>
      </c>
      <c r="CE4" s="5">
        <f>P_A_R[[#This Row],[35+]]-P_A_R[[#This Row],[36+]]</f>
        <v>1.1480000000000001E-2</v>
      </c>
      <c r="CF4" s="5">
        <f>P_A_R[[#This Row],[36+]]-P_A_R[[#This Row],[37+]]</f>
        <v>7.45E-3</v>
      </c>
      <c r="CG4" s="5">
        <f>P_A_R[[#This Row],[37+]]-P_A_R[[#This Row],[38+]]</f>
        <v>4.2000000000000006E-3</v>
      </c>
      <c r="CH4" s="5">
        <f>P_A_R[[#This Row],[38+]]-P_A_R[[#This Row],[39+]]</f>
        <v>2.3799999999999997E-3</v>
      </c>
      <c r="CI4" s="5">
        <f>P_A_R[[#This Row],[39+]]-P_A_R[[#This Row],[40+]]</f>
        <v>1.3000000000000002E-3</v>
      </c>
      <c r="CJ4" s="5">
        <f>P_A_R[[#This Row],[40+]]-P_A_R[[#This Row],[41+]]</f>
        <v>6.8000000000000005E-4</v>
      </c>
      <c r="CK4" s="5">
        <f>P_A_R[[#This Row],[41+]]-P_A_R[[#This Row],[42+]]</f>
        <v>3.2000000000000003E-4</v>
      </c>
      <c r="CL4" s="5">
        <f>P_A_R[[#This Row],[42+]]-P_A_R[[#This Row],[43+]]</f>
        <v>1.4999999999999996E-4</v>
      </c>
      <c r="CM4" s="5">
        <f>P_A_R[[#This Row],[43+]]-P_A_R[[#This Row],[44+]]</f>
        <v>6.0000000000000002E-5</v>
      </c>
      <c r="CN4" s="5">
        <f>P_A_R[[#This Row],[44+]]-P_A_R[[#This Row],[45+]]</f>
        <v>5.0000000000000002E-5</v>
      </c>
      <c r="CO4" s="5">
        <f>P_A_R[[#This Row],[45+]]-P_A_R[[#This Row],[46+]]</f>
        <v>0</v>
      </c>
      <c r="CP4" s="5">
        <f>P_A_R[[#This Row],[46+]]-P_A_R[[#This Row],[47+]]</f>
        <v>0</v>
      </c>
      <c r="CQ4" s="5">
        <f>P_A_R[[#This Row],[47+]]-P_A_R[[#This Row],[48+]]</f>
        <v>0</v>
      </c>
      <c r="CR4" s="5">
        <f>P_A_R[[#This Row],[48+]]-P_A_R[[#This Row],[49+]]</f>
        <v>0</v>
      </c>
      <c r="CS4" s="5">
        <f>P_A_R[[#This Row],[49+]]-P_A_R[[#This Row],[50+]]</f>
        <v>0</v>
      </c>
      <c r="CT4" s="5">
        <f>P_A_R[[#This Row],[50+]]-P_A_R[[#This Row],[51+]]</f>
        <v>0</v>
      </c>
      <c r="CU4" s="5">
        <f>P_A_R[[#This Row],[51+]]-P_A_R[[#This Row],[52+]]</f>
        <v>0</v>
      </c>
      <c r="CV4" s="5">
        <f>P_A_R[[#This Row],[52+]]-P_A_R[[#This Row],[53+]]</f>
        <v>0</v>
      </c>
      <c r="CW4" s="5">
        <f>P_A_R[[#This Row],[53+]]-P_A_R[[#This Row],[54+]]</f>
        <v>0</v>
      </c>
      <c r="CX4" s="5">
        <f>P_A_R[[#This Row],[54+]]-P_A_R[[#This Row],[55+]]</f>
        <v>0</v>
      </c>
      <c r="CY4" s="5">
        <f>P_A_R[[#This Row],[55+]]-P_A_R[[#This Row],[56+]]</f>
        <v>0</v>
      </c>
      <c r="CZ4" s="5">
        <f>P_A_R[[#This Row],[56+]]-P_A_R[[#This Row],[57+]]</f>
        <v>0</v>
      </c>
      <c r="DA4" s="5">
        <f>P_A_R[[#This Row],[57+]]-P_A_R[[#This Row],[58+]]</f>
        <v>0</v>
      </c>
      <c r="DB4" s="5">
        <f>P_A_R[[#This Row],[58+]]-P_A_R[[#This Row],[59+]]</f>
        <v>0</v>
      </c>
    </row>
    <row r="5" spans="1:106" hidden="1" x14ac:dyDescent="0.25">
      <c r="A5" s="10">
        <v>22400621</v>
      </c>
      <c r="B5" t="s">
        <v>82</v>
      </c>
      <c r="C5" t="s">
        <v>83</v>
      </c>
      <c r="D5" s="11">
        <v>0.58333333333333337</v>
      </c>
      <c r="E5" s="9" t="str">
        <f>HYPERLINK("https://www.nba.com/stats/player/204456/boxscores-traditional", "T.J. McConnell")</f>
        <v>T.J. McConnell</v>
      </c>
      <c r="F5">
        <v>16.399999999999999</v>
      </c>
      <c r="G5" s="10">
        <v>2.577</v>
      </c>
      <c r="H5" s="3">
        <v>0.99343000000000004</v>
      </c>
      <c r="I5" s="3">
        <v>0.98214000000000001</v>
      </c>
      <c r="J5" s="3">
        <v>0.95637000000000005</v>
      </c>
      <c r="K5" s="3">
        <v>0.90658000000000005</v>
      </c>
      <c r="L5" s="3">
        <v>0.82381000000000004</v>
      </c>
      <c r="M5" s="3">
        <v>0.70540000000000003</v>
      </c>
      <c r="N5" s="3">
        <v>0.56355999999999995</v>
      </c>
      <c r="O5" s="3">
        <v>0.40905000000000002</v>
      </c>
      <c r="P5" s="3">
        <v>0.26762999999999998</v>
      </c>
      <c r="Q5" s="3">
        <v>0.15625</v>
      </c>
      <c r="R5" s="3">
        <v>8.0759999999999998E-2</v>
      </c>
      <c r="S5" s="3">
        <v>3.6729999999999999E-2</v>
      </c>
      <c r="T5" s="3">
        <v>1.4999999999999999E-2</v>
      </c>
      <c r="U5" s="3">
        <v>5.2300000000000003E-3</v>
      </c>
      <c r="V5" s="3">
        <v>1.5900000000000001E-3</v>
      </c>
      <c r="W5" s="3">
        <v>4.2000000000000002E-4</v>
      </c>
      <c r="X5" s="3">
        <v>1E-4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5">
        <f>P_A_R[[#This Row],[10+]]-P_A_R[[#This Row],[11+]]</f>
        <v>1.1290000000000022E-2</v>
      </c>
      <c r="BG5" s="5">
        <f>P_A_R[[#This Row],[11+]]-P_A_R[[#This Row],[12+]]</f>
        <v>2.576999999999996E-2</v>
      </c>
      <c r="BH5" s="5">
        <f>P_A_R[[#This Row],[12+]]-P_A_R[[#This Row],[13+]]</f>
        <v>4.9790000000000001E-2</v>
      </c>
      <c r="BI5" s="5">
        <f>P_A_R[[#This Row],[13+]]-P_A_R[[#This Row],[14+]]</f>
        <v>8.277000000000001E-2</v>
      </c>
      <c r="BJ5" s="5">
        <f>P_A_R[[#This Row],[14+]]-P_A_R[[#This Row],[15+]]</f>
        <v>0.11841000000000002</v>
      </c>
      <c r="BK5" s="5">
        <f>P_A_R[[#This Row],[15+]]-P_A_R[[#This Row],[16+]]</f>
        <v>0.14184000000000008</v>
      </c>
      <c r="BL5" s="5">
        <f>P_A_R[[#This Row],[16+]]-P_A_R[[#This Row],[17+]]</f>
        <v>0.15450999999999993</v>
      </c>
      <c r="BM5" s="5">
        <f>P_A_R[[#This Row],[17+]]-P_A_R[[#This Row],[18+]]</f>
        <v>0.14142000000000005</v>
      </c>
      <c r="BN5" s="5">
        <f>P_A_R[[#This Row],[18+]]-P_A_R[[#This Row],[19+]]</f>
        <v>0.11137999999999998</v>
      </c>
      <c r="BO5" s="5">
        <f>P_A_R[[#This Row],[19+]]-P_A_R[[#This Row],[20+]]</f>
        <v>7.5490000000000002E-2</v>
      </c>
      <c r="BP5" s="5">
        <f>P_A_R[[#This Row],[20+]]-P_A_R[[#This Row],[21+]]</f>
        <v>4.403E-2</v>
      </c>
      <c r="BQ5" s="5">
        <f>P_A_R[[#This Row],[21+]]-P_A_R[[#This Row],[22+]]</f>
        <v>2.1729999999999999E-2</v>
      </c>
      <c r="BR5" s="5">
        <f>P_A_R[[#This Row],[22+]]-P_A_R[[#This Row],[23+]]</f>
        <v>9.7699999999999992E-3</v>
      </c>
      <c r="BS5" s="5">
        <f>P_A_R[[#This Row],[23+]]-P_A_R[[#This Row],[24+]]</f>
        <v>3.64E-3</v>
      </c>
      <c r="BT5" s="5">
        <f>P_A_R[[#This Row],[24+]]-P_A_R[[#This Row],[25+]]</f>
        <v>1.17E-3</v>
      </c>
      <c r="BU5" s="5">
        <f>P_A_R[[#This Row],[25+]]-P_A_R[[#This Row],[26+]]</f>
        <v>3.2000000000000003E-4</v>
      </c>
      <c r="BV5" s="5">
        <f>P_A_R[[#This Row],[26+]]-P_A_R[[#This Row],[27+]]</f>
        <v>1E-4</v>
      </c>
      <c r="BW5" s="5">
        <f>P_A_R[[#This Row],[27+]]-P_A_R[[#This Row],[28+]]</f>
        <v>0</v>
      </c>
      <c r="BX5" s="5">
        <f>P_A_R[[#This Row],[28+]]-P_A_R[[#This Row],[29+]]</f>
        <v>0</v>
      </c>
      <c r="BY5" s="5">
        <f>P_A_R[[#This Row],[29+]]-P_A_R[[#This Row],[30+]]</f>
        <v>0</v>
      </c>
      <c r="BZ5" s="5">
        <f>P_A_R[[#This Row],[30+]]-P_A_R[[#This Row],[31+]]</f>
        <v>0</v>
      </c>
      <c r="CA5" s="5">
        <f>P_A_R[[#This Row],[31+]]-P_A_R[[#This Row],[32+]]</f>
        <v>0</v>
      </c>
      <c r="CB5" s="5">
        <f>P_A_R[[#This Row],[32+]]-P_A_R[[#This Row],[33+]]</f>
        <v>0</v>
      </c>
      <c r="CC5" s="5">
        <f>P_A_R[[#This Row],[33+]]-P_A_R[[#This Row],[34+]]</f>
        <v>0</v>
      </c>
      <c r="CD5" s="5">
        <f>P_A_R[[#This Row],[34+]]-P_A_R[[#This Row],[35+]]</f>
        <v>0</v>
      </c>
      <c r="CE5" s="5">
        <f>P_A_R[[#This Row],[35+]]-P_A_R[[#This Row],[36+]]</f>
        <v>0</v>
      </c>
      <c r="CF5" s="5">
        <f>P_A_R[[#This Row],[36+]]-P_A_R[[#This Row],[37+]]</f>
        <v>0</v>
      </c>
      <c r="CG5" s="5">
        <f>P_A_R[[#This Row],[37+]]-P_A_R[[#This Row],[38+]]</f>
        <v>0</v>
      </c>
      <c r="CH5" s="5">
        <f>P_A_R[[#This Row],[38+]]-P_A_R[[#This Row],[39+]]</f>
        <v>0</v>
      </c>
      <c r="CI5" s="5">
        <f>P_A_R[[#This Row],[39+]]-P_A_R[[#This Row],[40+]]</f>
        <v>0</v>
      </c>
      <c r="CJ5" s="5">
        <f>P_A_R[[#This Row],[40+]]-P_A_R[[#This Row],[41+]]</f>
        <v>0</v>
      </c>
      <c r="CK5" s="5">
        <f>P_A_R[[#This Row],[41+]]-P_A_R[[#This Row],[42+]]</f>
        <v>0</v>
      </c>
      <c r="CL5" s="5">
        <f>P_A_R[[#This Row],[42+]]-P_A_R[[#This Row],[43+]]</f>
        <v>0</v>
      </c>
      <c r="CM5" s="5">
        <f>P_A_R[[#This Row],[43+]]-P_A_R[[#This Row],[44+]]</f>
        <v>0</v>
      </c>
      <c r="CN5" s="5">
        <f>P_A_R[[#This Row],[44+]]-P_A_R[[#This Row],[45+]]</f>
        <v>0</v>
      </c>
      <c r="CO5" s="5">
        <f>P_A_R[[#This Row],[45+]]-P_A_R[[#This Row],[46+]]</f>
        <v>0</v>
      </c>
      <c r="CP5" s="5">
        <f>P_A_R[[#This Row],[46+]]-P_A_R[[#This Row],[47+]]</f>
        <v>0</v>
      </c>
      <c r="CQ5" s="5">
        <f>P_A_R[[#This Row],[47+]]-P_A_R[[#This Row],[48+]]</f>
        <v>0</v>
      </c>
      <c r="CR5" s="5">
        <f>P_A_R[[#This Row],[48+]]-P_A_R[[#This Row],[49+]]</f>
        <v>0</v>
      </c>
      <c r="CS5" s="5">
        <f>P_A_R[[#This Row],[49+]]-P_A_R[[#This Row],[50+]]</f>
        <v>0</v>
      </c>
      <c r="CT5" s="5">
        <f>P_A_R[[#This Row],[50+]]-P_A_R[[#This Row],[51+]]</f>
        <v>0</v>
      </c>
      <c r="CU5" s="5">
        <f>P_A_R[[#This Row],[51+]]-P_A_R[[#This Row],[52+]]</f>
        <v>0</v>
      </c>
      <c r="CV5" s="5">
        <f>P_A_R[[#This Row],[52+]]-P_A_R[[#This Row],[53+]]</f>
        <v>0</v>
      </c>
      <c r="CW5" s="5">
        <f>P_A_R[[#This Row],[53+]]-P_A_R[[#This Row],[54+]]</f>
        <v>0</v>
      </c>
      <c r="CX5" s="5">
        <f>P_A_R[[#This Row],[54+]]-P_A_R[[#This Row],[55+]]</f>
        <v>0</v>
      </c>
      <c r="CY5" s="5">
        <f>P_A_R[[#This Row],[55+]]-P_A_R[[#This Row],[56+]]</f>
        <v>0</v>
      </c>
      <c r="CZ5" s="5">
        <f>P_A_R[[#This Row],[56+]]-P_A_R[[#This Row],[57+]]</f>
        <v>0</v>
      </c>
      <c r="DA5" s="5">
        <f>P_A_R[[#This Row],[57+]]-P_A_R[[#This Row],[58+]]</f>
        <v>0</v>
      </c>
      <c r="DB5" s="5">
        <f>P_A_R[[#This Row],[58+]]-P_A_R[[#This Row],[59+]]</f>
        <v>0</v>
      </c>
    </row>
    <row r="6" spans="1:106" hidden="1" x14ac:dyDescent="0.25">
      <c r="A6" s="10">
        <v>22400621</v>
      </c>
      <c r="B6" t="s">
        <v>82</v>
      </c>
      <c r="C6" t="s">
        <v>83</v>
      </c>
      <c r="D6" s="11">
        <v>0.58333333333333337</v>
      </c>
      <c r="E6" s="9" t="str">
        <f>HYPERLINK("https://www.nba.com/stats/player/1630174/boxscores-traditional", "Aaron Nesmith")</f>
        <v>Aaron Nesmith</v>
      </c>
      <c r="F6">
        <v>16.8</v>
      </c>
      <c r="G6" s="10">
        <v>3.4289999999999998</v>
      </c>
      <c r="H6" s="3">
        <v>0.97614999999999996</v>
      </c>
      <c r="I6" s="3">
        <v>0.95448999999999995</v>
      </c>
      <c r="J6" s="3">
        <v>0.91923999999999995</v>
      </c>
      <c r="K6" s="3">
        <v>0.86650000000000005</v>
      </c>
      <c r="L6" s="3">
        <v>0.79388999999999998</v>
      </c>
      <c r="M6" s="3">
        <v>0.69847000000000004</v>
      </c>
      <c r="N6" s="3">
        <v>0.59094999999999998</v>
      </c>
      <c r="O6" s="3">
        <v>0.47608</v>
      </c>
      <c r="P6" s="3">
        <v>0.36316999999999999</v>
      </c>
      <c r="Q6" s="3">
        <v>0.26108999999999999</v>
      </c>
      <c r="R6" s="3">
        <v>0.17619000000000001</v>
      </c>
      <c r="S6" s="3">
        <v>0.11123</v>
      </c>
      <c r="T6" s="3">
        <v>6.4259999999999998E-2</v>
      </c>
      <c r="U6" s="3">
        <v>3.5150000000000001E-2</v>
      </c>
      <c r="V6" s="3">
        <v>1.7860000000000001E-2</v>
      </c>
      <c r="W6" s="3">
        <v>8.4200000000000004E-3</v>
      </c>
      <c r="X6" s="3">
        <v>3.6800000000000001E-3</v>
      </c>
      <c r="Y6" s="3">
        <v>1.49E-3</v>
      </c>
      <c r="Z6" s="3">
        <v>5.4000000000000001E-4</v>
      </c>
      <c r="AA6" s="3">
        <v>1.9000000000000001E-4</v>
      </c>
      <c r="AB6" s="3">
        <v>6.0000000000000002E-5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5">
        <f>P_A_R[[#This Row],[10+]]-P_A_R[[#This Row],[11+]]</f>
        <v>2.1660000000000013E-2</v>
      </c>
      <c r="BG6" s="5">
        <f>P_A_R[[#This Row],[11+]]-P_A_R[[#This Row],[12+]]</f>
        <v>3.5250000000000004E-2</v>
      </c>
      <c r="BH6" s="5">
        <f>P_A_R[[#This Row],[12+]]-P_A_R[[#This Row],[13+]]</f>
        <v>5.2739999999999898E-2</v>
      </c>
      <c r="BI6" s="5">
        <f>P_A_R[[#This Row],[13+]]-P_A_R[[#This Row],[14+]]</f>
        <v>7.2610000000000063E-2</v>
      </c>
      <c r="BJ6" s="5">
        <f>P_A_R[[#This Row],[14+]]-P_A_R[[#This Row],[15+]]</f>
        <v>9.5419999999999949E-2</v>
      </c>
      <c r="BK6" s="5">
        <f>P_A_R[[#This Row],[15+]]-P_A_R[[#This Row],[16+]]</f>
        <v>0.10752000000000006</v>
      </c>
      <c r="BL6" s="5">
        <f>P_A_R[[#This Row],[16+]]-P_A_R[[#This Row],[17+]]</f>
        <v>0.11486999999999997</v>
      </c>
      <c r="BM6" s="5">
        <f>P_A_R[[#This Row],[17+]]-P_A_R[[#This Row],[18+]]</f>
        <v>0.11291000000000001</v>
      </c>
      <c r="BN6" s="5">
        <f>P_A_R[[#This Row],[18+]]-P_A_R[[#This Row],[19+]]</f>
        <v>0.10208</v>
      </c>
      <c r="BO6" s="5">
        <f>P_A_R[[#This Row],[19+]]-P_A_R[[#This Row],[20+]]</f>
        <v>8.4899999999999975E-2</v>
      </c>
      <c r="BP6" s="5">
        <f>P_A_R[[#This Row],[20+]]-P_A_R[[#This Row],[21+]]</f>
        <v>6.4960000000000018E-2</v>
      </c>
      <c r="BQ6" s="5">
        <f>P_A_R[[#This Row],[21+]]-P_A_R[[#This Row],[22+]]</f>
        <v>4.6969999999999998E-2</v>
      </c>
      <c r="BR6" s="5">
        <f>P_A_R[[#This Row],[22+]]-P_A_R[[#This Row],[23+]]</f>
        <v>2.9109999999999997E-2</v>
      </c>
      <c r="BS6" s="5">
        <f>P_A_R[[#This Row],[23+]]-P_A_R[[#This Row],[24+]]</f>
        <v>1.729E-2</v>
      </c>
      <c r="BT6" s="5">
        <f>P_A_R[[#This Row],[24+]]-P_A_R[[#This Row],[25+]]</f>
        <v>9.4400000000000005E-3</v>
      </c>
      <c r="BU6" s="5">
        <f>P_A_R[[#This Row],[25+]]-P_A_R[[#This Row],[26+]]</f>
        <v>4.7400000000000003E-3</v>
      </c>
      <c r="BV6" s="5">
        <f>P_A_R[[#This Row],[26+]]-P_A_R[[#This Row],[27+]]</f>
        <v>2.1900000000000001E-3</v>
      </c>
      <c r="BW6" s="5">
        <f>P_A_R[[#This Row],[27+]]-P_A_R[[#This Row],[28+]]</f>
        <v>9.5E-4</v>
      </c>
      <c r="BX6" s="5">
        <f>P_A_R[[#This Row],[28+]]-P_A_R[[#This Row],[29+]]</f>
        <v>3.5E-4</v>
      </c>
      <c r="BY6" s="5">
        <f>P_A_R[[#This Row],[29+]]-P_A_R[[#This Row],[30+]]</f>
        <v>1.3000000000000002E-4</v>
      </c>
      <c r="BZ6" s="5">
        <f>P_A_R[[#This Row],[30+]]-P_A_R[[#This Row],[31+]]</f>
        <v>6.0000000000000002E-5</v>
      </c>
      <c r="CA6" s="5">
        <f>P_A_R[[#This Row],[31+]]-P_A_R[[#This Row],[32+]]</f>
        <v>0</v>
      </c>
      <c r="CB6" s="5">
        <f>P_A_R[[#This Row],[32+]]-P_A_R[[#This Row],[33+]]</f>
        <v>0</v>
      </c>
      <c r="CC6" s="5">
        <f>P_A_R[[#This Row],[33+]]-P_A_R[[#This Row],[34+]]</f>
        <v>0</v>
      </c>
      <c r="CD6" s="5">
        <f>P_A_R[[#This Row],[34+]]-P_A_R[[#This Row],[35+]]</f>
        <v>0</v>
      </c>
      <c r="CE6" s="5">
        <f>P_A_R[[#This Row],[35+]]-P_A_R[[#This Row],[36+]]</f>
        <v>0</v>
      </c>
      <c r="CF6" s="5">
        <f>P_A_R[[#This Row],[36+]]-P_A_R[[#This Row],[37+]]</f>
        <v>0</v>
      </c>
      <c r="CG6" s="5">
        <f>P_A_R[[#This Row],[37+]]-P_A_R[[#This Row],[38+]]</f>
        <v>0</v>
      </c>
      <c r="CH6" s="5">
        <f>P_A_R[[#This Row],[38+]]-P_A_R[[#This Row],[39+]]</f>
        <v>0</v>
      </c>
      <c r="CI6" s="5">
        <f>P_A_R[[#This Row],[39+]]-P_A_R[[#This Row],[40+]]</f>
        <v>0</v>
      </c>
      <c r="CJ6" s="5">
        <f>P_A_R[[#This Row],[40+]]-P_A_R[[#This Row],[41+]]</f>
        <v>0</v>
      </c>
      <c r="CK6" s="5">
        <f>P_A_R[[#This Row],[41+]]-P_A_R[[#This Row],[42+]]</f>
        <v>0</v>
      </c>
      <c r="CL6" s="5">
        <f>P_A_R[[#This Row],[42+]]-P_A_R[[#This Row],[43+]]</f>
        <v>0</v>
      </c>
      <c r="CM6" s="5">
        <f>P_A_R[[#This Row],[43+]]-P_A_R[[#This Row],[44+]]</f>
        <v>0</v>
      </c>
      <c r="CN6" s="5">
        <f>P_A_R[[#This Row],[44+]]-P_A_R[[#This Row],[45+]]</f>
        <v>0</v>
      </c>
      <c r="CO6" s="5">
        <f>P_A_R[[#This Row],[45+]]-P_A_R[[#This Row],[46+]]</f>
        <v>0</v>
      </c>
      <c r="CP6" s="5">
        <f>P_A_R[[#This Row],[46+]]-P_A_R[[#This Row],[47+]]</f>
        <v>0</v>
      </c>
      <c r="CQ6" s="5">
        <f>P_A_R[[#This Row],[47+]]-P_A_R[[#This Row],[48+]]</f>
        <v>0</v>
      </c>
      <c r="CR6" s="5">
        <f>P_A_R[[#This Row],[48+]]-P_A_R[[#This Row],[49+]]</f>
        <v>0</v>
      </c>
      <c r="CS6" s="5">
        <f>P_A_R[[#This Row],[49+]]-P_A_R[[#This Row],[50+]]</f>
        <v>0</v>
      </c>
      <c r="CT6" s="5">
        <f>P_A_R[[#This Row],[50+]]-P_A_R[[#This Row],[51+]]</f>
        <v>0</v>
      </c>
      <c r="CU6" s="5">
        <f>P_A_R[[#This Row],[51+]]-P_A_R[[#This Row],[52+]]</f>
        <v>0</v>
      </c>
      <c r="CV6" s="5">
        <f>P_A_R[[#This Row],[52+]]-P_A_R[[#This Row],[53+]]</f>
        <v>0</v>
      </c>
      <c r="CW6" s="5">
        <f>P_A_R[[#This Row],[53+]]-P_A_R[[#This Row],[54+]]</f>
        <v>0</v>
      </c>
      <c r="CX6" s="5">
        <f>P_A_R[[#This Row],[54+]]-P_A_R[[#This Row],[55+]]</f>
        <v>0</v>
      </c>
      <c r="CY6" s="5">
        <f>P_A_R[[#This Row],[55+]]-P_A_R[[#This Row],[56+]]</f>
        <v>0</v>
      </c>
      <c r="CZ6" s="5">
        <f>P_A_R[[#This Row],[56+]]-P_A_R[[#This Row],[57+]]</f>
        <v>0</v>
      </c>
      <c r="DA6" s="5">
        <f>P_A_R[[#This Row],[57+]]-P_A_R[[#This Row],[58+]]</f>
        <v>0</v>
      </c>
      <c r="DB6" s="5">
        <f>P_A_R[[#This Row],[58+]]-P_A_R[[#This Row],[59+]]</f>
        <v>0</v>
      </c>
    </row>
    <row r="7" spans="1:106" hidden="1" x14ac:dyDescent="0.25">
      <c r="A7" s="10">
        <v>22400621</v>
      </c>
      <c r="B7" t="s">
        <v>82</v>
      </c>
      <c r="C7" t="s">
        <v>83</v>
      </c>
      <c r="D7" s="11">
        <v>0.58333333333333337</v>
      </c>
      <c r="E7" s="9" t="str">
        <f>HYPERLINK("https://www.nba.com/stats/player/1631097/boxscores-traditional", "Bennedict Mathurin")</f>
        <v>Bennedict Mathurin</v>
      </c>
      <c r="F7">
        <v>21.4</v>
      </c>
      <c r="G7" s="10">
        <v>6.7709999999999999</v>
      </c>
      <c r="H7" s="3">
        <v>0.95352000000000003</v>
      </c>
      <c r="I7" s="3">
        <v>0.93822000000000005</v>
      </c>
      <c r="J7" s="3">
        <v>0.91774</v>
      </c>
      <c r="K7" s="3">
        <v>0.89251000000000003</v>
      </c>
      <c r="L7" s="3">
        <v>0.86214000000000002</v>
      </c>
      <c r="M7" s="3">
        <v>0.82894000000000001</v>
      </c>
      <c r="N7" s="3">
        <v>0.78813999999999995</v>
      </c>
      <c r="O7" s="3">
        <v>0.74214999999999998</v>
      </c>
      <c r="P7" s="3">
        <v>0.69145999999999996</v>
      </c>
      <c r="Q7" s="3">
        <v>0.63683000000000001</v>
      </c>
      <c r="R7" s="3">
        <v>0.58316999999999997</v>
      </c>
      <c r="S7" s="3">
        <v>0.52392000000000005</v>
      </c>
      <c r="T7" s="3">
        <v>0.46414</v>
      </c>
      <c r="U7" s="3">
        <v>0.40516999999999997</v>
      </c>
      <c r="V7" s="3">
        <v>0.35197000000000001</v>
      </c>
      <c r="W7" s="3">
        <v>0.29805999999999999</v>
      </c>
      <c r="X7" s="3">
        <v>0.24825</v>
      </c>
      <c r="Y7" s="3">
        <v>0.20327000000000001</v>
      </c>
      <c r="Z7" s="3">
        <v>0.16602</v>
      </c>
      <c r="AA7" s="3">
        <v>0.13136</v>
      </c>
      <c r="AB7" s="3">
        <v>0.10204000000000001</v>
      </c>
      <c r="AC7" s="3">
        <v>7.7799999999999994E-2</v>
      </c>
      <c r="AD7" s="3">
        <v>5.8209999999999998E-2</v>
      </c>
      <c r="AE7" s="3">
        <v>4.3630000000000002E-2</v>
      </c>
      <c r="AF7" s="3">
        <v>3.1440000000000003E-2</v>
      </c>
      <c r="AG7" s="3">
        <v>2.222E-2</v>
      </c>
      <c r="AH7" s="3">
        <v>1.5389999999999999E-2</v>
      </c>
      <c r="AI7" s="3">
        <v>1.072E-2</v>
      </c>
      <c r="AJ7" s="3">
        <v>7.1399999999999996E-3</v>
      </c>
      <c r="AK7" s="3">
        <v>4.6600000000000001E-3</v>
      </c>
      <c r="AL7" s="3">
        <v>2.98E-3</v>
      </c>
      <c r="AM7" s="3">
        <v>1.9300000000000001E-3</v>
      </c>
      <c r="AN7" s="3">
        <v>1.1800000000000001E-3</v>
      </c>
      <c r="AO7" s="3">
        <v>7.1000000000000002E-4</v>
      </c>
      <c r="AP7" s="3">
        <v>4.2000000000000002E-4</v>
      </c>
      <c r="AQ7" s="3">
        <v>2.4000000000000001E-4</v>
      </c>
      <c r="AR7" s="3">
        <v>1.3999999999999999E-4</v>
      </c>
      <c r="AS7" s="3">
        <v>8.0000000000000007E-5</v>
      </c>
      <c r="AT7" s="3">
        <v>4.0000000000000003E-5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5">
        <f>P_A_R[[#This Row],[10+]]-P_A_R[[#This Row],[11+]]</f>
        <v>1.529999999999998E-2</v>
      </c>
      <c r="BG7" s="5">
        <f>P_A_R[[#This Row],[11+]]-P_A_R[[#This Row],[12+]]</f>
        <v>2.0480000000000054E-2</v>
      </c>
      <c r="BH7" s="5">
        <f>P_A_R[[#This Row],[12+]]-P_A_R[[#This Row],[13+]]</f>
        <v>2.5229999999999975E-2</v>
      </c>
      <c r="BI7" s="5">
        <f>P_A_R[[#This Row],[13+]]-P_A_R[[#This Row],[14+]]</f>
        <v>3.0370000000000008E-2</v>
      </c>
      <c r="BJ7" s="5">
        <f>P_A_R[[#This Row],[14+]]-P_A_R[[#This Row],[15+]]</f>
        <v>3.3200000000000007E-2</v>
      </c>
      <c r="BK7" s="5">
        <f>P_A_R[[#This Row],[15+]]-P_A_R[[#This Row],[16+]]</f>
        <v>4.0800000000000058E-2</v>
      </c>
      <c r="BL7" s="5">
        <f>P_A_R[[#This Row],[16+]]-P_A_R[[#This Row],[17+]]</f>
        <v>4.5989999999999975E-2</v>
      </c>
      <c r="BM7" s="5">
        <f>P_A_R[[#This Row],[17+]]-P_A_R[[#This Row],[18+]]</f>
        <v>5.0690000000000013E-2</v>
      </c>
      <c r="BN7" s="5">
        <f>P_A_R[[#This Row],[18+]]-P_A_R[[#This Row],[19+]]</f>
        <v>5.4629999999999956E-2</v>
      </c>
      <c r="BO7" s="5">
        <f>P_A_R[[#This Row],[19+]]-P_A_R[[#This Row],[20+]]</f>
        <v>5.3660000000000041E-2</v>
      </c>
      <c r="BP7" s="5">
        <f>P_A_R[[#This Row],[20+]]-P_A_R[[#This Row],[21+]]</f>
        <v>5.9249999999999914E-2</v>
      </c>
      <c r="BQ7" s="5">
        <f>P_A_R[[#This Row],[21+]]-P_A_R[[#This Row],[22+]]</f>
        <v>5.9780000000000055E-2</v>
      </c>
      <c r="BR7" s="5">
        <f>P_A_R[[#This Row],[22+]]-P_A_R[[#This Row],[23+]]</f>
        <v>5.8970000000000022E-2</v>
      </c>
      <c r="BS7" s="5">
        <f>P_A_R[[#This Row],[23+]]-P_A_R[[#This Row],[24+]]</f>
        <v>5.319999999999997E-2</v>
      </c>
      <c r="BT7" s="5">
        <f>P_A_R[[#This Row],[24+]]-P_A_R[[#This Row],[25+]]</f>
        <v>5.3910000000000013E-2</v>
      </c>
      <c r="BU7" s="5">
        <f>P_A_R[[#This Row],[25+]]-P_A_R[[#This Row],[26+]]</f>
        <v>4.9809999999999993E-2</v>
      </c>
      <c r="BV7" s="5">
        <f>P_A_R[[#This Row],[26+]]-P_A_R[[#This Row],[27+]]</f>
        <v>4.4979999999999992E-2</v>
      </c>
      <c r="BW7" s="5">
        <f>P_A_R[[#This Row],[27+]]-P_A_R[[#This Row],[28+]]</f>
        <v>3.7250000000000005E-2</v>
      </c>
      <c r="BX7" s="5">
        <f>P_A_R[[#This Row],[28+]]-P_A_R[[#This Row],[29+]]</f>
        <v>3.4659999999999996E-2</v>
      </c>
      <c r="BY7" s="5">
        <f>P_A_R[[#This Row],[29+]]-P_A_R[[#This Row],[30+]]</f>
        <v>2.9319999999999999E-2</v>
      </c>
      <c r="BZ7" s="5">
        <f>P_A_R[[#This Row],[30+]]-P_A_R[[#This Row],[31+]]</f>
        <v>2.4240000000000012E-2</v>
      </c>
      <c r="CA7" s="5">
        <f>P_A_R[[#This Row],[31+]]-P_A_R[[#This Row],[32+]]</f>
        <v>1.9589999999999996E-2</v>
      </c>
      <c r="CB7" s="5">
        <f>P_A_R[[#This Row],[32+]]-P_A_R[[#This Row],[33+]]</f>
        <v>1.4579999999999996E-2</v>
      </c>
      <c r="CC7" s="5">
        <f>P_A_R[[#This Row],[33+]]-P_A_R[[#This Row],[34+]]</f>
        <v>1.2189999999999999E-2</v>
      </c>
      <c r="CD7" s="5">
        <f>P_A_R[[#This Row],[34+]]-P_A_R[[#This Row],[35+]]</f>
        <v>9.2200000000000025E-3</v>
      </c>
      <c r="CE7" s="5">
        <f>P_A_R[[#This Row],[35+]]-P_A_R[[#This Row],[36+]]</f>
        <v>6.830000000000001E-3</v>
      </c>
      <c r="CF7" s="5">
        <f>P_A_R[[#This Row],[36+]]-P_A_R[[#This Row],[37+]]</f>
        <v>4.6699999999999988E-3</v>
      </c>
      <c r="CG7" s="5">
        <f>P_A_R[[#This Row],[37+]]-P_A_R[[#This Row],[38+]]</f>
        <v>3.5800000000000007E-3</v>
      </c>
      <c r="CH7" s="5">
        <f>P_A_R[[#This Row],[38+]]-P_A_R[[#This Row],[39+]]</f>
        <v>2.4799999999999996E-3</v>
      </c>
      <c r="CI7" s="5">
        <f>P_A_R[[#This Row],[39+]]-P_A_R[[#This Row],[40+]]</f>
        <v>1.6800000000000001E-3</v>
      </c>
      <c r="CJ7" s="5">
        <f>P_A_R[[#This Row],[40+]]-P_A_R[[#This Row],[41+]]</f>
        <v>1.0499999999999999E-3</v>
      </c>
      <c r="CK7" s="5">
        <f>P_A_R[[#This Row],[41+]]-P_A_R[[#This Row],[42+]]</f>
        <v>7.5000000000000002E-4</v>
      </c>
      <c r="CL7" s="5">
        <f>P_A_R[[#This Row],[42+]]-P_A_R[[#This Row],[43+]]</f>
        <v>4.7000000000000004E-4</v>
      </c>
      <c r="CM7" s="5">
        <f>P_A_R[[#This Row],[43+]]-P_A_R[[#This Row],[44+]]</f>
        <v>2.9E-4</v>
      </c>
      <c r="CN7" s="5">
        <f>P_A_R[[#This Row],[44+]]-P_A_R[[#This Row],[45+]]</f>
        <v>1.8000000000000001E-4</v>
      </c>
      <c r="CO7" s="5">
        <f>P_A_R[[#This Row],[45+]]-P_A_R[[#This Row],[46+]]</f>
        <v>1.0000000000000002E-4</v>
      </c>
      <c r="CP7" s="5">
        <f>P_A_R[[#This Row],[46+]]-P_A_R[[#This Row],[47+]]</f>
        <v>5.9999999999999981E-5</v>
      </c>
      <c r="CQ7" s="5">
        <f>P_A_R[[#This Row],[47+]]-P_A_R[[#This Row],[48+]]</f>
        <v>4.0000000000000003E-5</v>
      </c>
      <c r="CR7" s="5">
        <f>P_A_R[[#This Row],[48+]]-P_A_R[[#This Row],[49+]]</f>
        <v>4.0000000000000003E-5</v>
      </c>
      <c r="CS7" s="5">
        <f>P_A_R[[#This Row],[49+]]-P_A_R[[#This Row],[50+]]</f>
        <v>0</v>
      </c>
      <c r="CT7" s="5">
        <f>P_A_R[[#This Row],[50+]]-P_A_R[[#This Row],[51+]]</f>
        <v>0</v>
      </c>
      <c r="CU7" s="5">
        <f>P_A_R[[#This Row],[51+]]-P_A_R[[#This Row],[52+]]</f>
        <v>0</v>
      </c>
      <c r="CV7" s="5">
        <f>P_A_R[[#This Row],[52+]]-P_A_R[[#This Row],[53+]]</f>
        <v>0</v>
      </c>
      <c r="CW7" s="5">
        <f>P_A_R[[#This Row],[53+]]-P_A_R[[#This Row],[54+]]</f>
        <v>0</v>
      </c>
      <c r="CX7" s="5">
        <f>P_A_R[[#This Row],[54+]]-P_A_R[[#This Row],[55+]]</f>
        <v>0</v>
      </c>
      <c r="CY7" s="5">
        <f>P_A_R[[#This Row],[55+]]-P_A_R[[#This Row],[56+]]</f>
        <v>0</v>
      </c>
      <c r="CZ7" s="5">
        <f>P_A_R[[#This Row],[56+]]-P_A_R[[#This Row],[57+]]</f>
        <v>0</v>
      </c>
      <c r="DA7" s="5">
        <f>P_A_R[[#This Row],[57+]]-P_A_R[[#This Row],[58+]]</f>
        <v>0</v>
      </c>
      <c r="DB7" s="5">
        <f>P_A_R[[#This Row],[58+]]-P_A_R[[#This Row],[59+]]</f>
        <v>0</v>
      </c>
    </row>
    <row r="8" spans="1:106" hidden="1" x14ac:dyDescent="0.25">
      <c r="A8" s="10">
        <v>22400621</v>
      </c>
      <c r="B8" t="s">
        <v>82</v>
      </c>
      <c r="C8" t="s">
        <v>83</v>
      </c>
      <c r="D8" s="11">
        <v>0.58333333333333337</v>
      </c>
      <c r="E8" s="9" t="str">
        <f>HYPERLINK("https://www.nba.com/stats/player/1630169/boxscores-traditional", "Tyrese Haliburton")</f>
        <v>Tyrese Haliburton</v>
      </c>
      <c r="F8">
        <v>25.8</v>
      </c>
      <c r="G8" s="10">
        <v>9.9879999999999995</v>
      </c>
      <c r="H8" s="3">
        <v>0.94294999999999995</v>
      </c>
      <c r="I8" s="3">
        <v>0.93056000000000005</v>
      </c>
      <c r="J8" s="3">
        <v>0.91620999999999997</v>
      </c>
      <c r="K8" s="3">
        <v>0.89973000000000003</v>
      </c>
      <c r="L8" s="3">
        <v>0.88100000000000001</v>
      </c>
      <c r="M8" s="3">
        <v>0.85992999999999997</v>
      </c>
      <c r="N8" s="3">
        <v>0.83645999999999998</v>
      </c>
      <c r="O8" s="3">
        <v>0.81057000000000001</v>
      </c>
      <c r="P8" s="3">
        <v>0.7823</v>
      </c>
      <c r="Q8" s="3">
        <v>0.75175000000000003</v>
      </c>
      <c r="R8" s="3">
        <v>0.71904000000000001</v>
      </c>
      <c r="S8" s="3">
        <v>0.68439000000000005</v>
      </c>
      <c r="T8" s="3">
        <v>0.64802999999999999</v>
      </c>
      <c r="U8" s="3">
        <v>0.61026000000000002</v>
      </c>
      <c r="V8" s="3">
        <v>0.57142000000000004</v>
      </c>
      <c r="W8" s="3">
        <v>0.53188000000000002</v>
      </c>
      <c r="X8" s="3">
        <v>0.49202000000000001</v>
      </c>
      <c r="Y8" s="3">
        <v>0.45223999999999998</v>
      </c>
      <c r="Z8" s="3">
        <v>0.41293999999999997</v>
      </c>
      <c r="AA8" s="3">
        <v>0.37447999999999998</v>
      </c>
      <c r="AB8" s="3">
        <v>0.33723999999999998</v>
      </c>
      <c r="AC8" s="3">
        <v>0.30153000000000002</v>
      </c>
      <c r="AD8" s="3">
        <v>0.26762999999999998</v>
      </c>
      <c r="AE8" s="3">
        <v>0.23576</v>
      </c>
      <c r="AF8" s="3">
        <v>0.20610999999999999</v>
      </c>
      <c r="AG8" s="3">
        <v>0.17879</v>
      </c>
      <c r="AH8" s="3">
        <v>0.15386</v>
      </c>
      <c r="AI8" s="3">
        <v>0.13136</v>
      </c>
      <c r="AJ8" s="3">
        <v>0.11123</v>
      </c>
      <c r="AK8" s="3">
        <v>9.3420000000000003E-2</v>
      </c>
      <c r="AL8" s="3">
        <v>7.7799999999999994E-2</v>
      </c>
      <c r="AM8" s="3">
        <v>6.4259999999999998E-2</v>
      </c>
      <c r="AN8" s="3">
        <v>5.262E-2</v>
      </c>
      <c r="AO8" s="3">
        <v>4.2720000000000001E-2</v>
      </c>
      <c r="AP8" s="3">
        <v>3.4380000000000001E-2</v>
      </c>
      <c r="AQ8" s="3">
        <v>2.743E-2</v>
      </c>
      <c r="AR8" s="3">
        <v>2.1690000000000001E-2</v>
      </c>
      <c r="AS8" s="3">
        <v>1.7000000000000001E-2</v>
      </c>
      <c r="AT8" s="3">
        <v>1.321E-2</v>
      </c>
      <c r="AU8" s="3">
        <v>1.017E-2</v>
      </c>
      <c r="AV8" s="3">
        <v>7.7600000000000004E-3</v>
      </c>
      <c r="AW8" s="3">
        <v>5.8700000000000002E-3</v>
      </c>
      <c r="AX8" s="3">
        <v>4.4000000000000003E-3</v>
      </c>
      <c r="AY8" s="3">
        <v>3.2599999999999999E-3</v>
      </c>
      <c r="AZ8" s="3">
        <v>2.3999999999999998E-3</v>
      </c>
      <c r="BA8" s="3">
        <v>1.75E-3</v>
      </c>
      <c r="BB8" s="3">
        <v>1.2600000000000001E-3</v>
      </c>
      <c r="BC8" s="3">
        <v>8.9999999999999998E-4</v>
      </c>
      <c r="BD8" s="3">
        <v>6.4000000000000005E-4</v>
      </c>
      <c r="BE8" s="3">
        <v>4.4999999999999999E-4</v>
      </c>
      <c r="BF8" s="5">
        <f>P_A_R[[#This Row],[10+]]-P_A_R[[#This Row],[11+]]</f>
        <v>1.2389999999999901E-2</v>
      </c>
      <c r="BG8" s="5">
        <f>P_A_R[[#This Row],[11+]]-P_A_R[[#This Row],[12+]]</f>
        <v>1.4350000000000085E-2</v>
      </c>
      <c r="BH8" s="5">
        <f>P_A_R[[#This Row],[12+]]-P_A_R[[#This Row],[13+]]</f>
        <v>1.6479999999999939E-2</v>
      </c>
      <c r="BI8" s="5">
        <f>P_A_R[[#This Row],[13+]]-P_A_R[[#This Row],[14+]]</f>
        <v>1.8730000000000024E-2</v>
      </c>
      <c r="BJ8" s="5">
        <f>P_A_R[[#This Row],[14+]]-P_A_R[[#This Row],[15+]]</f>
        <v>2.1070000000000033E-2</v>
      </c>
      <c r="BK8" s="5">
        <f>P_A_R[[#This Row],[15+]]-P_A_R[[#This Row],[16+]]</f>
        <v>2.3469999999999991E-2</v>
      </c>
      <c r="BL8" s="5">
        <f>P_A_R[[#This Row],[16+]]-P_A_R[[#This Row],[17+]]</f>
        <v>2.5889999999999969E-2</v>
      </c>
      <c r="BM8" s="5">
        <f>P_A_R[[#This Row],[17+]]-P_A_R[[#This Row],[18+]]</f>
        <v>2.8270000000000017E-2</v>
      </c>
      <c r="BN8" s="5">
        <f>P_A_R[[#This Row],[18+]]-P_A_R[[#This Row],[19+]]</f>
        <v>3.0549999999999966E-2</v>
      </c>
      <c r="BO8" s="5">
        <f>P_A_R[[#This Row],[19+]]-P_A_R[[#This Row],[20+]]</f>
        <v>3.2710000000000017E-2</v>
      </c>
      <c r="BP8" s="5">
        <f>P_A_R[[#This Row],[20+]]-P_A_R[[#This Row],[21+]]</f>
        <v>3.4649999999999959E-2</v>
      </c>
      <c r="BQ8" s="5">
        <f>P_A_R[[#This Row],[21+]]-P_A_R[[#This Row],[22+]]</f>
        <v>3.6360000000000059E-2</v>
      </c>
      <c r="BR8" s="5">
        <f>P_A_R[[#This Row],[22+]]-P_A_R[[#This Row],[23+]]</f>
        <v>3.776999999999997E-2</v>
      </c>
      <c r="BS8" s="5">
        <f>P_A_R[[#This Row],[23+]]-P_A_R[[#This Row],[24+]]</f>
        <v>3.8839999999999986E-2</v>
      </c>
      <c r="BT8" s="5">
        <f>P_A_R[[#This Row],[24+]]-P_A_R[[#This Row],[25+]]</f>
        <v>3.954000000000002E-2</v>
      </c>
      <c r="BU8" s="5">
        <f>P_A_R[[#This Row],[25+]]-P_A_R[[#This Row],[26+]]</f>
        <v>3.9860000000000007E-2</v>
      </c>
      <c r="BV8" s="5">
        <f>P_A_R[[#This Row],[26+]]-P_A_R[[#This Row],[27+]]</f>
        <v>3.9780000000000038E-2</v>
      </c>
      <c r="BW8" s="5">
        <f>P_A_R[[#This Row],[27+]]-P_A_R[[#This Row],[28+]]</f>
        <v>3.9300000000000002E-2</v>
      </c>
      <c r="BX8" s="5">
        <f>P_A_R[[#This Row],[28+]]-P_A_R[[#This Row],[29+]]</f>
        <v>3.8459999999999994E-2</v>
      </c>
      <c r="BY8" s="5">
        <f>P_A_R[[#This Row],[29+]]-P_A_R[[#This Row],[30+]]</f>
        <v>3.7239999999999995E-2</v>
      </c>
      <c r="BZ8" s="5">
        <f>P_A_R[[#This Row],[30+]]-P_A_R[[#This Row],[31+]]</f>
        <v>3.5709999999999964E-2</v>
      </c>
      <c r="CA8" s="5">
        <f>P_A_R[[#This Row],[31+]]-P_A_R[[#This Row],[32+]]</f>
        <v>3.3900000000000041E-2</v>
      </c>
      <c r="CB8" s="5">
        <f>P_A_R[[#This Row],[32+]]-P_A_R[[#This Row],[33+]]</f>
        <v>3.1869999999999982E-2</v>
      </c>
      <c r="CC8" s="5">
        <f>P_A_R[[#This Row],[33+]]-P_A_R[[#This Row],[34+]]</f>
        <v>2.965000000000001E-2</v>
      </c>
      <c r="CD8" s="5">
        <f>P_A_R[[#This Row],[34+]]-P_A_R[[#This Row],[35+]]</f>
        <v>2.7319999999999983E-2</v>
      </c>
      <c r="CE8" s="5">
        <f>P_A_R[[#This Row],[35+]]-P_A_R[[#This Row],[36+]]</f>
        <v>2.4930000000000008E-2</v>
      </c>
      <c r="CF8" s="5">
        <f>P_A_R[[#This Row],[36+]]-P_A_R[[#This Row],[37+]]</f>
        <v>2.2499999999999992E-2</v>
      </c>
      <c r="CG8" s="5">
        <f>P_A_R[[#This Row],[37+]]-P_A_R[[#This Row],[38+]]</f>
        <v>2.0130000000000009E-2</v>
      </c>
      <c r="CH8" s="5">
        <f>P_A_R[[#This Row],[38+]]-P_A_R[[#This Row],[39+]]</f>
        <v>1.7809999999999993E-2</v>
      </c>
      <c r="CI8" s="5">
        <f>P_A_R[[#This Row],[39+]]-P_A_R[[#This Row],[40+]]</f>
        <v>1.5620000000000009E-2</v>
      </c>
      <c r="CJ8" s="5">
        <f>P_A_R[[#This Row],[40+]]-P_A_R[[#This Row],[41+]]</f>
        <v>1.3539999999999996E-2</v>
      </c>
      <c r="CK8" s="5">
        <f>P_A_R[[#This Row],[41+]]-P_A_R[[#This Row],[42+]]</f>
        <v>1.1639999999999998E-2</v>
      </c>
      <c r="CL8" s="5">
        <f>P_A_R[[#This Row],[42+]]-P_A_R[[#This Row],[43+]]</f>
        <v>9.8999999999999991E-3</v>
      </c>
      <c r="CM8" s="5">
        <f>P_A_R[[#This Row],[43+]]-P_A_R[[#This Row],[44+]]</f>
        <v>8.3400000000000002E-3</v>
      </c>
      <c r="CN8" s="5">
        <f>P_A_R[[#This Row],[44+]]-P_A_R[[#This Row],[45+]]</f>
        <v>6.9500000000000013E-3</v>
      </c>
      <c r="CO8" s="5">
        <f>P_A_R[[#This Row],[45+]]-P_A_R[[#This Row],[46+]]</f>
        <v>5.7399999999999986E-3</v>
      </c>
      <c r="CP8" s="5">
        <f>P_A_R[[#This Row],[46+]]-P_A_R[[#This Row],[47+]]</f>
        <v>4.6899999999999997E-3</v>
      </c>
      <c r="CQ8" s="5">
        <f>P_A_R[[#This Row],[47+]]-P_A_R[[#This Row],[48+]]</f>
        <v>3.7900000000000017E-3</v>
      </c>
      <c r="CR8" s="5">
        <f>P_A_R[[#This Row],[48+]]-P_A_R[[#This Row],[49+]]</f>
        <v>3.0399999999999993E-3</v>
      </c>
      <c r="CS8" s="5">
        <f>P_A_R[[#This Row],[49+]]-P_A_R[[#This Row],[50+]]</f>
        <v>2.4099999999999998E-3</v>
      </c>
      <c r="CT8" s="5">
        <f>P_A_R[[#This Row],[50+]]-P_A_R[[#This Row],[51+]]</f>
        <v>1.8900000000000002E-3</v>
      </c>
      <c r="CU8" s="5">
        <f>P_A_R[[#This Row],[51+]]-P_A_R[[#This Row],[52+]]</f>
        <v>1.47E-3</v>
      </c>
      <c r="CV8" s="5">
        <f>P_A_R[[#This Row],[52+]]-P_A_R[[#This Row],[53+]]</f>
        <v>1.1400000000000004E-3</v>
      </c>
      <c r="CW8" s="5">
        <f>P_A_R[[#This Row],[53+]]-P_A_R[[#This Row],[54+]]</f>
        <v>8.6000000000000009E-4</v>
      </c>
      <c r="CX8" s="5">
        <f>P_A_R[[#This Row],[54+]]-P_A_R[[#This Row],[55+]]</f>
        <v>6.4999999999999975E-4</v>
      </c>
      <c r="CY8" s="5">
        <f>P_A_R[[#This Row],[55+]]-P_A_R[[#This Row],[56+]]</f>
        <v>4.8999999999999998E-4</v>
      </c>
      <c r="CZ8" s="5">
        <f>P_A_R[[#This Row],[56+]]-P_A_R[[#This Row],[57+]]</f>
        <v>3.6000000000000008E-4</v>
      </c>
      <c r="DA8" s="5">
        <f>P_A_R[[#This Row],[57+]]-P_A_R[[#This Row],[58+]]</f>
        <v>2.5999999999999992E-4</v>
      </c>
      <c r="DB8" s="5">
        <f>P_A_R[[#This Row],[58+]]-P_A_R[[#This Row],[59+]]</f>
        <v>1.9000000000000006E-4</v>
      </c>
    </row>
    <row r="9" spans="1:106" hidden="1" x14ac:dyDescent="0.25">
      <c r="A9" s="10">
        <v>22400621</v>
      </c>
      <c r="B9" t="s">
        <v>82</v>
      </c>
      <c r="C9" t="s">
        <v>83</v>
      </c>
      <c r="D9" s="11">
        <v>0.58333333333333337</v>
      </c>
      <c r="E9" s="9" t="str">
        <f>HYPERLINK("https://www.nba.com/stats/player/1629614/boxscores-traditional", "Andrew Nembhard")</f>
        <v>Andrew Nembhard</v>
      </c>
      <c r="F9">
        <v>18.8</v>
      </c>
      <c r="G9" s="10">
        <v>5.6710000000000003</v>
      </c>
      <c r="H9" s="3">
        <v>0.93942999999999999</v>
      </c>
      <c r="I9" s="3">
        <v>0.91620999999999997</v>
      </c>
      <c r="J9" s="3">
        <v>0.88492999999999999</v>
      </c>
      <c r="K9" s="3">
        <v>0.84614</v>
      </c>
      <c r="L9" s="3">
        <v>0.80234000000000005</v>
      </c>
      <c r="M9" s="3">
        <v>0.74856999999999996</v>
      </c>
      <c r="N9" s="3">
        <v>0.68793000000000004</v>
      </c>
      <c r="O9" s="3">
        <v>0.62551999999999996</v>
      </c>
      <c r="P9" s="3">
        <v>0.55567</v>
      </c>
      <c r="Q9" s="3">
        <v>0.48404999999999998</v>
      </c>
      <c r="R9" s="3">
        <v>0.41682999999999998</v>
      </c>
      <c r="S9" s="3">
        <v>0.34827000000000002</v>
      </c>
      <c r="T9" s="3">
        <v>0.28774</v>
      </c>
      <c r="U9" s="3">
        <v>0.22964999999999999</v>
      </c>
      <c r="V9" s="3">
        <v>0.17879</v>
      </c>
      <c r="W9" s="3">
        <v>0.13786000000000001</v>
      </c>
      <c r="X9" s="3">
        <v>0.10204000000000001</v>
      </c>
      <c r="Y9" s="3">
        <v>7.3529999999999998E-2</v>
      </c>
      <c r="Z9" s="3">
        <v>5.262E-2</v>
      </c>
      <c r="AA9" s="3">
        <v>3.5929999999999997E-2</v>
      </c>
      <c r="AB9" s="3">
        <v>2.4420000000000001E-2</v>
      </c>
      <c r="AC9" s="3">
        <v>1.5779999999999999E-2</v>
      </c>
      <c r="AD9" s="3">
        <v>9.9000000000000008E-3</v>
      </c>
      <c r="AE9" s="3">
        <v>6.2100000000000002E-3</v>
      </c>
      <c r="AF9" s="3">
        <v>3.6800000000000001E-3</v>
      </c>
      <c r="AG9" s="3">
        <v>2.1199999999999999E-3</v>
      </c>
      <c r="AH9" s="3">
        <v>1.2199999999999999E-3</v>
      </c>
      <c r="AI9" s="3">
        <v>6.6E-4</v>
      </c>
      <c r="AJ9" s="3">
        <v>3.5E-4</v>
      </c>
      <c r="AK9" s="3">
        <v>1.9000000000000001E-4</v>
      </c>
      <c r="AL9" s="3">
        <v>9.0000000000000006E-5</v>
      </c>
      <c r="AM9" s="3">
        <v>5.0000000000000002E-5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5">
        <f>P_A_R[[#This Row],[10+]]-P_A_R[[#This Row],[11+]]</f>
        <v>2.3220000000000018E-2</v>
      </c>
      <c r="BG9" s="5">
        <f>P_A_R[[#This Row],[11+]]-P_A_R[[#This Row],[12+]]</f>
        <v>3.1279999999999974E-2</v>
      </c>
      <c r="BH9" s="5">
        <f>P_A_R[[#This Row],[12+]]-P_A_R[[#This Row],[13+]]</f>
        <v>3.8789999999999991E-2</v>
      </c>
      <c r="BI9" s="5">
        <f>P_A_R[[#This Row],[13+]]-P_A_R[[#This Row],[14+]]</f>
        <v>4.379999999999995E-2</v>
      </c>
      <c r="BJ9" s="5">
        <f>P_A_R[[#This Row],[14+]]-P_A_R[[#This Row],[15+]]</f>
        <v>5.3770000000000095E-2</v>
      </c>
      <c r="BK9" s="5">
        <f>P_A_R[[#This Row],[15+]]-P_A_R[[#This Row],[16+]]</f>
        <v>6.0639999999999916E-2</v>
      </c>
      <c r="BL9" s="5">
        <f>P_A_R[[#This Row],[16+]]-P_A_R[[#This Row],[17+]]</f>
        <v>6.2410000000000077E-2</v>
      </c>
      <c r="BM9" s="5">
        <f>P_A_R[[#This Row],[17+]]-P_A_R[[#This Row],[18+]]</f>
        <v>6.9849999999999968E-2</v>
      </c>
      <c r="BN9" s="5">
        <f>P_A_R[[#This Row],[18+]]-P_A_R[[#This Row],[19+]]</f>
        <v>7.1620000000000017E-2</v>
      </c>
      <c r="BO9" s="5">
        <f>P_A_R[[#This Row],[19+]]-P_A_R[[#This Row],[20+]]</f>
        <v>6.7220000000000002E-2</v>
      </c>
      <c r="BP9" s="5">
        <f>P_A_R[[#This Row],[20+]]-P_A_R[[#This Row],[21+]]</f>
        <v>6.8559999999999954E-2</v>
      </c>
      <c r="BQ9" s="5">
        <f>P_A_R[[#This Row],[21+]]-P_A_R[[#This Row],[22+]]</f>
        <v>6.0530000000000028E-2</v>
      </c>
      <c r="BR9" s="5">
        <f>P_A_R[[#This Row],[22+]]-P_A_R[[#This Row],[23+]]</f>
        <v>5.8090000000000003E-2</v>
      </c>
      <c r="BS9" s="5">
        <f>P_A_R[[#This Row],[23+]]-P_A_R[[#This Row],[24+]]</f>
        <v>5.0859999999999989E-2</v>
      </c>
      <c r="BT9" s="5">
        <f>P_A_R[[#This Row],[24+]]-P_A_R[[#This Row],[25+]]</f>
        <v>4.0929999999999994E-2</v>
      </c>
      <c r="BU9" s="5">
        <f>P_A_R[[#This Row],[25+]]-P_A_R[[#This Row],[26+]]</f>
        <v>3.5820000000000005E-2</v>
      </c>
      <c r="BV9" s="5">
        <f>P_A_R[[#This Row],[26+]]-P_A_R[[#This Row],[27+]]</f>
        <v>2.8510000000000008E-2</v>
      </c>
      <c r="BW9" s="5">
        <f>P_A_R[[#This Row],[27+]]-P_A_R[[#This Row],[28+]]</f>
        <v>2.0909999999999998E-2</v>
      </c>
      <c r="BX9" s="5">
        <f>P_A_R[[#This Row],[28+]]-P_A_R[[#This Row],[29+]]</f>
        <v>1.6690000000000003E-2</v>
      </c>
      <c r="BY9" s="5">
        <f>P_A_R[[#This Row],[29+]]-P_A_R[[#This Row],[30+]]</f>
        <v>1.1509999999999996E-2</v>
      </c>
      <c r="BZ9" s="5">
        <f>P_A_R[[#This Row],[30+]]-P_A_R[[#This Row],[31+]]</f>
        <v>8.6400000000000018E-3</v>
      </c>
      <c r="CA9" s="5">
        <f>P_A_R[[#This Row],[31+]]-P_A_R[[#This Row],[32+]]</f>
        <v>5.8799999999999981E-3</v>
      </c>
      <c r="CB9" s="5">
        <f>P_A_R[[#This Row],[32+]]-P_A_R[[#This Row],[33+]]</f>
        <v>3.6900000000000006E-3</v>
      </c>
      <c r="CC9" s="5">
        <f>P_A_R[[#This Row],[33+]]-P_A_R[[#This Row],[34+]]</f>
        <v>2.5300000000000001E-3</v>
      </c>
      <c r="CD9" s="5">
        <f>P_A_R[[#This Row],[34+]]-P_A_R[[#This Row],[35+]]</f>
        <v>1.5600000000000002E-3</v>
      </c>
      <c r="CE9" s="5">
        <f>P_A_R[[#This Row],[35+]]-P_A_R[[#This Row],[36+]]</f>
        <v>8.9999999999999998E-4</v>
      </c>
      <c r="CF9" s="5">
        <f>P_A_R[[#This Row],[36+]]-P_A_R[[#This Row],[37+]]</f>
        <v>5.5999999999999995E-4</v>
      </c>
      <c r="CG9" s="5">
        <f>P_A_R[[#This Row],[37+]]-P_A_R[[#This Row],[38+]]</f>
        <v>3.1E-4</v>
      </c>
      <c r="CH9" s="5">
        <f>P_A_R[[#This Row],[38+]]-P_A_R[[#This Row],[39+]]</f>
        <v>1.5999999999999999E-4</v>
      </c>
      <c r="CI9" s="5">
        <f>P_A_R[[#This Row],[39+]]-P_A_R[[#This Row],[40+]]</f>
        <v>1E-4</v>
      </c>
      <c r="CJ9" s="5">
        <f>P_A_R[[#This Row],[40+]]-P_A_R[[#This Row],[41+]]</f>
        <v>4.0000000000000003E-5</v>
      </c>
      <c r="CK9" s="5">
        <f>P_A_R[[#This Row],[41+]]-P_A_R[[#This Row],[42+]]</f>
        <v>5.0000000000000002E-5</v>
      </c>
      <c r="CL9" s="5">
        <f>P_A_R[[#This Row],[42+]]-P_A_R[[#This Row],[43+]]</f>
        <v>0</v>
      </c>
      <c r="CM9" s="5">
        <f>P_A_R[[#This Row],[43+]]-P_A_R[[#This Row],[44+]]</f>
        <v>0</v>
      </c>
      <c r="CN9" s="5">
        <f>P_A_R[[#This Row],[44+]]-P_A_R[[#This Row],[45+]]</f>
        <v>0</v>
      </c>
      <c r="CO9" s="5">
        <f>P_A_R[[#This Row],[45+]]-P_A_R[[#This Row],[46+]]</f>
        <v>0</v>
      </c>
      <c r="CP9" s="5">
        <f>P_A_R[[#This Row],[46+]]-P_A_R[[#This Row],[47+]]</f>
        <v>0</v>
      </c>
      <c r="CQ9" s="5">
        <f>P_A_R[[#This Row],[47+]]-P_A_R[[#This Row],[48+]]</f>
        <v>0</v>
      </c>
      <c r="CR9" s="5">
        <f>P_A_R[[#This Row],[48+]]-P_A_R[[#This Row],[49+]]</f>
        <v>0</v>
      </c>
      <c r="CS9" s="5">
        <f>P_A_R[[#This Row],[49+]]-P_A_R[[#This Row],[50+]]</f>
        <v>0</v>
      </c>
      <c r="CT9" s="5">
        <f>P_A_R[[#This Row],[50+]]-P_A_R[[#This Row],[51+]]</f>
        <v>0</v>
      </c>
      <c r="CU9" s="5">
        <f>P_A_R[[#This Row],[51+]]-P_A_R[[#This Row],[52+]]</f>
        <v>0</v>
      </c>
      <c r="CV9" s="5">
        <f>P_A_R[[#This Row],[52+]]-P_A_R[[#This Row],[53+]]</f>
        <v>0</v>
      </c>
      <c r="CW9" s="5">
        <f>P_A_R[[#This Row],[53+]]-P_A_R[[#This Row],[54+]]</f>
        <v>0</v>
      </c>
      <c r="CX9" s="5">
        <f>P_A_R[[#This Row],[54+]]-P_A_R[[#This Row],[55+]]</f>
        <v>0</v>
      </c>
      <c r="CY9" s="5">
        <f>P_A_R[[#This Row],[55+]]-P_A_R[[#This Row],[56+]]</f>
        <v>0</v>
      </c>
      <c r="CZ9" s="5">
        <f>P_A_R[[#This Row],[56+]]-P_A_R[[#This Row],[57+]]</f>
        <v>0</v>
      </c>
      <c r="DA9" s="5">
        <f>P_A_R[[#This Row],[57+]]-P_A_R[[#This Row],[58+]]</f>
        <v>0</v>
      </c>
      <c r="DB9" s="5">
        <f>P_A_R[[#This Row],[58+]]-P_A_R[[#This Row],[59+]]</f>
        <v>0</v>
      </c>
    </row>
    <row r="10" spans="1:106" hidden="1" x14ac:dyDescent="0.25">
      <c r="A10" s="10">
        <v>22400621</v>
      </c>
      <c r="B10" t="s">
        <v>82</v>
      </c>
      <c r="C10" t="s">
        <v>83</v>
      </c>
      <c r="D10" s="11">
        <v>0.58333333333333337</v>
      </c>
      <c r="E10" s="9" t="str">
        <f>HYPERLINK("https://www.nba.com/stats/player/1641716/boxscores-traditional", "Jarace Walker")</f>
        <v>Jarace Walker</v>
      </c>
      <c r="F10">
        <v>15.4</v>
      </c>
      <c r="G10" s="10">
        <v>4.923</v>
      </c>
      <c r="H10" s="3">
        <v>0.86433000000000004</v>
      </c>
      <c r="I10" s="3">
        <v>0.81327000000000005</v>
      </c>
      <c r="J10" s="3">
        <v>0.75490000000000002</v>
      </c>
      <c r="K10" s="3">
        <v>0.68793000000000004</v>
      </c>
      <c r="L10" s="3">
        <v>0.61026000000000002</v>
      </c>
      <c r="M10" s="3">
        <v>0.53188000000000002</v>
      </c>
      <c r="N10" s="3">
        <v>0.45223999999999998</v>
      </c>
      <c r="O10" s="3">
        <v>0.37069999999999997</v>
      </c>
      <c r="P10" s="3">
        <v>0.29805999999999999</v>
      </c>
      <c r="Q10" s="3">
        <v>0.23269999999999999</v>
      </c>
      <c r="R10" s="3">
        <v>0.17619000000000001</v>
      </c>
      <c r="S10" s="3">
        <v>0.12714</v>
      </c>
      <c r="T10" s="3">
        <v>9.0120000000000006E-2</v>
      </c>
      <c r="U10" s="3">
        <v>6.1780000000000002E-2</v>
      </c>
      <c r="V10" s="3">
        <v>4.0059999999999998E-2</v>
      </c>
      <c r="W10" s="3">
        <v>2.5590000000000002E-2</v>
      </c>
      <c r="X10" s="3">
        <v>1.5779999999999999E-2</v>
      </c>
      <c r="Y10" s="3">
        <v>9.1400000000000006E-3</v>
      </c>
      <c r="Z10" s="3">
        <v>5.2300000000000003E-3</v>
      </c>
      <c r="AA10" s="3">
        <v>2.8900000000000002E-3</v>
      </c>
      <c r="AB10" s="3">
        <v>1.49E-3</v>
      </c>
      <c r="AC10" s="3">
        <v>7.6000000000000004E-4</v>
      </c>
      <c r="AD10" s="3">
        <v>3.8000000000000002E-4</v>
      </c>
      <c r="AE10" s="3">
        <v>1.7000000000000001E-4</v>
      </c>
      <c r="AF10" s="3">
        <v>8.0000000000000007E-5</v>
      </c>
      <c r="AG10" s="3">
        <v>3.0000000000000001E-5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5">
        <f>P_A_R[[#This Row],[10+]]-P_A_R[[#This Row],[11+]]</f>
        <v>5.1059999999999994E-2</v>
      </c>
      <c r="BG10" s="5">
        <f>P_A_R[[#This Row],[11+]]-P_A_R[[#This Row],[12+]]</f>
        <v>5.8370000000000033E-2</v>
      </c>
      <c r="BH10" s="5">
        <f>P_A_R[[#This Row],[12+]]-P_A_R[[#This Row],[13+]]</f>
        <v>6.6969999999999974E-2</v>
      </c>
      <c r="BI10" s="5">
        <f>P_A_R[[#This Row],[13+]]-P_A_R[[#This Row],[14+]]</f>
        <v>7.7670000000000017E-2</v>
      </c>
      <c r="BJ10" s="5">
        <f>P_A_R[[#This Row],[14+]]-P_A_R[[#This Row],[15+]]</f>
        <v>7.8380000000000005E-2</v>
      </c>
      <c r="BK10" s="5">
        <f>P_A_R[[#This Row],[15+]]-P_A_R[[#This Row],[16+]]</f>
        <v>7.9640000000000044E-2</v>
      </c>
      <c r="BL10" s="5">
        <f>P_A_R[[#This Row],[16+]]-P_A_R[[#This Row],[17+]]</f>
        <v>8.1540000000000001E-2</v>
      </c>
      <c r="BM10" s="5">
        <f>P_A_R[[#This Row],[17+]]-P_A_R[[#This Row],[18+]]</f>
        <v>7.2639999999999982E-2</v>
      </c>
      <c r="BN10" s="5">
        <f>P_A_R[[#This Row],[18+]]-P_A_R[[#This Row],[19+]]</f>
        <v>6.5360000000000001E-2</v>
      </c>
      <c r="BO10" s="5">
        <f>P_A_R[[#This Row],[19+]]-P_A_R[[#This Row],[20+]]</f>
        <v>5.6509999999999977E-2</v>
      </c>
      <c r="BP10" s="5">
        <f>P_A_R[[#This Row],[20+]]-P_A_R[[#This Row],[21+]]</f>
        <v>4.905000000000001E-2</v>
      </c>
      <c r="BQ10" s="5">
        <f>P_A_R[[#This Row],[21+]]-P_A_R[[#This Row],[22+]]</f>
        <v>3.7019999999999997E-2</v>
      </c>
      <c r="BR10" s="5">
        <f>P_A_R[[#This Row],[22+]]-P_A_R[[#This Row],[23+]]</f>
        <v>2.8340000000000004E-2</v>
      </c>
      <c r="BS10" s="5">
        <f>P_A_R[[#This Row],[23+]]-P_A_R[[#This Row],[24+]]</f>
        <v>2.1720000000000003E-2</v>
      </c>
      <c r="BT10" s="5">
        <f>P_A_R[[#This Row],[24+]]-P_A_R[[#This Row],[25+]]</f>
        <v>1.4469999999999997E-2</v>
      </c>
      <c r="BU10" s="5">
        <f>P_A_R[[#This Row],[25+]]-P_A_R[[#This Row],[26+]]</f>
        <v>9.8100000000000027E-3</v>
      </c>
      <c r="BV10" s="5">
        <f>P_A_R[[#This Row],[26+]]-P_A_R[[#This Row],[27+]]</f>
        <v>6.6399999999999983E-3</v>
      </c>
      <c r="BW10" s="5">
        <f>P_A_R[[#This Row],[27+]]-P_A_R[[#This Row],[28+]]</f>
        <v>3.9100000000000003E-3</v>
      </c>
      <c r="BX10" s="5">
        <f>P_A_R[[#This Row],[28+]]-P_A_R[[#This Row],[29+]]</f>
        <v>2.3400000000000001E-3</v>
      </c>
      <c r="BY10" s="5">
        <f>P_A_R[[#This Row],[29+]]-P_A_R[[#This Row],[30+]]</f>
        <v>1.4000000000000002E-3</v>
      </c>
      <c r="BZ10" s="5">
        <f>P_A_R[[#This Row],[30+]]-P_A_R[[#This Row],[31+]]</f>
        <v>7.2999999999999996E-4</v>
      </c>
      <c r="CA10" s="5">
        <f>P_A_R[[#This Row],[31+]]-P_A_R[[#This Row],[32+]]</f>
        <v>3.8000000000000002E-4</v>
      </c>
      <c r="CB10" s="5">
        <f>P_A_R[[#This Row],[32+]]-P_A_R[[#This Row],[33+]]</f>
        <v>2.1000000000000001E-4</v>
      </c>
      <c r="CC10" s="5">
        <f>P_A_R[[#This Row],[33+]]-P_A_R[[#This Row],[34+]]</f>
        <v>9.0000000000000006E-5</v>
      </c>
      <c r="CD10" s="5">
        <f>P_A_R[[#This Row],[34+]]-P_A_R[[#This Row],[35+]]</f>
        <v>5.0000000000000009E-5</v>
      </c>
      <c r="CE10" s="5">
        <f>P_A_R[[#This Row],[35+]]-P_A_R[[#This Row],[36+]]</f>
        <v>3.0000000000000001E-5</v>
      </c>
      <c r="CF10" s="5">
        <f>P_A_R[[#This Row],[36+]]-P_A_R[[#This Row],[37+]]</f>
        <v>0</v>
      </c>
      <c r="CG10" s="5">
        <f>P_A_R[[#This Row],[37+]]-P_A_R[[#This Row],[38+]]</f>
        <v>0</v>
      </c>
      <c r="CH10" s="5">
        <f>P_A_R[[#This Row],[38+]]-P_A_R[[#This Row],[39+]]</f>
        <v>0</v>
      </c>
      <c r="CI10" s="5">
        <f>P_A_R[[#This Row],[39+]]-P_A_R[[#This Row],[40+]]</f>
        <v>0</v>
      </c>
      <c r="CJ10" s="5">
        <f>P_A_R[[#This Row],[40+]]-P_A_R[[#This Row],[41+]]</f>
        <v>0</v>
      </c>
      <c r="CK10" s="5">
        <f>P_A_R[[#This Row],[41+]]-P_A_R[[#This Row],[42+]]</f>
        <v>0</v>
      </c>
      <c r="CL10" s="5">
        <f>P_A_R[[#This Row],[42+]]-P_A_R[[#This Row],[43+]]</f>
        <v>0</v>
      </c>
      <c r="CM10" s="5">
        <f>P_A_R[[#This Row],[43+]]-P_A_R[[#This Row],[44+]]</f>
        <v>0</v>
      </c>
      <c r="CN10" s="5">
        <f>P_A_R[[#This Row],[44+]]-P_A_R[[#This Row],[45+]]</f>
        <v>0</v>
      </c>
      <c r="CO10" s="5">
        <f>P_A_R[[#This Row],[45+]]-P_A_R[[#This Row],[46+]]</f>
        <v>0</v>
      </c>
      <c r="CP10" s="5">
        <f>P_A_R[[#This Row],[46+]]-P_A_R[[#This Row],[47+]]</f>
        <v>0</v>
      </c>
      <c r="CQ10" s="5">
        <f>P_A_R[[#This Row],[47+]]-P_A_R[[#This Row],[48+]]</f>
        <v>0</v>
      </c>
      <c r="CR10" s="5">
        <f>P_A_R[[#This Row],[48+]]-P_A_R[[#This Row],[49+]]</f>
        <v>0</v>
      </c>
      <c r="CS10" s="5">
        <f>P_A_R[[#This Row],[49+]]-P_A_R[[#This Row],[50+]]</f>
        <v>0</v>
      </c>
      <c r="CT10" s="5">
        <f>P_A_R[[#This Row],[50+]]-P_A_R[[#This Row],[51+]]</f>
        <v>0</v>
      </c>
      <c r="CU10" s="5">
        <f>P_A_R[[#This Row],[51+]]-P_A_R[[#This Row],[52+]]</f>
        <v>0</v>
      </c>
      <c r="CV10" s="5">
        <f>P_A_R[[#This Row],[52+]]-P_A_R[[#This Row],[53+]]</f>
        <v>0</v>
      </c>
      <c r="CW10" s="5">
        <f>P_A_R[[#This Row],[53+]]-P_A_R[[#This Row],[54+]]</f>
        <v>0</v>
      </c>
      <c r="CX10" s="5">
        <f>P_A_R[[#This Row],[54+]]-P_A_R[[#This Row],[55+]]</f>
        <v>0</v>
      </c>
      <c r="CY10" s="5">
        <f>P_A_R[[#This Row],[55+]]-P_A_R[[#This Row],[56+]]</f>
        <v>0</v>
      </c>
      <c r="CZ10" s="5">
        <f>P_A_R[[#This Row],[56+]]-P_A_R[[#This Row],[57+]]</f>
        <v>0</v>
      </c>
      <c r="DA10" s="5">
        <f>P_A_R[[#This Row],[57+]]-P_A_R[[#This Row],[58+]]</f>
        <v>0</v>
      </c>
      <c r="DB10" s="5">
        <f>P_A_R[[#This Row],[58+]]-P_A_R[[#This Row],[59+]]</f>
        <v>0</v>
      </c>
    </row>
    <row r="11" spans="1:106" hidden="1" x14ac:dyDescent="0.25">
      <c r="A11" s="10">
        <v>22400621</v>
      </c>
      <c r="B11" t="s">
        <v>82</v>
      </c>
      <c r="C11" t="s">
        <v>83</v>
      </c>
      <c r="D11" s="11">
        <v>0.58333333333333337</v>
      </c>
      <c r="E11" s="9" t="str">
        <f>HYPERLINK("https://www.nba.com/stats/player/1628418/boxscores-traditional", "Thomas Bryant")</f>
        <v>Thomas Bryant</v>
      </c>
      <c r="F11">
        <v>12.8</v>
      </c>
      <c r="G11" s="10">
        <v>4.4450000000000003</v>
      </c>
      <c r="H11" s="3">
        <v>0.73565000000000003</v>
      </c>
      <c r="I11" s="3">
        <v>0.65542</v>
      </c>
      <c r="J11" s="3">
        <v>0.57142000000000004</v>
      </c>
      <c r="K11" s="3">
        <v>0.48404999999999998</v>
      </c>
      <c r="L11" s="3">
        <v>0.39357999999999999</v>
      </c>
      <c r="M11" s="3">
        <v>0.31207000000000001</v>
      </c>
      <c r="N11" s="3">
        <v>0.23576</v>
      </c>
      <c r="O11" s="3">
        <v>0.17360999999999999</v>
      </c>
      <c r="P11" s="3">
        <v>0.121</v>
      </c>
      <c r="Q11" s="3">
        <v>8.226E-2</v>
      </c>
      <c r="R11" s="3">
        <v>5.262E-2</v>
      </c>
      <c r="S11" s="3">
        <v>3.288E-2</v>
      </c>
      <c r="T11" s="3">
        <v>1.9230000000000001E-2</v>
      </c>
      <c r="U11" s="3">
        <v>1.1010000000000001E-2</v>
      </c>
      <c r="V11" s="3">
        <v>5.8700000000000002E-3</v>
      </c>
      <c r="W11" s="3">
        <v>3.0699999999999998E-3</v>
      </c>
      <c r="X11" s="3">
        <v>1.49E-3</v>
      </c>
      <c r="Y11" s="3">
        <v>7.1000000000000002E-4</v>
      </c>
      <c r="Z11" s="3">
        <v>3.1E-4</v>
      </c>
      <c r="AA11" s="3">
        <v>1.3999999999999999E-4</v>
      </c>
      <c r="AB11" s="3">
        <v>5.0000000000000002E-5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5">
        <f>P_A_R[[#This Row],[10+]]-P_A_R[[#This Row],[11+]]</f>
        <v>8.0230000000000024E-2</v>
      </c>
      <c r="BG11" s="5">
        <f>P_A_R[[#This Row],[11+]]-P_A_R[[#This Row],[12+]]</f>
        <v>8.3999999999999964E-2</v>
      </c>
      <c r="BH11" s="5">
        <f>P_A_R[[#This Row],[12+]]-P_A_R[[#This Row],[13+]]</f>
        <v>8.7370000000000059E-2</v>
      </c>
      <c r="BI11" s="5">
        <f>P_A_R[[#This Row],[13+]]-P_A_R[[#This Row],[14+]]</f>
        <v>9.0469999999999995E-2</v>
      </c>
      <c r="BJ11" s="5">
        <f>P_A_R[[#This Row],[14+]]-P_A_R[[#This Row],[15+]]</f>
        <v>8.1509999999999971E-2</v>
      </c>
      <c r="BK11" s="5">
        <f>P_A_R[[#This Row],[15+]]-P_A_R[[#This Row],[16+]]</f>
        <v>7.6310000000000017E-2</v>
      </c>
      <c r="BL11" s="5">
        <f>P_A_R[[#This Row],[16+]]-P_A_R[[#This Row],[17+]]</f>
        <v>6.2150000000000011E-2</v>
      </c>
      <c r="BM11" s="5">
        <f>P_A_R[[#This Row],[17+]]-P_A_R[[#This Row],[18+]]</f>
        <v>5.260999999999999E-2</v>
      </c>
      <c r="BN11" s="5">
        <f>P_A_R[[#This Row],[18+]]-P_A_R[[#This Row],[19+]]</f>
        <v>3.8739999999999997E-2</v>
      </c>
      <c r="BO11" s="5">
        <f>P_A_R[[#This Row],[19+]]-P_A_R[[#This Row],[20+]]</f>
        <v>2.964E-2</v>
      </c>
      <c r="BP11" s="5">
        <f>P_A_R[[#This Row],[20+]]-P_A_R[[#This Row],[21+]]</f>
        <v>1.9740000000000001E-2</v>
      </c>
      <c r="BQ11" s="5">
        <f>P_A_R[[#This Row],[21+]]-P_A_R[[#This Row],[22+]]</f>
        <v>1.3649999999999999E-2</v>
      </c>
      <c r="BR11" s="5">
        <f>P_A_R[[#This Row],[22+]]-P_A_R[[#This Row],[23+]]</f>
        <v>8.2199999999999999E-3</v>
      </c>
      <c r="BS11" s="5">
        <f>P_A_R[[#This Row],[23+]]-P_A_R[[#This Row],[24+]]</f>
        <v>5.1400000000000005E-3</v>
      </c>
      <c r="BT11" s="5">
        <f>P_A_R[[#This Row],[24+]]-P_A_R[[#This Row],[25+]]</f>
        <v>2.8000000000000004E-3</v>
      </c>
      <c r="BU11" s="5">
        <f>P_A_R[[#This Row],[25+]]-P_A_R[[#This Row],[26+]]</f>
        <v>1.5799999999999998E-3</v>
      </c>
      <c r="BV11" s="5">
        <f>P_A_R[[#This Row],[26+]]-P_A_R[[#This Row],[27+]]</f>
        <v>7.7999999999999999E-4</v>
      </c>
      <c r="BW11" s="5">
        <f>P_A_R[[#This Row],[27+]]-P_A_R[[#This Row],[28+]]</f>
        <v>4.0000000000000002E-4</v>
      </c>
      <c r="BX11" s="5">
        <f>P_A_R[[#This Row],[28+]]-P_A_R[[#This Row],[29+]]</f>
        <v>1.7000000000000001E-4</v>
      </c>
      <c r="BY11" s="5">
        <f>P_A_R[[#This Row],[29+]]-P_A_R[[#This Row],[30+]]</f>
        <v>8.9999999999999992E-5</v>
      </c>
      <c r="BZ11" s="5">
        <f>P_A_R[[#This Row],[30+]]-P_A_R[[#This Row],[31+]]</f>
        <v>5.0000000000000002E-5</v>
      </c>
      <c r="CA11" s="5">
        <f>P_A_R[[#This Row],[31+]]-P_A_R[[#This Row],[32+]]</f>
        <v>0</v>
      </c>
      <c r="CB11" s="5">
        <f>P_A_R[[#This Row],[32+]]-P_A_R[[#This Row],[33+]]</f>
        <v>0</v>
      </c>
      <c r="CC11" s="5">
        <f>P_A_R[[#This Row],[33+]]-P_A_R[[#This Row],[34+]]</f>
        <v>0</v>
      </c>
      <c r="CD11" s="5">
        <f>P_A_R[[#This Row],[34+]]-P_A_R[[#This Row],[35+]]</f>
        <v>0</v>
      </c>
      <c r="CE11" s="5">
        <f>P_A_R[[#This Row],[35+]]-P_A_R[[#This Row],[36+]]</f>
        <v>0</v>
      </c>
      <c r="CF11" s="5">
        <f>P_A_R[[#This Row],[36+]]-P_A_R[[#This Row],[37+]]</f>
        <v>0</v>
      </c>
      <c r="CG11" s="5">
        <f>P_A_R[[#This Row],[37+]]-P_A_R[[#This Row],[38+]]</f>
        <v>0</v>
      </c>
      <c r="CH11" s="5">
        <f>P_A_R[[#This Row],[38+]]-P_A_R[[#This Row],[39+]]</f>
        <v>0</v>
      </c>
      <c r="CI11" s="5">
        <f>P_A_R[[#This Row],[39+]]-P_A_R[[#This Row],[40+]]</f>
        <v>0</v>
      </c>
      <c r="CJ11" s="5">
        <f>P_A_R[[#This Row],[40+]]-P_A_R[[#This Row],[41+]]</f>
        <v>0</v>
      </c>
      <c r="CK11" s="5">
        <f>P_A_R[[#This Row],[41+]]-P_A_R[[#This Row],[42+]]</f>
        <v>0</v>
      </c>
      <c r="CL11" s="5">
        <f>P_A_R[[#This Row],[42+]]-P_A_R[[#This Row],[43+]]</f>
        <v>0</v>
      </c>
      <c r="CM11" s="5">
        <f>P_A_R[[#This Row],[43+]]-P_A_R[[#This Row],[44+]]</f>
        <v>0</v>
      </c>
      <c r="CN11" s="5">
        <f>P_A_R[[#This Row],[44+]]-P_A_R[[#This Row],[45+]]</f>
        <v>0</v>
      </c>
      <c r="CO11" s="5">
        <f>P_A_R[[#This Row],[45+]]-P_A_R[[#This Row],[46+]]</f>
        <v>0</v>
      </c>
      <c r="CP11" s="5">
        <f>P_A_R[[#This Row],[46+]]-P_A_R[[#This Row],[47+]]</f>
        <v>0</v>
      </c>
      <c r="CQ11" s="5">
        <f>P_A_R[[#This Row],[47+]]-P_A_R[[#This Row],[48+]]</f>
        <v>0</v>
      </c>
      <c r="CR11" s="5">
        <f>P_A_R[[#This Row],[48+]]-P_A_R[[#This Row],[49+]]</f>
        <v>0</v>
      </c>
      <c r="CS11" s="5">
        <f>P_A_R[[#This Row],[49+]]-P_A_R[[#This Row],[50+]]</f>
        <v>0</v>
      </c>
      <c r="CT11" s="5">
        <f>P_A_R[[#This Row],[50+]]-P_A_R[[#This Row],[51+]]</f>
        <v>0</v>
      </c>
      <c r="CU11" s="5">
        <f>P_A_R[[#This Row],[51+]]-P_A_R[[#This Row],[52+]]</f>
        <v>0</v>
      </c>
      <c r="CV11" s="5">
        <f>P_A_R[[#This Row],[52+]]-P_A_R[[#This Row],[53+]]</f>
        <v>0</v>
      </c>
      <c r="CW11" s="5">
        <f>P_A_R[[#This Row],[53+]]-P_A_R[[#This Row],[54+]]</f>
        <v>0</v>
      </c>
      <c r="CX11" s="5">
        <f>P_A_R[[#This Row],[54+]]-P_A_R[[#This Row],[55+]]</f>
        <v>0</v>
      </c>
      <c r="CY11" s="5">
        <f>P_A_R[[#This Row],[55+]]-P_A_R[[#This Row],[56+]]</f>
        <v>0</v>
      </c>
      <c r="CZ11" s="5">
        <f>P_A_R[[#This Row],[56+]]-P_A_R[[#This Row],[57+]]</f>
        <v>0</v>
      </c>
      <c r="DA11" s="5">
        <f>P_A_R[[#This Row],[57+]]-P_A_R[[#This Row],[58+]]</f>
        <v>0</v>
      </c>
      <c r="DB11" s="5">
        <f>P_A_R[[#This Row],[58+]]-P_A_R[[#This Row],[59+]]</f>
        <v>0</v>
      </c>
    </row>
    <row r="12" spans="1:106" hidden="1" x14ac:dyDescent="0.25">
      <c r="A12" s="10">
        <v>22400621</v>
      </c>
      <c r="B12" t="s">
        <v>82</v>
      </c>
      <c r="C12" t="s">
        <v>83</v>
      </c>
      <c r="D12" s="11">
        <v>0.58333333333333337</v>
      </c>
      <c r="E12" s="9" t="str">
        <f>HYPERLINK("https://www.nba.com/stats/player/1630167/boxscores-traditional", "Obi Toppin")</f>
        <v>Obi Toppin</v>
      </c>
      <c r="F12">
        <v>11.6</v>
      </c>
      <c r="G12" s="10">
        <v>3.6109999999999998</v>
      </c>
      <c r="H12" s="3">
        <v>0.67003000000000001</v>
      </c>
      <c r="I12" s="3">
        <v>0.56749000000000005</v>
      </c>
      <c r="J12" s="3">
        <v>0.45619999999999999</v>
      </c>
      <c r="K12" s="3">
        <v>0.34827000000000002</v>
      </c>
      <c r="L12" s="3">
        <v>0.25463000000000002</v>
      </c>
      <c r="M12" s="3">
        <v>0.17360999999999999</v>
      </c>
      <c r="N12" s="3">
        <v>0.11123</v>
      </c>
      <c r="O12" s="3">
        <v>6.6809999999999994E-2</v>
      </c>
      <c r="P12" s="3">
        <v>3.8359999999999998E-2</v>
      </c>
      <c r="Q12" s="3">
        <v>2.018E-2</v>
      </c>
      <c r="R12" s="3">
        <v>9.9000000000000008E-3</v>
      </c>
      <c r="S12" s="3">
        <v>4.6600000000000001E-3</v>
      </c>
      <c r="T12" s="3">
        <v>1.99E-3</v>
      </c>
      <c r="U12" s="3">
        <v>7.9000000000000001E-4</v>
      </c>
      <c r="V12" s="3">
        <v>2.9999999999999997E-4</v>
      </c>
      <c r="W12" s="3">
        <v>1E-4</v>
      </c>
      <c r="X12" s="3">
        <v>3.0000000000000001E-5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5">
        <f>P_A_R[[#This Row],[10+]]-P_A_R[[#This Row],[11+]]</f>
        <v>0.10253999999999996</v>
      </c>
      <c r="BG12" s="5">
        <f>P_A_R[[#This Row],[11+]]-P_A_R[[#This Row],[12+]]</f>
        <v>0.11129000000000006</v>
      </c>
      <c r="BH12" s="5">
        <f>P_A_R[[#This Row],[12+]]-P_A_R[[#This Row],[13+]]</f>
        <v>0.10792999999999997</v>
      </c>
      <c r="BI12" s="5">
        <f>P_A_R[[#This Row],[13+]]-P_A_R[[#This Row],[14+]]</f>
        <v>9.3640000000000001E-2</v>
      </c>
      <c r="BJ12" s="5">
        <f>P_A_R[[#This Row],[14+]]-P_A_R[[#This Row],[15+]]</f>
        <v>8.1020000000000036E-2</v>
      </c>
      <c r="BK12" s="5">
        <f>P_A_R[[#This Row],[15+]]-P_A_R[[#This Row],[16+]]</f>
        <v>6.2379999999999991E-2</v>
      </c>
      <c r="BL12" s="5">
        <f>P_A_R[[#This Row],[16+]]-P_A_R[[#This Row],[17+]]</f>
        <v>4.4420000000000001E-2</v>
      </c>
      <c r="BM12" s="5">
        <f>P_A_R[[#This Row],[17+]]-P_A_R[[#This Row],[18+]]</f>
        <v>2.8449999999999996E-2</v>
      </c>
      <c r="BN12" s="5">
        <f>P_A_R[[#This Row],[18+]]-P_A_R[[#This Row],[19+]]</f>
        <v>1.8179999999999998E-2</v>
      </c>
      <c r="BO12" s="5">
        <f>P_A_R[[#This Row],[19+]]-P_A_R[[#This Row],[20+]]</f>
        <v>1.0279999999999999E-2</v>
      </c>
      <c r="BP12" s="5">
        <f>P_A_R[[#This Row],[20+]]-P_A_R[[#This Row],[21+]]</f>
        <v>5.2400000000000007E-3</v>
      </c>
      <c r="BQ12" s="5">
        <f>P_A_R[[#This Row],[21+]]-P_A_R[[#This Row],[22+]]</f>
        <v>2.6700000000000001E-3</v>
      </c>
      <c r="BR12" s="5">
        <f>P_A_R[[#This Row],[22+]]-P_A_R[[#This Row],[23+]]</f>
        <v>1.2000000000000001E-3</v>
      </c>
      <c r="BS12" s="5">
        <f>P_A_R[[#This Row],[23+]]-P_A_R[[#This Row],[24+]]</f>
        <v>4.8999999999999998E-4</v>
      </c>
      <c r="BT12" s="5">
        <f>P_A_R[[#This Row],[24+]]-P_A_R[[#This Row],[25+]]</f>
        <v>1.9999999999999998E-4</v>
      </c>
      <c r="BU12" s="5">
        <f>P_A_R[[#This Row],[25+]]-P_A_R[[#This Row],[26+]]</f>
        <v>7.0000000000000007E-5</v>
      </c>
      <c r="BV12" s="5">
        <f>P_A_R[[#This Row],[26+]]-P_A_R[[#This Row],[27+]]</f>
        <v>3.0000000000000001E-5</v>
      </c>
      <c r="BW12" s="5">
        <f>P_A_R[[#This Row],[27+]]-P_A_R[[#This Row],[28+]]</f>
        <v>0</v>
      </c>
      <c r="BX12" s="5">
        <f>P_A_R[[#This Row],[28+]]-P_A_R[[#This Row],[29+]]</f>
        <v>0</v>
      </c>
      <c r="BY12" s="5">
        <f>P_A_R[[#This Row],[29+]]-P_A_R[[#This Row],[30+]]</f>
        <v>0</v>
      </c>
      <c r="BZ12" s="5">
        <f>P_A_R[[#This Row],[30+]]-P_A_R[[#This Row],[31+]]</f>
        <v>0</v>
      </c>
      <c r="CA12" s="5">
        <f>P_A_R[[#This Row],[31+]]-P_A_R[[#This Row],[32+]]</f>
        <v>0</v>
      </c>
      <c r="CB12" s="5">
        <f>P_A_R[[#This Row],[32+]]-P_A_R[[#This Row],[33+]]</f>
        <v>0</v>
      </c>
      <c r="CC12" s="5">
        <f>P_A_R[[#This Row],[33+]]-P_A_R[[#This Row],[34+]]</f>
        <v>0</v>
      </c>
      <c r="CD12" s="5">
        <f>P_A_R[[#This Row],[34+]]-P_A_R[[#This Row],[35+]]</f>
        <v>0</v>
      </c>
      <c r="CE12" s="5">
        <f>P_A_R[[#This Row],[35+]]-P_A_R[[#This Row],[36+]]</f>
        <v>0</v>
      </c>
      <c r="CF12" s="5">
        <f>P_A_R[[#This Row],[36+]]-P_A_R[[#This Row],[37+]]</f>
        <v>0</v>
      </c>
      <c r="CG12" s="5">
        <f>P_A_R[[#This Row],[37+]]-P_A_R[[#This Row],[38+]]</f>
        <v>0</v>
      </c>
      <c r="CH12" s="5">
        <f>P_A_R[[#This Row],[38+]]-P_A_R[[#This Row],[39+]]</f>
        <v>0</v>
      </c>
      <c r="CI12" s="5">
        <f>P_A_R[[#This Row],[39+]]-P_A_R[[#This Row],[40+]]</f>
        <v>0</v>
      </c>
      <c r="CJ12" s="5">
        <f>P_A_R[[#This Row],[40+]]-P_A_R[[#This Row],[41+]]</f>
        <v>0</v>
      </c>
      <c r="CK12" s="5">
        <f>P_A_R[[#This Row],[41+]]-P_A_R[[#This Row],[42+]]</f>
        <v>0</v>
      </c>
      <c r="CL12" s="5">
        <f>P_A_R[[#This Row],[42+]]-P_A_R[[#This Row],[43+]]</f>
        <v>0</v>
      </c>
      <c r="CM12" s="5">
        <f>P_A_R[[#This Row],[43+]]-P_A_R[[#This Row],[44+]]</f>
        <v>0</v>
      </c>
      <c r="CN12" s="5">
        <f>P_A_R[[#This Row],[44+]]-P_A_R[[#This Row],[45+]]</f>
        <v>0</v>
      </c>
      <c r="CO12" s="5">
        <f>P_A_R[[#This Row],[45+]]-P_A_R[[#This Row],[46+]]</f>
        <v>0</v>
      </c>
      <c r="CP12" s="5">
        <f>P_A_R[[#This Row],[46+]]-P_A_R[[#This Row],[47+]]</f>
        <v>0</v>
      </c>
      <c r="CQ12" s="5">
        <f>P_A_R[[#This Row],[47+]]-P_A_R[[#This Row],[48+]]</f>
        <v>0</v>
      </c>
      <c r="CR12" s="5">
        <f>P_A_R[[#This Row],[48+]]-P_A_R[[#This Row],[49+]]</f>
        <v>0</v>
      </c>
      <c r="CS12" s="5">
        <f>P_A_R[[#This Row],[49+]]-P_A_R[[#This Row],[50+]]</f>
        <v>0</v>
      </c>
      <c r="CT12" s="5">
        <f>P_A_R[[#This Row],[50+]]-P_A_R[[#This Row],[51+]]</f>
        <v>0</v>
      </c>
      <c r="CU12" s="5">
        <f>P_A_R[[#This Row],[51+]]-P_A_R[[#This Row],[52+]]</f>
        <v>0</v>
      </c>
      <c r="CV12" s="5">
        <f>P_A_R[[#This Row],[52+]]-P_A_R[[#This Row],[53+]]</f>
        <v>0</v>
      </c>
      <c r="CW12" s="5">
        <f>P_A_R[[#This Row],[53+]]-P_A_R[[#This Row],[54+]]</f>
        <v>0</v>
      </c>
      <c r="CX12" s="5">
        <f>P_A_R[[#This Row],[54+]]-P_A_R[[#This Row],[55+]]</f>
        <v>0</v>
      </c>
      <c r="CY12" s="5">
        <f>P_A_R[[#This Row],[55+]]-P_A_R[[#This Row],[56+]]</f>
        <v>0</v>
      </c>
      <c r="CZ12" s="5">
        <f>P_A_R[[#This Row],[56+]]-P_A_R[[#This Row],[57+]]</f>
        <v>0</v>
      </c>
      <c r="DA12" s="5">
        <f>P_A_R[[#This Row],[57+]]-P_A_R[[#This Row],[58+]]</f>
        <v>0</v>
      </c>
      <c r="DB12" s="5">
        <f>P_A_R[[#This Row],[58+]]-P_A_R[[#This Row],[59+]]</f>
        <v>0</v>
      </c>
    </row>
    <row r="13" spans="1:106" hidden="1" x14ac:dyDescent="0.25">
      <c r="A13" s="10">
        <v>22400621</v>
      </c>
      <c r="B13" t="s">
        <v>82</v>
      </c>
      <c r="C13" t="s">
        <v>83</v>
      </c>
      <c r="D13" s="11">
        <v>0.58333333333333337</v>
      </c>
      <c r="E13" s="9" t="str">
        <f>HYPERLINK("https://www.nba.com/stats/player/1641767/boxscores-traditional", "Ben Sheppard")</f>
        <v>Ben Sheppard</v>
      </c>
      <c r="F13">
        <v>9.6</v>
      </c>
      <c r="G13" s="10">
        <v>5.0039999999999996</v>
      </c>
      <c r="H13" s="3">
        <v>0.46811999999999998</v>
      </c>
      <c r="I13" s="3">
        <v>0.38973999999999998</v>
      </c>
      <c r="J13" s="3">
        <v>0.31561</v>
      </c>
      <c r="K13" s="3">
        <v>0.24825</v>
      </c>
      <c r="L13" s="3">
        <v>0.18942999999999999</v>
      </c>
      <c r="M13" s="3">
        <v>0.14007</v>
      </c>
      <c r="N13" s="3">
        <v>0.10027</v>
      </c>
      <c r="O13" s="3">
        <v>6.9440000000000002E-2</v>
      </c>
      <c r="P13" s="3">
        <v>4.648E-2</v>
      </c>
      <c r="Q13" s="3">
        <v>3.005E-2</v>
      </c>
      <c r="R13" s="3">
        <v>1.8759999999999999E-2</v>
      </c>
      <c r="S13" s="3">
        <v>1.1299999999999999E-2</v>
      </c>
      <c r="T13" s="3">
        <v>6.5700000000000003E-3</v>
      </c>
      <c r="U13" s="3">
        <v>3.6800000000000001E-3</v>
      </c>
      <c r="V13" s="3">
        <v>1.99E-3</v>
      </c>
      <c r="W13" s="3">
        <v>1.0399999999999999E-3</v>
      </c>
      <c r="X13" s="3">
        <v>5.1999999999999995E-4</v>
      </c>
      <c r="Y13" s="3">
        <v>2.5000000000000001E-4</v>
      </c>
      <c r="Z13" s="3">
        <v>1.2E-4</v>
      </c>
      <c r="AA13" s="3">
        <v>5.0000000000000002E-5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5">
        <f>P_A_R[[#This Row],[10+]]-P_A_R[[#This Row],[11+]]</f>
        <v>7.8380000000000005E-2</v>
      </c>
      <c r="BG13" s="5">
        <f>P_A_R[[#This Row],[11+]]-P_A_R[[#This Row],[12+]]</f>
        <v>7.4129999999999974E-2</v>
      </c>
      <c r="BH13" s="5">
        <f>P_A_R[[#This Row],[12+]]-P_A_R[[#This Row],[13+]]</f>
        <v>6.7360000000000003E-2</v>
      </c>
      <c r="BI13" s="5">
        <f>P_A_R[[#This Row],[13+]]-P_A_R[[#This Row],[14+]]</f>
        <v>5.8820000000000011E-2</v>
      </c>
      <c r="BJ13" s="5">
        <f>P_A_R[[#This Row],[14+]]-P_A_R[[#This Row],[15+]]</f>
        <v>4.9359999999999987E-2</v>
      </c>
      <c r="BK13" s="5">
        <f>P_A_R[[#This Row],[15+]]-P_A_R[[#This Row],[16+]]</f>
        <v>3.9800000000000002E-2</v>
      </c>
      <c r="BL13" s="5">
        <f>P_A_R[[#This Row],[16+]]-P_A_R[[#This Row],[17+]]</f>
        <v>3.0829999999999996E-2</v>
      </c>
      <c r="BM13" s="5">
        <f>P_A_R[[#This Row],[17+]]-P_A_R[[#This Row],[18+]]</f>
        <v>2.2960000000000001E-2</v>
      </c>
      <c r="BN13" s="5">
        <f>P_A_R[[#This Row],[18+]]-P_A_R[[#This Row],[19+]]</f>
        <v>1.643E-2</v>
      </c>
      <c r="BO13" s="5">
        <f>P_A_R[[#This Row],[19+]]-P_A_R[[#This Row],[20+]]</f>
        <v>1.1290000000000001E-2</v>
      </c>
      <c r="BP13" s="5">
        <f>P_A_R[[#This Row],[20+]]-P_A_R[[#This Row],[21+]]</f>
        <v>7.4599999999999996E-3</v>
      </c>
      <c r="BQ13" s="5">
        <f>P_A_R[[#This Row],[21+]]-P_A_R[[#This Row],[22+]]</f>
        <v>4.729999999999999E-3</v>
      </c>
      <c r="BR13" s="5">
        <f>P_A_R[[#This Row],[22+]]-P_A_R[[#This Row],[23+]]</f>
        <v>2.8900000000000002E-3</v>
      </c>
      <c r="BS13" s="5">
        <f>P_A_R[[#This Row],[23+]]-P_A_R[[#This Row],[24+]]</f>
        <v>1.6900000000000001E-3</v>
      </c>
      <c r="BT13" s="5">
        <f>P_A_R[[#This Row],[24+]]-P_A_R[[#This Row],[25+]]</f>
        <v>9.5000000000000011E-4</v>
      </c>
      <c r="BU13" s="5">
        <f>P_A_R[[#This Row],[25+]]-P_A_R[[#This Row],[26+]]</f>
        <v>5.1999999999999995E-4</v>
      </c>
      <c r="BV13" s="5">
        <f>P_A_R[[#This Row],[26+]]-P_A_R[[#This Row],[27+]]</f>
        <v>2.6999999999999995E-4</v>
      </c>
      <c r="BW13" s="5">
        <f>P_A_R[[#This Row],[27+]]-P_A_R[[#This Row],[28+]]</f>
        <v>1.3000000000000002E-4</v>
      </c>
      <c r="BX13" s="5">
        <f>P_A_R[[#This Row],[28+]]-P_A_R[[#This Row],[29+]]</f>
        <v>6.9999999999999994E-5</v>
      </c>
      <c r="BY13" s="5">
        <f>P_A_R[[#This Row],[29+]]-P_A_R[[#This Row],[30+]]</f>
        <v>5.0000000000000002E-5</v>
      </c>
      <c r="BZ13" s="5">
        <f>P_A_R[[#This Row],[30+]]-P_A_R[[#This Row],[31+]]</f>
        <v>0</v>
      </c>
      <c r="CA13" s="5">
        <f>P_A_R[[#This Row],[31+]]-P_A_R[[#This Row],[32+]]</f>
        <v>0</v>
      </c>
      <c r="CB13" s="5">
        <f>P_A_R[[#This Row],[32+]]-P_A_R[[#This Row],[33+]]</f>
        <v>0</v>
      </c>
      <c r="CC13" s="5">
        <f>P_A_R[[#This Row],[33+]]-P_A_R[[#This Row],[34+]]</f>
        <v>0</v>
      </c>
      <c r="CD13" s="5">
        <f>P_A_R[[#This Row],[34+]]-P_A_R[[#This Row],[35+]]</f>
        <v>0</v>
      </c>
      <c r="CE13" s="5">
        <f>P_A_R[[#This Row],[35+]]-P_A_R[[#This Row],[36+]]</f>
        <v>0</v>
      </c>
      <c r="CF13" s="5">
        <f>P_A_R[[#This Row],[36+]]-P_A_R[[#This Row],[37+]]</f>
        <v>0</v>
      </c>
      <c r="CG13" s="5">
        <f>P_A_R[[#This Row],[37+]]-P_A_R[[#This Row],[38+]]</f>
        <v>0</v>
      </c>
      <c r="CH13" s="5">
        <f>P_A_R[[#This Row],[38+]]-P_A_R[[#This Row],[39+]]</f>
        <v>0</v>
      </c>
      <c r="CI13" s="5">
        <f>P_A_R[[#This Row],[39+]]-P_A_R[[#This Row],[40+]]</f>
        <v>0</v>
      </c>
      <c r="CJ13" s="5">
        <f>P_A_R[[#This Row],[40+]]-P_A_R[[#This Row],[41+]]</f>
        <v>0</v>
      </c>
      <c r="CK13" s="5">
        <f>P_A_R[[#This Row],[41+]]-P_A_R[[#This Row],[42+]]</f>
        <v>0</v>
      </c>
      <c r="CL13" s="5">
        <f>P_A_R[[#This Row],[42+]]-P_A_R[[#This Row],[43+]]</f>
        <v>0</v>
      </c>
      <c r="CM13" s="5">
        <f>P_A_R[[#This Row],[43+]]-P_A_R[[#This Row],[44+]]</f>
        <v>0</v>
      </c>
      <c r="CN13" s="5">
        <f>P_A_R[[#This Row],[44+]]-P_A_R[[#This Row],[45+]]</f>
        <v>0</v>
      </c>
      <c r="CO13" s="5">
        <f>P_A_R[[#This Row],[45+]]-P_A_R[[#This Row],[46+]]</f>
        <v>0</v>
      </c>
      <c r="CP13" s="5">
        <f>P_A_R[[#This Row],[46+]]-P_A_R[[#This Row],[47+]]</f>
        <v>0</v>
      </c>
      <c r="CQ13" s="5">
        <f>P_A_R[[#This Row],[47+]]-P_A_R[[#This Row],[48+]]</f>
        <v>0</v>
      </c>
      <c r="CR13" s="5">
        <f>P_A_R[[#This Row],[48+]]-P_A_R[[#This Row],[49+]]</f>
        <v>0</v>
      </c>
      <c r="CS13" s="5">
        <f>P_A_R[[#This Row],[49+]]-P_A_R[[#This Row],[50+]]</f>
        <v>0</v>
      </c>
      <c r="CT13" s="5">
        <f>P_A_R[[#This Row],[50+]]-P_A_R[[#This Row],[51+]]</f>
        <v>0</v>
      </c>
      <c r="CU13" s="5">
        <f>P_A_R[[#This Row],[51+]]-P_A_R[[#This Row],[52+]]</f>
        <v>0</v>
      </c>
      <c r="CV13" s="5">
        <f>P_A_R[[#This Row],[52+]]-P_A_R[[#This Row],[53+]]</f>
        <v>0</v>
      </c>
      <c r="CW13" s="5">
        <f>P_A_R[[#This Row],[53+]]-P_A_R[[#This Row],[54+]]</f>
        <v>0</v>
      </c>
      <c r="CX13" s="5">
        <f>P_A_R[[#This Row],[54+]]-P_A_R[[#This Row],[55+]]</f>
        <v>0</v>
      </c>
      <c r="CY13" s="5">
        <f>P_A_R[[#This Row],[55+]]-P_A_R[[#This Row],[56+]]</f>
        <v>0</v>
      </c>
      <c r="CZ13" s="5">
        <f>P_A_R[[#This Row],[56+]]-P_A_R[[#This Row],[57+]]</f>
        <v>0</v>
      </c>
      <c r="DA13" s="5">
        <f>P_A_R[[#This Row],[57+]]-P_A_R[[#This Row],[58+]]</f>
        <v>0</v>
      </c>
      <c r="DB13" s="5">
        <f>P_A_R[[#This Row],[58+]]-P_A_R[[#This Row],[59+]]</f>
        <v>0</v>
      </c>
    </row>
    <row r="14" spans="1:106" hidden="1" x14ac:dyDescent="0.25">
      <c r="A14" s="10">
        <v>22400621</v>
      </c>
      <c r="B14" t="s">
        <v>83</v>
      </c>
      <c r="C14" t="s">
        <v>82</v>
      </c>
      <c r="D14" s="11">
        <v>0.58333333333333337</v>
      </c>
      <c r="E14" s="9" t="str">
        <f>HYPERLINK("https://www.nba.com/stats/player/1630170/boxscores-traditional", "Devin Vassell")</f>
        <v>Devin Vassell</v>
      </c>
      <c r="F14">
        <v>28</v>
      </c>
      <c r="G14" s="10">
        <v>3.5209999999999999</v>
      </c>
      <c r="H14" s="3">
        <v>1</v>
      </c>
      <c r="I14" s="3">
        <v>1</v>
      </c>
      <c r="J14" s="3">
        <v>1</v>
      </c>
      <c r="K14" s="3">
        <v>1</v>
      </c>
      <c r="L14" s="3">
        <v>0.99997000000000003</v>
      </c>
      <c r="M14" s="3">
        <v>0.99988999999999995</v>
      </c>
      <c r="N14" s="3">
        <v>0.99968000000000001</v>
      </c>
      <c r="O14" s="3">
        <v>0.99909999999999999</v>
      </c>
      <c r="P14" s="3">
        <v>0.99773999999999996</v>
      </c>
      <c r="Q14" s="3">
        <v>0.99477000000000004</v>
      </c>
      <c r="R14" s="3">
        <v>0.98839999999999995</v>
      </c>
      <c r="S14" s="3">
        <v>0.97670000000000001</v>
      </c>
      <c r="T14" s="3">
        <v>0.95543</v>
      </c>
      <c r="U14" s="3">
        <v>0.92220000000000002</v>
      </c>
      <c r="V14" s="3">
        <v>0.87285999999999997</v>
      </c>
      <c r="W14" s="3">
        <v>0.80234000000000005</v>
      </c>
      <c r="X14" s="3">
        <v>0.71565999999999996</v>
      </c>
      <c r="Y14" s="3">
        <v>0.61026000000000002</v>
      </c>
      <c r="Z14" s="3">
        <v>0.5</v>
      </c>
      <c r="AA14" s="3">
        <v>0.38973999999999998</v>
      </c>
      <c r="AB14" s="3">
        <v>0.28433999999999998</v>
      </c>
      <c r="AC14" s="3">
        <v>0.19766</v>
      </c>
      <c r="AD14" s="3">
        <v>0.12714</v>
      </c>
      <c r="AE14" s="3">
        <v>7.7799999999999994E-2</v>
      </c>
      <c r="AF14" s="3">
        <v>4.4569999999999999E-2</v>
      </c>
      <c r="AG14" s="3">
        <v>2.3300000000000001E-2</v>
      </c>
      <c r="AH14" s="3">
        <v>1.1599999999999999E-2</v>
      </c>
      <c r="AI14" s="3">
        <v>5.2300000000000003E-3</v>
      </c>
      <c r="AJ14" s="3">
        <v>2.2599999999999999E-3</v>
      </c>
      <c r="AK14" s="3">
        <v>8.9999999999999998E-4</v>
      </c>
      <c r="AL14" s="3">
        <v>3.2000000000000003E-4</v>
      </c>
      <c r="AM14" s="3">
        <v>1.1E-4</v>
      </c>
      <c r="AN14" s="3">
        <v>3.0000000000000001E-5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5">
        <f>P_A_R[[#This Row],[10+]]-P_A_R[[#This Row],[11+]]</f>
        <v>0</v>
      </c>
      <c r="BG14" s="5">
        <f>P_A_R[[#This Row],[11+]]-P_A_R[[#This Row],[12+]]</f>
        <v>0</v>
      </c>
      <c r="BH14" s="5">
        <f>P_A_R[[#This Row],[12+]]-P_A_R[[#This Row],[13+]]</f>
        <v>0</v>
      </c>
      <c r="BI14" s="5">
        <f>P_A_R[[#This Row],[13+]]-P_A_R[[#This Row],[14+]]</f>
        <v>2.9999999999974492E-5</v>
      </c>
      <c r="BJ14" s="5">
        <f>P_A_R[[#This Row],[14+]]-P_A_R[[#This Row],[15+]]</f>
        <v>8.0000000000080007E-5</v>
      </c>
      <c r="BK14" s="5">
        <f>P_A_R[[#This Row],[15+]]-P_A_R[[#This Row],[16+]]</f>
        <v>2.0999999999993246E-4</v>
      </c>
      <c r="BL14" s="5">
        <f>P_A_R[[#This Row],[16+]]-P_A_R[[#This Row],[17+]]</f>
        <v>5.8000000000002494E-4</v>
      </c>
      <c r="BM14" s="5">
        <f>P_A_R[[#This Row],[17+]]-P_A_R[[#This Row],[18+]]</f>
        <v>1.3600000000000279E-3</v>
      </c>
      <c r="BN14" s="5">
        <f>P_A_R[[#This Row],[18+]]-P_A_R[[#This Row],[19+]]</f>
        <v>2.9699999999999172E-3</v>
      </c>
      <c r="BO14" s="5">
        <f>P_A_R[[#This Row],[19+]]-P_A_R[[#This Row],[20+]]</f>
        <v>6.3700000000000978E-3</v>
      </c>
      <c r="BP14" s="5">
        <f>P_A_R[[#This Row],[20+]]-P_A_R[[#This Row],[21+]]</f>
        <v>1.1699999999999933E-2</v>
      </c>
      <c r="BQ14" s="5">
        <f>P_A_R[[#This Row],[21+]]-P_A_R[[#This Row],[22+]]</f>
        <v>2.1270000000000011E-2</v>
      </c>
      <c r="BR14" s="5">
        <f>P_A_R[[#This Row],[22+]]-P_A_R[[#This Row],[23+]]</f>
        <v>3.3229999999999982E-2</v>
      </c>
      <c r="BS14" s="5">
        <f>P_A_R[[#This Row],[23+]]-P_A_R[[#This Row],[24+]]</f>
        <v>4.934000000000005E-2</v>
      </c>
      <c r="BT14" s="5">
        <f>P_A_R[[#This Row],[24+]]-P_A_R[[#This Row],[25+]]</f>
        <v>7.0519999999999916E-2</v>
      </c>
      <c r="BU14" s="5">
        <f>P_A_R[[#This Row],[25+]]-P_A_R[[#This Row],[26+]]</f>
        <v>8.668000000000009E-2</v>
      </c>
      <c r="BV14" s="5">
        <f>P_A_R[[#This Row],[26+]]-P_A_R[[#This Row],[27+]]</f>
        <v>0.10539999999999994</v>
      </c>
      <c r="BW14" s="5">
        <f>P_A_R[[#This Row],[27+]]-P_A_R[[#This Row],[28+]]</f>
        <v>0.11026000000000002</v>
      </c>
      <c r="BX14" s="5">
        <f>P_A_R[[#This Row],[28+]]-P_A_R[[#This Row],[29+]]</f>
        <v>0.11026000000000002</v>
      </c>
      <c r="BY14" s="5">
        <f>P_A_R[[#This Row],[29+]]-P_A_R[[#This Row],[30+]]</f>
        <v>0.10539999999999999</v>
      </c>
      <c r="BZ14" s="5">
        <f>P_A_R[[#This Row],[30+]]-P_A_R[[#This Row],[31+]]</f>
        <v>8.6679999999999979E-2</v>
      </c>
      <c r="CA14" s="5">
        <f>P_A_R[[#This Row],[31+]]-P_A_R[[#This Row],[32+]]</f>
        <v>7.0519999999999999E-2</v>
      </c>
      <c r="CB14" s="5">
        <f>P_A_R[[#This Row],[32+]]-P_A_R[[#This Row],[33+]]</f>
        <v>4.9340000000000009E-2</v>
      </c>
      <c r="CC14" s="5">
        <f>P_A_R[[#This Row],[33+]]-P_A_R[[#This Row],[34+]]</f>
        <v>3.3229999999999996E-2</v>
      </c>
      <c r="CD14" s="5">
        <f>P_A_R[[#This Row],[34+]]-P_A_R[[#This Row],[35+]]</f>
        <v>2.1269999999999997E-2</v>
      </c>
      <c r="CE14" s="5">
        <f>P_A_R[[#This Row],[35+]]-P_A_R[[#This Row],[36+]]</f>
        <v>1.1700000000000002E-2</v>
      </c>
      <c r="CF14" s="5">
        <f>P_A_R[[#This Row],[36+]]-P_A_R[[#This Row],[37+]]</f>
        <v>6.3699999999999989E-3</v>
      </c>
      <c r="CG14" s="5">
        <f>P_A_R[[#This Row],[37+]]-P_A_R[[#This Row],[38+]]</f>
        <v>2.9700000000000004E-3</v>
      </c>
      <c r="CH14" s="5">
        <f>P_A_R[[#This Row],[38+]]-P_A_R[[#This Row],[39+]]</f>
        <v>1.3599999999999999E-3</v>
      </c>
      <c r="CI14" s="5">
        <f>P_A_R[[#This Row],[39+]]-P_A_R[[#This Row],[40+]]</f>
        <v>5.8E-4</v>
      </c>
      <c r="CJ14" s="5">
        <f>P_A_R[[#This Row],[40+]]-P_A_R[[#This Row],[41+]]</f>
        <v>2.1000000000000001E-4</v>
      </c>
      <c r="CK14" s="5">
        <f>P_A_R[[#This Row],[41+]]-P_A_R[[#This Row],[42+]]</f>
        <v>8.0000000000000007E-5</v>
      </c>
      <c r="CL14" s="5">
        <f>P_A_R[[#This Row],[42+]]-P_A_R[[#This Row],[43+]]</f>
        <v>3.0000000000000001E-5</v>
      </c>
      <c r="CM14" s="5">
        <f>P_A_R[[#This Row],[43+]]-P_A_R[[#This Row],[44+]]</f>
        <v>0</v>
      </c>
      <c r="CN14" s="5">
        <f>P_A_R[[#This Row],[44+]]-P_A_R[[#This Row],[45+]]</f>
        <v>0</v>
      </c>
      <c r="CO14" s="5">
        <f>P_A_R[[#This Row],[45+]]-P_A_R[[#This Row],[46+]]</f>
        <v>0</v>
      </c>
      <c r="CP14" s="5">
        <f>P_A_R[[#This Row],[46+]]-P_A_R[[#This Row],[47+]]</f>
        <v>0</v>
      </c>
      <c r="CQ14" s="5">
        <f>P_A_R[[#This Row],[47+]]-P_A_R[[#This Row],[48+]]</f>
        <v>0</v>
      </c>
      <c r="CR14" s="5">
        <f>P_A_R[[#This Row],[48+]]-P_A_R[[#This Row],[49+]]</f>
        <v>0</v>
      </c>
      <c r="CS14" s="5">
        <f>P_A_R[[#This Row],[49+]]-P_A_R[[#This Row],[50+]]</f>
        <v>0</v>
      </c>
      <c r="CT14" s="5">
        <f>P_A_R[[#This Row],[50+]]-P_A_R[[#This Row],[51+]]</f>
        <v>0</v>
      </c>
      <c r="CU14" s="5">
        <f>P_A_R[[#This Row],[51+]]-P_A_R[[#This Row],[52+]]</f>
        <v>0</v>
      </c>
      <c r="CV14" s="5">
        <f>P_A_R[[#This Row],[52+]]-P_A_R[[#This Row],[53+]]</f>
        <v>0</v>
      </c>
      <c r="CW14" s="5">
        <f>P_A_R[[#This Row],[53+]]-P_A_R[[#This Row],[54+]]</f>
        <v>0</v>
      </c>
      <c r="CX14" s="5">
        <f>P_A_R[[#This Row],[54+]]-P_A_R[[#This Row],[55+]]</f>
        <v>0</v>
      </c>
      <c r="CY14" s="5">
        <f>P_A_R[[#This Row],[55+]]-P_A_R[[#This Row],[56+]]</f>
        <v>0</v>
      </c>
      <c r="CZ14" s="5">
        <f>P_A_R[[#This Row],[56+]]-P_A_R[[#This Row],[57+]]</f>
        <v>0</v>
      </c>
      <c r="DA14" s="5">
        <f>P_A_R[[#This Row],[57+]]-P_A_R[[#This Row],[58+]]</f>
        <v>0</v>
      </c>
      <c r="DB14" s="5">
        <f>P_A_R[[#This Row],[58+]]-P_A_R[[#This Row],[59+]]</f>
        <v>0</v>
      </c>
    </row>
    <row r="15" spans="1:106" hidden="1" x14ac:dyDescent="0.25">
      <c r="A15" s="10">
        <v>22400621</v>
      </c>
      <c r="B15" t="s">
        <v>83</v>
      </c>
      <c r="C15" t="s">
        <v>82</v>
      </c>
      <c r="D15" s="11">
        <v>0.58333333333333337</v>
      </c>
      <c r="E15" s="9" t="str">
        <f>HYPERLINK("https://www.nba.com/stats/player/1641705/boxscores-traditional", "Victor Wembanyama")</f>
        <v>Victor Wembanyama</v>
      </c>
      <c r="F15">
        <v>30.4</v>
      </c>
      <c r="G15" s="10">
        <v>5.6070000000000002</v>
      </c>
      <c r="H15" s="3">
        <v>0.99985999999999997</v>
      </c>
      <c r="I15" s="3">
        <v>0.99973000000000001</v>
      </c>
      <c r="J15" s="3">
        <v>0.99948000000000004</v>
      </c>
      <c r="K15" s="3">
        <v>0.99902999999999997</v>
      </c>
      <c r="L15" s="3">
        <v>0.99824999999999997</v>
      </c>
      <c r="M15" s="3">
        <v>0.99702000000000002</v>
      </c>
      <c r="N15" s="3">
        <v>0.99492000000000003</v>
      </c>
      <c r="O15" s="3">
        <v>0.99158000000000002</v>
      </c>
      <c r="P15" s="3">
        <v>0.98645000000000005</v>
      </c>
      <c r="Q15" s="3">
        <v>0.97882000000000002</v>
      </c>
      <c r="R15" s="3">
        <v>0.96784000000000003</v>
      </c>
      <c r="S15" s="3">
        <v>0.95352000000000003</v>
      </c>
      <c r="T15" s="3">
        <v>0.93318999999999996</v>
      </c>
      <c r="U15" s="3">
        <v>0.90658000000000005</v>
      </c>
      <c r="V15" s="3">
        <v>0.87285999999999997</v>
      </c>
      <c r="W15" s="3">
        <v>0.83147000000000004</v>
      </c>
      <c r="X15" s="3">
        <v>0.7823</v>
      </c>
      <c r="Y15" s="3">
        <v>0.72907</v>
      </c>
      <c r="Z15" s="3">
        <v>0.66639999999999999</v>
      </c>
      <c r="AA15" s="3">
        <v>0.59870999999999996</v>
      </c>
      <c r="AB15" s="3">
        <v>0.52790000000000004</v>
      </c>
      <c r="AC15" s="3">
        <v>0.45619999999999999</v>
      </c>
      <c r="AD15" s="3">
        <v>0.38590999999999998</v>
      </c>
      <c r="AE15" s="3">
        <v>0.32275999999999999</v>
      </c>
      <c r="AF15" s="3">
        <v>0.26108999999999999</v>
      </c>
      <c r="AG15" s="3">
        <v>0.20610999999999999</v>
      </c>
      <c r="AH15" s="3">
        <v>0.15866</v>
      </c>
      <c r="AI15" s="3">
        <v>0.11899999999999999</v>
      </c>
      <c r="AJ15" s="3">
        <v>8.6910000000000001E-2</v>
      </c>
      <c r="AK15" s="3">
        <v>6.3009999999999997E-2</v>
      </c>
      <c r="AL15" s="3">
        <v>4.3630000000000002E-2</v>
      </c>
      <c r="AM15" s="3">
        <v>2.938E-2</v>
      </c>
      <c r="AN15" s="3">
        <v>1.9230000000000001E-2</v>
      </c>
      <c r="AO15" s="3">
        <v>1.222E-2</v>
      </c>
      <c r="AP15" s="3">
        <v>7.5500000000000003E-3</v>
      </c>
      <c r="AQ15" s="3">
        <v>4.6600000000000001E-3</v>
      </c>
      <c r="AR15" s="3">
        <v>2.7200000000000002E-3</v>
      </c>
      <c r="AS15" s="3">
        <v>1.5399999999999999E-3</v>
      </c>
      <c r="AT15" s="3">
        <v>8.4000000000000003E-4</v>
      </c>
      <c r="AU15" s="3">
        <v>4.4999999999999999E-4</v>
      </c>
      <c r="AV15" s="3">
        <v>2.3000000000000001E-4</v>
      </c>
      <c r="AW15" s="3">
        <v>1.2E-4</v>
      </c>
      <c r="AX15" s="3">
        <v>6.0000000000000002E-5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5">
        <f>P_A_R[[#This Row],[10+]]-P_A_R[[#This Row],[11+]]</f>
        <v>1.2999999999996348E-4</v>
      </c>
      <c r="BG15" s="5">
        <f>P_A_R[[#This Row],[11+]]-P_A_R[[#This Row],[12+]]</f>
        <v>2.4999999999997247E-4</v>
      </c>
      <c r="BH15" s="5">
        <f>P_A_R[[#This Row],[12+]]-P_A_R[[#This Row],[13+]]</f>
        <v>4.5000000000006146E-4</v>
      </c>
      <c r="BI15" s="5">
        <f>P_A_R[[#This Row],[13+]]-P_A_R[[#This Row],[14+]]</f>
        <v>7.8000000000000291E-4</v>
      </c>
      <c r="BJ15" s="5">
        <f>P_A_R[[#This Row],[14+]]-P_A_R[[#This Row],[15+]]</f>
        <v>1.2299999999999534E-3</v>
      </c>
      <c r="BK15" s="5">
        <f>P_A_R[[#This Row],[15+]]-P_A_R[[#This Row],[16+]]</f>
        <v>2.0999999999999908E-3</v>
      </c>
      <c r="BL15" s="5">
        <f>P_A_R[[#This Row],[16+]]-P_A_R[[#This Row],[17+]]</f>
        <v>3.3400000000000096E-3</v>
      </c>
      <c r="BM15" s="5">
        <f>P_A_R[[#This Row],[17+]]-P_A_R[[#This Row],[18+]]</f>
        <v>5.1299999999999679E-3</v>
      </c>
      <c r="BN15" s="5">
        <f>P_A_R[[#This Row],[18+]]-P_A_R[[#This Row],[19+]]</f>
        <v>7.6300000000000257E-3</v>
      </c>
      <c r="BO15" s="5">
        <f>P_A_R[[#This Row],[19+]]-P_A_R[[#This Row],[20+]]</f>
        <v>1.097999999999999E-2</v>
      </c>
      <c r="BP15" s="5">
        <f>P_A_R[[#This Row],[20+]]-P_A_R[[#This Row],[21+]]</f>
        <v>1.4319999999999999E-2</v>
      </c>
      <c r="BQ15" s="5">
        <f>P_A_R[[#This Row],[21+]]-P_A_R[[#This Row],[22+]]</f>
        <v>2.033000000000007E-2</v>
      </c>
      <c r="BR15" s="5">
        <f>P_A_R[[#This Row],[22+]]-P_A_R[[#This Row],[23+]]</f>
        <v>2.6609999999999912E-2</v>
      </c>
      <c r="BS15" s="5">
        <f>P_A_R[[#This Row],[23+]]-P_A_R[[#This Row],[24+]]</f>
        <v>3.3720000000000083E-2</v>
      </c>
      <c r="BT15" s="5">
        <f>P_A_R[[#This Row],[24+]]-P_A_R[[#This Row],[25+]]</f>
        <v>4.1389999999999927E-2</v>
      </c>
      <c r="BU15" s="5">
        <f>P_A_R[[#This Row],[25+]]-P_A_R[[#This Row],[26+]]</f>
        <v>4.9170000000000047E-2</v>
      </c>
      <c r="BV15" s="5">
        <f>P_A_R[[#This Row],[26+]]-P_A_R[[#This Row],[27+]]</f>
        <v>5.323E-2</v>
      </c>
      <c r="BW15" s="5">
        <f>P_A_R[[#This Row],[27+]]-P_A_R[[#This Row],[28+]]</f>
        <v>6.2670000000000003E-2</v>
      </c>
      <c r="BX15" s="5">
        <f>P_A_R[[#This Row],[28+]]-P_A_R[[#This Row],[29+]]</f>
        <v>6.7690000000000028E-2</v>
      </c>
      <c r="BY15" s="5">
        <f>P_A_R[[#This Row],[29+]]-P_A_R[[#This Row],[30+]]</f>
        <v>7.0809999999999929E-2</v>
      </c>
      <c r="BZ15" s="5">
        <f>P_A_R[[#This Row],[30+]]-P_A_R[[#This Row],[31+]]</f>
        <v>7.1700000000000041E-2</v>
      </c>
      <c r="CA15" s="5">
        <f>P_A_R[[#This Row],[31+]]-P_A_R[[#This Row],[32+]]</f>
        <v>7.0290000000000019E-2</v>
      </c>
      <c r="CB15" s="5">
        <f>P_A_R[[#This Row],[32+]]-P_A_R[[#This Row],[33+]]</f>
        <v>6.3149999999999984E-2</v>
      </c>
      <c r="CC15" s="5">
        <f>P_A_R[[#This Row],[33+]]-P_A_R[[#This Row],[34+]]</f>
        <v>6.1670000000000003E-2</v>
      </c>
      <c r="CD15" s="5">
        <f>P_A_R[[#This Row],[34+]]-P_A_R[[#This Row],[35+]]</f>
        <v>5.4980000000000001E-2</v>
      </c>
      <c r="CE15" s="5">
        <f>P_A_R[[#This Row],[35+]]-P_A_R[[#This Row],[36+]]</f>
        <v>4.7449999999999992E-2</v>
      </c>
      <c r="CF15" s="5">
        <f>P_A_R[[#This Row],[36+]]-P_A_R[[#This Row],[37+]]</f>
        <v>3.9660000000000001E-2</v>
      </c>
      <c r="CG15" s="5">
        <f>P_A_R[[#This Row],[37+]]-P_A_R[[#This Row],[38+]]</f>
        <v>3.2089999999999994E-2</v>
      </c>
      <c r="CH15" s="5">
        <f>P_A_R[[#This Row],[38+]]-P_A_R[[#This Row],[39+]]</f>
        <v>2.3900000000000005E-2</v>
      </c>
      <c r="CI15" s="5">
        <f>P_A_R[[#This Row],[39+]]-P_A_R[[#This Row],[40+]]</f>
        <v>1.9379999999999994E-2</v>
      </c>
      <c r="CJ15" s="5">
        <f>P_A_R[[#This Row],[40+]]-P_A_R[[#This Row],[41+]]</f>
        <v>1.4250000000000002E-2</v>
      </c>
      <c r="CK15" s="5">
        <f>P_A_R[[#This Row],[41+]]-P_A_R[[#This Row],[42+]]</f>
        <v>1.0149999999999999E-2</v>
      </c>
      <c r="CL15" s="5">
        <f>P_A_R[[#This Row],[42+]]-P_A_R[[#This Row],[43+]]</f>
        <v>7.0100000000000006E-3</v>
      </c>
      <c r="CM15" s="5">
        <f>P_A_R[[#This Row],[43+]]-P_A_R[[#This Row],[44+]]</f>
        <v>4.6699999999999997E-3</v>
      </c>
      <c r="CN15" s="5">
        <f>P_A_R[[#This Row],[44+]]-P_A_R[[#This Row],[45+]]</f>
        <v>2.8900000000000002E-3</v>
      </c>
      <c r="CO15" s="5">
        <f>P_A_R[[#This Row],[45+]]-P_A_R[[#This Row],[46+]]</f>
        <v>1.9399999999999999E-3</v>
      </c>
      <c r="CP15" s="5">
        <f>P_A_R[[#This Row],[46+]]-P_A_R[[#This Row],[47+]]</f>
        <v>1.1800000000000003E-3</v>
      </c>
      <c r="CQ15" s="5">
        <f>P_A_R[[#This Row],[47+]]-P_A_R[[#This Row],[48+]]</f>
        <v>6.9999999999999988E-4</v>
      </c>
      <c r="CR15" s="5">
        <f>P_A_R[[#This Row],[48+]]-P_A_R[[#This Row],[49+]]</f>
        <v>3.9000000000000005E-4</v>
      </c>
      <c r="CS15" s="5">
        <f>P_A_R[[#This Row],[49+]]-P_A_R[[#This Row],[50+]]</f>
        <v>2.1999999999999998E-4</v>
      </c>
      <c r="CT15" s="5">
        <f>P_A_R[[#This Row],[50+]]-P_A_R[[#This Row],[51+]]</f>
        <v>1.1E-4</v>
      </c>
      <c r="CU15" s="5">
        <f>P_A_R[[#This Row],[51+]]-P_A_R[[#This Row],[52+]]</f>
        <v>6.0000000000000002E-5</v>
      </c>
      <c r="CV15" s="5">
        <f>P_A_R[[#This Row],[52+]]-P_A_R[[#This Row],[53+]]</f>
        <v>6.0000000000000002E-5</v>
      </c>
      <c r="CW15" s="5">
        <f>P_A_R[[#This Row],[53+]]-P_A_R[[#This Row],[54+]]</f>
        <v>0</v>
      </c>
      <c r="CX15" s="5">
        <f>P_A_R[[#This Row],[54+]]-P_A_R[[#This Row],[55+]]</f>
        <v>0</v>
      </c>
      <c r="CY15" s="5">
        <f>P_A_R[[#This Row],[55+]]-P_A_R[[#This Row],[56+]]</f>
        <v>0</v>
      </c>
      <c r="CZ15" s="5">
        <f>P_A_R[[#This Row],[56+]]-P_A_R[[#This Row],[57+]]</f>
        <v>0</v>
      </c>
      <c r="DA15" s="5">
        <f>P_A_R[[#This Row],[57+]]-P_A_R[[#This Row],[58+]]</f>
        <v>0</v>
      </c>
      <c r="DB15" s="5">
        <f>P_A_R[[#This Row],[58+]]-P_A_R[[#This Row],[59+]]</f>
        <v>0</v>
      </c>
    </row>
    <row r="16" spans="1:106" hidden="1" x14ac:dyDescent="0.25">
      <c r="A16" s="10">
        <v>22400621</v>
      </c>
      <c r="B16" t="s">
        <v>83</v>
      </c>
      <c r="C16" t="s">
        <v>82</v>
      </c>
      <c r="D16" s="11">
        <v>0.58333333333333337</v>
      </c>
      <c r="E16" s="9" t="str">
        <f>HYPERLINK("https://www.nba.com/stats/player/203084/boxscores-traditional", "Harrison Barnes")</f>
        <v>Harrison Barnes</v>
      </c>
      <c r="F16">
        <v>19.600000000000001</v>
      </c>
      <c r="G16" s="10">
        <v>3.2</v>
      </c>
      <c r="H16" s="3">
        <v>0.99865000000000004</v>
      </c>
      <c r="I16" s="3">
        <v>0.99643000000000004</v>
      </c>
      <c r="J16" s="3">
        <v>0.99134</v>
      </c>
      <c r="K16" s="3">
        <v>0.98029999999999995</v>
      </c>
      <c r="L16" s="3">
        <v>0.95994000000000002</v>
      </c>
      <c r="M16" s="3">
        <v>0.92506999999999995</v>
      </c>
      <c r="N16" s="3">
        <v>0.87075999999999998</v>
      </c>
      <c r="O16" s="3">
        <v>0.79103000000000001</v>
      </c>
      <c r="P16" s="3">
        <v>0.69145999999999996</v>
      </c>
      <c r="Q16" s="3">
        <v>0.57535000000000003</v>
      </c>
      <c r="R16" s="3">
        <v>0.45223999999999998</v>
      </c>
      <c r="S16" s="3">
        <v>0.32996999999999999</v>
      </c>
      <c r="T16" s="3">
        <v>0.22663</v>
      </c>
      <c r="U16" s="3">
        <v>0.14457</v>
      </c>
      <c r="V16" s="3">
        <v>8.5339999999999999E-2</v>
      </c>
      <c r="W16" s="3">
        <v>4.5510000000000002E-2</v>
      </c>
      <c r="X16" s="3">
        <v>2.2749999999999999E-2</v>
      </c>
      <c r="Y16" s="3">
        <v>1.044E-2</v>
      </c>
      <c r="Z16" s="3">
        <v>4.4000000000000003E-3</v>
      </c>
      <c r="AA16" s="3">
        <v>1.64E-3</v>
      </c>
      <c r="AB16" s="3">
        <v>5.8E-4</v>
      </c>
      <c r="AC16" s="3">
        <v>1.9000000000000001E-4</v>
      </c>
      <c r="AD16" s="3">
        <v>5.0000000000000002E-5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5">
        <f>P_A_R[[#This Row],[10+]]-P_A_R[[#This Row],[11+]]</f>
        <v>2.2199999999999998E-3</v>
      </c>
      <c r="BG16" s="5">
        <f>P_A_R[[#This Row],[11+]]-P_A_R[[#This Row],[12+]]</f>
        <v>5.0900000000000389E-3</v>
      </c>
      <c r="BH16" s="5">
        <f>P_A_R[[#This Row],[12+]]-P_A_R[[#This Row],[13+]]</f>
        <v>1.104000000000005E-2</v>
      </c>
      <c r="BI16" s="5">
        <f>P_A_R[[#This Row],[13+]]-P_A_R[[#This Row],[14+]]</f>
        <v>2.0359999999999934E-2</v>
      </c>
      <c r="BJ16" s="5">
        <f>P_A_R[[#This Row],[14+]]-P_A_R[[#This Row],[15+]]</f>
        <v>3.4870000000000068E-2</v>
      </c>
      <c r="BK16" s="5">
        <f>P_A_R[[#This Row],[15+]]-P_A_R[[#This Row],[16+]]</f>
        <v>5.4309999999999969E-2</v>
      </c>
      <c r="BL16" s="5">
        <f>P_A_R[[#This Row],[16+]]-P_A_R[[#This Row],[17+]]</f>
        <v>7.9729999999999968E-2</v>
      </c>
      <c r="BM16" s="5">
        <f>P_A_R[[#This Row],[17+]]-P_A_R[[#This Row],[18+]]</f>
        <v>9.9570000000000047E-2</v>
      </c>
      <c r="BN16" s="5">
        <f>P_A_R[[#This Row],[18+]]-P_A_R[[#This Row],[19+]]</f>
        <v>0.11610999999999994</v>
      </c>
      <c r="BO16" s="5">
        <f>P_A_R[[#This Row],[19+]]-P_A_R[[#This Row],[20+]]</f>
        <v>0.12311000000000005</v>
      </c>
      <c r="BP16" s="5">
        <f>P_A_R[[#This Row],[20+]]-P_A_R[[#This Row],[21+]]</f>
        <v>0.12226999999999999</v>
      </c>
      <c r="BQ16" s="5">
        <f>P_A_R[[#This Row],[21+]]-P_A_R[[#This Row],[22+]]</f>
        <v>0.10333999999999999</v>
      </c>
      <c r="BR16" s="5">
        <f>P_A_R[[#This Row],[22+]]-P_A_R[[#This Row],[23+]]</f>
        <v>8.2059999999999994E-2</v>
      </c>
      <c r="BS16" s="5">
        <f>P_A_R[[#This Row],[23+]]-P_A_R[[#This Row],[24+]]</f>
        <v>5.9230000000000005E-2</v>
      </c>
      <c r="BT16" s="5">
        <f>P_A_R[[#This Row],[24+]]-P_A_R[[#This Row],[25+]]</f>
        <v>3.9829999999999997E-2</v>
      </c>
      <c r="BU16" s="5">
        <f>P_A_R[[#This Row],[25+]]-P_A_R[[#This Row],[26+]]</f>
        <v>2.2760000000000002E-2</v>
      </c>
      <c r="BV16" s="5">
        <f>P_A_R[[#This Row],[26+]]-P_A_R[[#This Row],[27+]]</f>
        <v>1.231E-2</v>
      </c>
      <c r="BW16" s="5">
        <f>P_A_R[[#This Row],[27+]]-P_A_R[[#This Row],[28+]]</f>
        <v>6.0399999999999994E-3</v>
      </c>
      <c r="BX16" s="5">
        <f>P_A_R[[#This Row],[28+]]-P_A_R[[#This Row],[29+]]</f>
        <v>2.7600000000000003E-3</v>
      </c>
      <c r="BY16" s="5">
        <f>P_A_R[[#This Row],[29+]]-P_A_R[[#This Row],[30+]]</f>
        <v>1.06E-3</v>
      </c>
      <c r="BZ16" s="5">
        <f>P_A_R[[#This Row],[30+]]-P_A_R[[#This Row],[31+]]</f>
        <v>3.8999999999999999E-4</v>
      </c>
      <c r="CA16" s="5">
        <f>P_A_R[[#This Row],[31+]]-P_A_R[[#This Row],[32+]]</f>
        <v>1.4000000000000001E-4</v>
      </c>
      <c r="CB16" s="5">
        <f>P_A_R[[#This Row],[32+]]-P_A_R[[#This Row],[33+]]</f>
        <v>5.0000000000000002E-5</v>
      </c>
      <c r="CC16" s="5">
        <f>P_A_R[[#This Row],[33+]]-P_A_R[[#This Row],[34+]]</f>
        <v>0</v>
      </c>
      <c r="CD16" s="5">
        <f>P_A_R[[#This Row],[34+]]-P_A_R[[#This Row],[35+]]</f>
        <v>0</v>
      </c>
      <c r="CE16" s="5">
        <f>P_A_R[[#This Row],[35+]]-P_A_R[[#This Row],[36+]]</f>
        <v>0</v>
      </c>
      <c r="CF16" s="5">
        <f>P_A_R[[#This Row],[36+]]-P_A_R[[#This Row],[37+]]</f>
        <v>0</v>
      </c>
      <c r="CG16" s="5">
        <f>P_A_R[[#This Row],[37+]]-P_A_R[[#This Row],[38+]]</f>
        <v>0</v>
      </c>
      <c r="CH16" s="5">
        <f>P_A_R[[#This Row],[38+]]-P_A_R[[#This Row],[39+]]</f>
        <v>0</v>
      </c>
      <c r="CI16" s="5">
        <f>P_A_R[[#This Row],[39+]]-P_A_R[[#This Row],[40+]]</f>
        <v>0</v>
      </c>
      <c r="CJ16" s="5">
        <f>P_A_R[[#This Row],[40+]]-P_A_R[[#This Row],[41+]]</f>
        <v>0</v>
      </c>
      <c r="CK16" s="5">
        <f>P_A_R[[#This Row],[41+]]-P_A_R[[#This Row],[42+]]</f>
        <v>0</v>
      </c>
      <c r="CL16" s="5">
        <f>P_A_R[[#This Row],[42+]]-P_A_R[[#This Row],[43+]]</f>
        <v>0</v>
      </c>
      <c r="CM16" s="5">
        <f>P_A_R[[#This Row],[43+]]-P_A_R[[#This Row],[44+]]</f>
        <v>0</v>
      </c>
      <c r="CN16" s="5">
        <f>P_A_R[[#This Row],[44+]]-P_A_R[[#This Row],[45+]]</f>
        <v>0</v>
      </c>
      <c r="CO16" s="5">
        <f>P_A_R[[#This Row],[45+]]-P_A_R[[#This Row],[46+]]</f>
        <v>0</v>
      </c>
      <c r="CP16" s="5">
        <f>P_A_R[[#This Row],[46+]]-P_A_R[[#This Row],[47+]]</f>
        <v>0</v>
      </c>
      <c r="CQ16" s="5">
        <f>P_A_R[[#This Row],[47+]]-P_A_R[[#This Row],[48+]]</f>
        <v>0</v>
      </c>
      <c r="CR16" s="5">
        <f>P_A_R[[#This Row],[48+]]-P_A_R[[#This Row],[49+]]</f>
        <v>0</v>
      </c>
      <c r="CS16" s="5">
        <f>P_A_R[[#This Row],[49+]]-P_A_R[[#This Row],[50+]]</f>
        <v>0</v>
      </c>
      <c r="CT16" s="5">
        <f>P_A_R[[#This Row],[50+]]-P_A_R[[#This Row],[51+]]</f>
        <v>0</v>
      </c>
      <c r="CU16" s="5">
        <f>P_A_R[[#This Row],[51+]]-P_A_R[[#This Row],[52+]]</f>
        <v>0</v>
      </c>
      <c r="CV16" s="5">
        <f>P_A_R[[#This Row],[52+]]-P_A_R[[#This Row],[53+]]</f>
        <v>0</v>
      </c>
      <c r="CW16" s="5">
        <f>P_A_R[[#This Row],[53+]]-P_A_R[[#This Row],[54+]]</f>
        <v>0</v>
      </c>
      <c r="CX16" s="5">
        <f>P_A_R[[#This Row],[54+]]-P_A_R[[#This Row],[55+]]</f>
        <v>0</v>
      </c>
      <c r="CY16" s="5">
        <f>P_A_R[[#This Row],[55+]]-P_A_R[[#This Row],[56+]]</f>
        <v>0</v>
      </c>
      <c r="CZ16" s="5">
        <f>P_A_R[[#This Row],[56+]]-P_A_R[[#This Row],[57+]]</f>
        <v>0</v>
      </c>
      <c r="DA16" s="5">
        <f>P_A_R[[#This Row],[57+]]-P_A_R[[#This Row],[58+]]</f>
        <v>0</v>
      </c>
      <c r="DB16" s="5">
        <f>P_A_R[[#This Row],[58+]]-P_A_R[[#This Row],[59+]]</f>
        <v>0</v>
      </c>
    </row>
    <row r="17" spans="1:106" hidden="1" x14ac:dyDescent="0.25">
      <c r="A17" s="10">
        <v>22400621</v>
      </c>
      <c r="B17" t="s">
        <v>83</v>
      </c>
      <c r="C17" t="s">
        <v>82</v>
      </c>
      <c r="D17" s="11">
        <v>0.58333333333333337</v>
      </c>
      <c r="E17" s="9" t="str">
        <f>HYPERLINK("https://www.nba.com/stats/player/101108/boxscores-traditional", "Chris Paul")</f>
        <v>Chris Paul</v>
      </c>
      <c r="F17">
        <v>22</v>
      </c>
      <c r="G17" s="10">
        <v>5.55</v>
      </c>
      <c r="H17" s="3">
        <v>0.98460999999999999</v>
      </c>
      <c r="I17" s="3">
        <v>0.97614999999999996</v>
      </c>
      <c r="J17" s="3">
        <v>0.96406999999999998</v>
      </c>
      <c r="K17" s="3">
        <v>0.94738</v>
      </c>
      <c r="L17" s="3">
        <v>0.92506999999999995</v>
      </c>
      <c r="M17" s="3">
        <v>0.89617000000000002</v>
      </c>
      <c r="N17" s="3">
        <v>0.85992999999999997</v>
      </c>
      <c r="O17" s="3">
        <v>0.81594</v>
      </c>
      <c r="P17" s="3">
        <v>0.76424000000000003</v>
      </c>
      <c r="Q17" s="3">
        <v>0.70540000000000003</v>
      </c>
      <c r="R17" s="3">
        <v>0.64058000000000004</v>
      </c>
      <c r="S17" s="3">
        <v>0.57142000000000004</v>
      </c>
      <c r="T17" s="3">
        <v>0.5</v>
      </c>
      <c r="U17" s="3">
        <v>0.42858000000000002</v>
      </c>
      <c r="V17" s="3">
        <v>0.35942000000000002</v>
      </c>
      <c r="W17" s="3">
        <v>0.29459999999999997</v>
      </c>
      <c r="X17" s="3">
        <v>0.23576</v>
      </c>
      <c r="Y17" s="3">
        <v>0.18406</v>
      </c>
      <c r="Z17" s="3">
        <v>0.14007</v>
      </c>
      <c r="AA17" s="3">
        <v>0.10383000000000001</v>
      </c>
      <c r="AB17" s="3">
        <v>7.4929999999999997E-2</v>
      </c>
      <c r="AC17" s="3">
        <v>5.262E-2</v>
      </c>
      <c r="AD17" s="3">
        <v>3.5929999999999997E-2</v>
      </c>
      <c r="AE17" s="3">
        <v>2.385E-2</v>
      </c>
      <c r="AF17" s="3">
        <v>1.5389999999999999E-2</v>
      </c>
      <c r="AG17" s="3">
        <v>9.6399999999999993E-3</v>
      </c>
      <c r="AH17" s="3">
        <v>5.8700000000000002E-3</v>
      </c>
      <c r="AI17" s="3">
        <v>3.47E-3</v>
      </c>
      <c r="AJ17" s="3">
        <v>1.99E-3</v>
      </c>
      <c r="AK17" s="3">
        <v>1.1100000000000001E-3</v>
      </c>
      <c r="AL17" s="3">
        <v>5.9999999999999995E-4</v>
      </c>
      <c r="AM17" s="3">
        <v>3.1E-4</v>
      </c>
      <c r="AN17" s="3">
        <v>1.6000000000000001E-4</v>
      </c>
      <c r="AO17" s="3">
        <v>8.0000000000000007E-5</v>
      </c>
      <c r="AP17" s="3">
        <v>4.0000000000000003E-5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5">
        <f>P_A_R[[#This Row],[10+]]-P_A_R[[#This Row],[11+]]</f>
        <v>8.4600000000000231E-3</v>
      </c>
      <c r="BG17" s="5">
        <f>P_A_R[[#This Row],[11+]]-P_A_R[[#This Row],[12+]]</f>
        <v>1.207999999999998E-2</v>
      </c>
      <c r="BH17" s="5">
        <f>P_A_R[[#This Row],[12+]]-P_A_R[[#This Row],[13+]]</f>
        <v>1.6689999999999983E-2</v>
      </c>
      <c r="BI17" s="5">
        <f>P_A_R[[#This Row],[13+]]-P_A_R[[#This Row],[14+]]</f>
        <v>2.2310000000000052E-2</v>
      </c>
      <c r="BJ17" s="5">
        <f>P_A_R[[#This Row],[14+]]-P_A_R[[#This Row],[15+]]</f>
        <v>2.8899999999999926E-2</v>
      </c>
      <c r="BK17" s="5">
        <f>P_A_R[[#This Row],[15+]]-P_A_R[[#This Row],[16+]]</f>
        <v>3.624000000000005E-2</v>
      </c>
      <c r="BL17" s="5">
        <f>P_A_R[[#This Row],[16+]]-P_A_R[[#This Row],[17+]]</f>
        <v>4.3989999999999974E-2</v>
      </c>
      <c r="BM17" s="5">
        <f>P_A_R[[#This Row],[17+]]-P_A_R[[#This Row],[18+]]</f>
        <v>5.1699999999999968E-2</v>
      </c>
      <c r="BN17" s="5">
        <f>P_A_R[[#This Row],[18+]]-P_A_R[[#This Row],[19+]]</f>
        <v>5.8840000000000003E-2</v>
      </c>
      <c r="BO17" s="5">
        <f>P_A_R[[#This Row],[19+]]-P_A_R[[#This Row],[20+]]</f>
        <v>6.4819999999999989E-2</v>
      </c>
      <c r="BP17" s="5">
        <f>P_A_R[[#This Row],[20+]]-P_A_R[[#This Row],[21+]]</f>
        <v>6.9159999999999999E-2</v>
      </c>
      <c r="BQ17" s="5">
        <f>P_A_R[[#This Row],[21+]]-P_A_R[[#This Row],[22+]]</f>
        <v>7.1420000000000039E-2</v>
      </c>
      <c r="BR17" s="5">
        <f>P_A_R[[#This Row],[22+]]-P_A_R[[#This Row],[23+]]</f>
        <v>7.1419999999999983E-2</v>
      </c>
      <c r="BS17" s="5">
        <f>P_A_R[[#This Row],[23+]]-P_A_R[[#This Row],[24+]]</f>
        <v>6.9159999999999999E-2</v>
      </c>
      <c r="BT17" s="5">
        <f>P_A_R[[#This Row],[24+]]-P_A_R[[#This Row],[25+]]</f>
        <v>6.4820000000000044E-2</v>
      </c>
      <c r="BU17" s="5">
        <f>P_A_R[[#This Row],[25+]]-P_A_R[[#This Row],[26+]]</f>
        <v>5.8839999999999976E-2</v>
      </c>
      <c r="BV17" s="5">
        <f>P_A_R[[#This Row],[26+]]-P_A_R[[#This Row],[27+]]</f>
        <v>5.1699999999999996E-2</v>
      </c>
      <c r="BW17" s="5">
        <f>P_A_R[[#This Row],[27+]]-P_A_R[[#This Row],[28+]]</f>
        <v>4.3990000000000001E-2</v>
      </c>
      <c r="BX17" s="5">
        <f>P_A_R[[#This Row],[28+]]-P_A_R[[#This Row],[29+]]</f>
        <v>3.6239999999999994E-2</v>
      </c>
      <c r="BY17" s="5">
        <f>P_A_R[[#This Row],[29+]]-P_A_R[[#This Row],[30+]]</f>
        <v>2.8900000000000009E-2</v>
      </c>
      <c r="BZ17" s="5">
        <f>P_A_R[[#This Row],[30+]]-P_A_R[[#This Row],[31+]]</f>
        <v>2.2309999999999997E-2</v>
      </c>
      <c r="CA17" s="5">
        <f>P_A_R[[#This Row],[31+]]-P_A_R[[#This Row],[32+]]</f>
        <v>1.6690000000000003E-2</v>
      </c>
      <c r="CB17" s="5">
        <f>P_A_R[[#This Row],[32+]]-P_A_R[[#This Row],[33+]]</f>
        <v>1.2079999999999997E-2</v>
      </c>
      <c r="CC17" s="5">
        <f>P_A_R[[#This Row],[33+]]-P_A_R[[#This Row],[34+]]</f>
        <v>8.4600000000000005E-3</v>
      </c>
      <c r="CD17" s="5">
        <f>P_A_R[[#This Row],[34+]]-P_A_R[[#This Row],[35+]]</f>
        <v>5.7499999999999999E-3</v>
      </c>
      <c r="CE17" s="5">
        <f>P_A_R[[#This Row],[35+]]-P_A_R[[#This Row],[36+]]</f>
        <v>3.769999999999999E-3</v>
      </c>
      <c r="CF17" s="5">
        <f>P_A_R[[#This Row],[36+]]-P_A_R[[#This Row],[37+]]</f>
        <v>2.4000000000000002E-3</v>
      </c>
      <c r="CG17" s="5">
        <f>P_A_R[[#This Row],[37+]]-P_A_R[[#This Row],[38+]]</f>
        <v>1.48E-3</v>
      </c>
      <c r="CH17" s="5">
        <f>P_A_R[[#This Row],[38+]]-P_A_R[[#This Row],[39+]]</f>
        <v>8.7999999999999992E-4</v>
      </c>
      <c r="CI17" s="5">
        <f>P_A_R[[#This Row],[39+]]-P_A_R[[#This Row],[40+]]</f>
        <v>5.1000000000000015E-4</v>
      </c>
      <c r="CJ17" s="5">
        <f>P_A_R[[#This Row],[40+]]-P_A_R[[#This Row],[41+]]</f>
        <v>2.8999999999999995E-4</v>
      </c>
      <c r="CK17" s="5">
        <f>P_A_R[[#This Row],[41+]]-P_A_R[[#This Row],[42+]]</f>
        <v>1.4999999999999999E-4</v>
      </c>
      <c r="CL17" s="5">
        <f>P_A_R[[#This Row],[42+]]-P_A_R[[#This Row],[43+]]</f>
        <v>8.0000000000000007E-5</v>
      </c>
      <c r="CM17" s="5">
        <f>P_A_R[[#This Row],[43+]]-P_A_R[[#This Row],[44+]]</f>
        <v>4.0000000000000003E-5</v>
      </c>
      <c r="CN17" s="5">
        <f>P_A_R[[#This Row],[44+]]-P_A_R[[#This Row],[45+]]</f>
        <v>4.0000000000000003E-5</v>
      </c>
      <c r="CO17" s="5">
        <f>P_A_R[[#This Row],[45+]]-P_A_R[[#This Row],[46+]]</f>
        <v>0</v>
      </c>
      <c r="CP17" s="5">
        <f>P_A_R[[#This Row],[46+]]-P_A_R[[#This Row],[47+]]</f>
        <v>0</v>
      </c>
      <c r="CQ17" s="5">
        <f>P_A_R[[#This Row],[47+]]-P_A_R[[#This Row],[48+]]</f>
        <v>0</v>
      </c>
      <c r="CR17" s="5">
        <f>P_A_R[[#This Row],[48+]]-P_A_R[[#This Row],[49+]]</f>
        <v>0</v>
      </c>
      <c r="CS17" s="5">
        <f>P_A_R[[#This Row],[49+]]-P_A_R[[#This Row],[50+]]</f>
        <v>0</v>
      </c>
      <c r="CT17" s="5">
        <f>P_A_R[[#This Row],[50+]]-P_A_R[[#This Row],[51+]]</f>
        <v>0</v>
      </c>
      <c r="CU17" s="5">
        <f>P_A_R[[#This Row],[51+]]-P_A_R[[#This Row],[52+]]</f>
        <v>0</v>
      </c>
      <c r="CV17" s="5">
        <f>P_A_R[[#This Row],[52+]]-P_A_R[[#This Row],[53+]]</f>
        <v>0</v>
      </c>
      <c r="CW17" s="5">
        <f>P_A_R[[#This Row],[53+]]-P_A_R[[#This Row],[54+]]</f>
        <v>0</v>
      </c>
      <c r="CX17" s="5">
        <f>P_A_R[[#This Row],[54+]]-P_A_R[[#This Row],[55+]]</f>
        <v>0</v>
      </c>
      <c r="CY17" s="5">
        <f>P_A_R[[#This Row],[55+]]-P_A_R[[#This Row],[56+]]</f>
        <v>0</v>
      </c>
      <c r="CZ17" s="5">
        <f>P_A_R[[#This Row],[56+]]-P_A_R[[#This Row],[57+]]</f>
        <v>0</v>
      </c>
      <c r="DA17" s="5">
        <f>P_A_R[[#This Row],[57+]]-P_A_R[[#This Row],[58+]]</f>
        <v>0</v>
      </c>
      <c r="DB17" s="5">
        <f>P_A_R[[#This Row],[58+]]-P_A_R[[#This Row],[59+]]</f>
        <v>0</v>
      </c>
    </row>
    <row r="18" spans="1:106" hidden="1" x14ac:dyDescent="0.25">
      <c r="A18" s="10">
        <v>22400621</v>
      </c>
      <c r="B18" t="s">
        <v>83</v>
      </c>
      <c r="C18" t="s">
        <v>82</v>
      </c>
      <c r="D18" s="11">
        <v>0.58333333333333337</v>
      </c>
      <c r="E18" s="9" t="str">
        <f>HYPERLINK("https://www.nba.com/stats/player/1642264/boxscores-traditional", "Stephon Castle")</f>
        <v>Stephon Castle</v>
      </c>
      <c r="F18">
        <v>23</v>
      </c>
      <c r="G18" s="10">
        <v>8.5790000000000006</v>
      </c>
      <c r="H18" s="3">
        <v>0.93574000000000002</v>
      </c>
      <c r="I18" s="3">
        <v>0.91923999999999995</v>
      </c>
      <c r="J18" s="3">
        <v>0.89973000000000003</v>
      </c>
      <c r="K18" s="3">
        <v>0.879</v>
      </c>
      <c r="L18" s="3">
        <v>0.85314000000000001</v>
      </c>
      <c r="M18" s="3">
        <v>0.82381000000000004</v>
      </c>
      <c r="N18" s="3">
        <v>0.79388999999999998</v>
      </c>
      <c r="O18" s="3">
        <v>0.75804000000000005</v>
      </c>
      <c r="P18" s="3">
        <v>0.71904000000000001</v>
      </c>
      <c r="Q18" s="3">
        <v>0.68081999999999998</v>
      </c>
      <c r="R18" s="3">
        <v>0.63683000000000001</v>
      </c>
      <c r="S18" s="3">
        <v>0.59094999999999998</v>
      </c>
      <c r="T18" s="3">
        <v>0.54776000000000002</v>
      </c>
      <c r="U18" s="3">
        <v>0.5</v>
      </c>
      <c r="V18" s="3">
        <v>0.45223999999999998</v>
      </c>
      <c r="W18" s="3">
        <v>0.40905000000000002</v>
      </c>
      <c r="X18" s="3">
        <v>0.36316999999999999</v>
      </c>
      <c r="Y18" s="3">
        <v>0.31918000000000002</v>
      </c>
      <c r="Z18" s="3">
        <v>0.28095999999999999</v>
      </c>
      <c r="AA18" s="3">
        <v>0.24196000000000001</v>
      </c>
      <c r="AB18" s="3">
        <v>0.20610999999999999</v>
      </c>
      <c r="AC18" s="3">
        <v>0.17619000000000001</v>
      </c>
      <c r="AD18" s="3">
        <v>0.14685999999999999</v>
      </c>
      <c r="AE18" s="3">
        <v>0.121</v>
      </c>
      <c r="AF18" s="3">
        <v>0.10027</v>
      </c>
      <c r="AG18" s="3">
        <v>8.0759999999999998E-2</v>
      </c>
      <c r="AH18" s="3">
        <v>6.4259999999999998E-2</v>
      </c>
      <c r="AI18" s="3">
        <v>5.1549999999999999E-2</v>
      </c>
      <c r="AJ18" s="3">
        <v>4.0059999999999998E-2</v>
      </c>
      <c r="AK18" s="3">
        <v>3.074E-2</v>
      </c>
      <c r="AL18" s="3">
        <v>2.385E-2</v>
      </c>
      <c r="AM18" s="3">
        <v>1.7860000000000001E-2</v>
      </c>
      <c r="AN18" s="3">
        <v>1.355E-2</v>
      </c>
      <c r="AO18" s="3">
        <v>9.9000000000000008E-3</v>
      </c>
      <c r="AP18" s="3">
        <v>7.1399999999999996E-3</v>
      </c>
      <c r="AQ18" s="3">
        <v>5.2300000000000003E-3</v>
      </c>
      <c r="AR18" s="3">
        <v>3.6800000000000001E-3</v>
      </c>
      <c r="AS18" s="3">
        <v>2.5600000000000002E-3</v>
      </c>
      <c r="AT18" s="3">
        <v>1.81E-3</v>
      </c>
      <c r="AU18" s="3">
        <v>1.2199999999999999E-3</v>
      </c>
      <c r="AV18" s="3">
        <v>8.1999999999999998E-4</v>
      </c>
      <c r="AW18" s="3">
        <v>5.5999999999999995E-4</v>
      </c>
      <c r="AX18" s="3">
        <v>3.6000000000000002E-4</v>
      </c>
      <c r="AY18" s="3">
        <v>2.3000000000000001E-4</v>
      </c>
      <c r="AZ18" s="3">
        <v>1.4999999999999999E-4</v>
      </c>
      <c r="BA18" s="3">
        <v>1E-4</v>
      </c>
      <c r="BB18" s="3">
        <v>6.0000000000000002E-5</v>
      </c>
      <c r="BC18" s="3">
        <v>4.0000000000000003E-5</v>
      </c>
      <c r="BD18" s="3">
        <v>0</v>
      </c>
      <c r="BE18" s="3">
        <v>0</v>
      </c>
      <c r="BF18" s="5">
        <f>P_A_R[[#This Row],[10+]]-P_A_R[[#This Row],[11+]]</f>
        <v>1.650000000000007E-2</v>
      </c>
      <c r="BG18" s="5">
        <f>P_A_R[[#This Row],[11+]]-P_A_R[[#This Row],[12+]]</f>
        <v>1.9509999999999916E-2</v>
      </c>
      <c r="BH18" s="5">
        <f>P_A_R[[#This Row],[12+]]-P_A_R[[#This Row],[13+]]</f>
        <v>2.0730000000000026E-2</v>
      </c>
      <c r="BI18" s="5">
        <f>P_A_R[[#This Row],[13+]]-P_A_R[[#This Row],[14+]]</f>
        <v>2.5859999999999994E-2</v>
      </c>
      <c r="BJ18" s="5">
        <f>P_A_R[[#This Row],[14+]]-P_A_R[[#This Row],[15+]]</f>
        <v>2.9329999999999967E-2</v>
      </c>
      <c r="BK18" s="5">
        <f>P_A_R[[#This Row],[15+]]-P_A_R[[#This Row],[16+]]</f>
        <v>2.9920000000000058E-2</v>
      </c>
      <c r="BL18" s="5">
        <f>P_A_R[[#This Row],[16+]]-P_A_R[[#This Row],[17+]]</f>
        <v>3.5849999999999937E-2</v>
      </c>
      <c r="BM18" s="5">
        <f>P_A_R[[#This Row],[17+]]-P_A_R[[#This Row],[18+]]</f>
        <v>3.9000000000000035E-2</v>
      </c>
      <c r="BN18" s="5">
        <f>P_A_R[[#This Row],[18+]]-P_A_R[[#This Row],[19+]]</f>
        <v>3.8220000000000032E-2</v>
      </c>
      <c r="BO18" s="5">
        <f>P_A_R[[#This Row],[19+]]-P_A_R[[#This Row],[20+]]</f>
        <v>4.3989999999999974E-2</v>
      </c>
      <c r="BP18" s="5">
        <f>P_A_R[[#This Row],[20+]]-P_A_R[[#This Row],[21+]]</f>
        <v>4.5880000000000032E-2</v>
      </c>
      <c r="BQ18" s="5">
        <f>P_A_R[[#This Row],[21+]]-P_A_R[[#This Row],[22+]]</f>
        <v>4.3189999999999951E-2</v>
      </c>
      <c r="BR18" s="5">
        <f>P_A_R[[#This Row],[22+]]-P_A_R[[#This Row],[23+]]</f>
        <v>4.7760000000000025E-2</v>
      </c>
      <c r="BS18" s="5">
        <f>P_A_R[[#This Row],[23+]]-P_A_R[[#This Row],[24+]]</f>
        <v>4.7760000000000025E-2</v>
      </c>
      <c r="BT18" s="5">
        <f>P_A_R[[#This Row],[24+]]-P_A_R[[#This Row],[25+]]</f>
        <v>4.3189999999999951E-2</v>
      </c>
      <c r="BU18" s="5">
        <f>P_A_R[[#This Row],[25+]]-P_A_R[[#This Row],[26+]]</f>
        <v>4.5880000000000032E-2</v>
      </c>
      <c r="BV18" s="5">
        <f>P_A_R[[#This Row],[26+]]-P_A_R[[#This Row],[27+]]</f>
        <v>4.3989999999999974E-2</v>
      </c>
      <c r="BW18" s="5">
        <f>P_A_R[[#This Row],[27+]]-P_A_R[[#This Row],[28+]]</f>
        <v>3.8220000000000032E-2</v>
      </c>
      <c r="BX18" s="5">
        <f>P_A_R[[#This Row],[28+]]-P_A_R[[#This Row],[29+]]</f>
        <v>3.8999999999999979E-2</v>
      </c>
      <c r="BY18" s="5">
        <f>P_A_R[[#This Row],[29+]]-P_A_R[[#This Row],[30+]]</f>
        <v>3.5850000000000021E-2</v>
      </c>
      <c r="BZ18" s="5">
        <f>P_A_R[[#This Row],[30+]]-P_A_R[[#This Row],[31+]]</f>
        <v>2.9919999999999974E-2</v>
      </c>
      <c r="CA18" s="5">
        <f>P_A_R[[#This Row],[31+]]-P_A_R[[#This Row],[32+]]</f>
        <v>2.9330000000000023E-2</v>
      </c>
      <c r="CB18" s="5">
        <f>P_A_R[[#This Row],[32+]]-P_A_R[[#This Row],[33+]]</f>
        <v>2.5859999999999994E-2</v>
      </c>
      <c r="CC18" s="5">
        <f>P_A_R[[#This Row],[33+]]-P_A_R[[#This Row],[34+]]</f>
        <v>2.0729999999999998E-2</v>
      </c>
      <c r="CD18" s="5">
        <f>P_A_R[[#This Row],[34+]]-P_A_R[[#This Row],[35+]]</f>
        <v>1.951E-2</v>
      </c>
      <c r="CE18" s="5">
        <f>P_A_R[[#This Row],[35+]]-P_A_R[[#This Row],[36+]]</f>
        <v>1.6500000000000001E-2</v>
      </c>
      <c r="CF18" s="5">
        <f>P_A_R[[#This Row],[36+]]-P_A_R[[#This Row],[37+]]</f>
        <v>1.2709999999999999E-2</v>
      </c>
      <c r="CG18" s="5">
        <f>P_A_R[[#This Row],[37+]]-P_A_R[[#This Row],[38+]]</f>
        <v>1.149E-2</v>
      </c>
      <c r="CH18" s="5">
        <f>P_A_R[[#This Row],[38+]]-P_A_R[[#This Row],[39+]]</f>
        <v>9.3199999999999984E-3</v>
      </c>
      <c r="CI18" s="5">
        <f>P_A_R[[#This Row],[39+]]-P_A_R[[#This Row],[40+]]</f>
        <v>6.8900000000000003E-3</v>
      </c>
      <c r="CJ18" s="5">
        <f>P_A_R[[#This Row],[40+]]-P_A_R[[#This Row],[41+]]</f>
        <v>5.9899999999999988E-3</v>
      </c>
      <c r="CK18" s="5">
        <f>P_A_R[[#This Row],[41+]]-P_A_R[[#This Row],[42+]]</f>
        <v>4.3100000000000013E-3</v>
      </c>
      <c r="CL18" s="5">
        <f>P_A_R[[#This Row],[42+]]-P_A_R[[#This Row],[43+]]</f>
        <v>3.6499999999999987E-3</v>
      </c>
      <c r="CM18" s="5">
        <f>P_A_R[[#This Row],[43+]]-P_A_R[[#This Row],[44+]]</f>
        <v>2.7600000000000012E-3</v>
      </c>
      <c r="CN18" s="5">
        <f>P_A_R[[#This Row],[44+]]-P_A_R[[#This Row],[45+]]</f>
        <v>1.9099999999999994E-3</v>
      </c>
      <c r="CO18" s="5">
        <f>P_A_R[[#This Row],[45+]]-P_A_R[[#This Row],[46+]]</f>
        <v>1.5500000000000002E-3</v>
      </c>
      <c r="CP18" s="5">
        <f>P_A_R[[#This Row],[46+]]-P_A_R[[#This Row],[47+]]</f>
        <v>1.1199999999999999E-3</v>
      </c>
      <c r="CQ18" s="5">
        <f>P_A_R[[#This Row],[47+]]-P_A_R[[#This Row],[48+]]</f>
        <v>7.5000000000000023E-4</v>
      </c>
      <c r="CR18" s="5">
        <f>P_A_R[[#This Row],[48+]]-P_A_R[[#This Row],[49+]]</f>
        <v>5.9000000000000003E-4</v>
      </c>
      <c r="CS18" s="5">
        <f>P_A_R[[#This Row],[49+]]-P_A_R[[#This Row],[50+]]</f>
        <v>3.9999999999999996E-4</v>
      </c>
      <c r="CT18" s="5">
        <f>P_A_R[[#This Row],[50+]]-P_A_R[[#This Row],[51+]]</f>
        <v>2.6000000000000003E-4</v>
      </c>
      <c r="CU18" s="5">
        <f>P_A_R[[#This Row],[51+]]-P_A_R[[#This Row],[52+]]</f>
        <v>1.9999999999999993E-4</v>
      </c>
      <c r="CV18" s="5">
        <f>P_A_R[[#This Row],[52+]]-P_A_R[[#This Row],[53+]]</f>
        <v>1.3000000000000002E-4</v>
      </c>
      <c r="CW18" s="5">
        <f>P_A_R[[#This Row],[53+]]-P_A_R[[#This Row],[54+]]</f>
        <v>8.000000000000002E-5</v>
      </c>
      <c r="CX18" s="5">
        <f>P_A_R[[#This Row],[54+]]-P_A_R[[#This Row],[55+]]</f>
        <v>4.9999999999999982E-5</v>
      </c>
      <c r="CY18" s="5">
        <f>P_A_R[[#This Row],[55+]]-P_A_R[[#This Row],[56+]]</f>
        <v>4.0000000000000003E-5</v>
      </c>
      <c r="CZ18" s="5">
        <f>P_A_R[[#This Row],[56+]]-P_A_R[[#This Row],[57+]]</f>
        <v>1.9999999999999998E-5</v>
      </c>
      <c r="DA18" s="5">
        <f>P_A_R[[#This Row],[57+]]-P_A_R[[#This Row],[58+]]</f>
        <v>4.0000000000000003E-5</v>
      </c>
      <c r="DB18" s="5">
        <f>P_A_R[[#This Row],[58+]]-P_A_R[[#This Row],[59+]]</f>
        <v>0</v>
      </c>
    </row>
    <row r="19" spans="1:106" hidden="1" x14ac:dyDescent="0.25">
      <c r="A19" s="10">
        <v>22400621</v>
      </c>
      <c r="B19" t="s">
        <v>83</v>
      </c>
      <c r="C19" t="s">
        <v>82</v>
      </c>
      <c r="D19" s="11">
        <v>0.58333333333333337</v>
      </c>
      <c r="E19" s="9" t="str">
        <f>HYPERLINK("https://www.nba.com/stats/player/1629640/boxscores-traditional", "Keldon Johnson")</f>
        <v>Keldon Johnson</v>
      </c>
      <c r="F19">
        <v>18.8</v>
      </c>
      <c r="G19" s="10">
        <v>9.5790000000000006</v>
      </c>
      <c r="H19" s="3">
        <v>0.82121</v>
      </c>
      <c r="I19" s="3">
        <v>0.79103000000000001</v>
      </c>
      <c r="J19" s="3">
        <v>0.76114999999999999</v>
      </c>
      <c r="K19" s="3">
        <v>0.72907</v>
      </c>
      <c r="L19" s="3">
        <v>0.69145999999999996</v>
      </c>
      <c r="M19" s="3">
        <v>0.65542</v>
      </c>
      <c r="N19" s="3">
        <v>0.61409000000000002</v>
      </c>
      <c r="O19" s="3">
        <v>0.57535000000000003</v>
      </c>
      <c r="P19" s="3">
        <v>0.53188000000000002</v>
      </c>
      <c r="Q19" s="3">
        <v>0.49202000000000001</v>
      </c>
      <c r="R19" s="3">
        <v>0.44828000000000001</v>
      </c>
      <c r="S19" s="3">
        <v>0.40905000000000002</v>
      </c>
      <c r="T19" s="3">
        <v>0.37069999999999997</v>
      </c>
      <c r="U19" s="3">
        <v>0.32996999999999999</v>
      </c>
      <c r="V19" s="3">
        <v>0.29459999999999997</v>
      </c>
      <c r="W19" s="3">
        <v>0.25785000000000002</v>
      </c>
      <c r="X19" s="3">
        <v>0.22663</v>
      </c>
      <c r="Y19" s="3">
        <v>0.19489000000000001</v>
      </c>
      <c r="Z19" s="3">
        <v>0.16853000000000001</v>
      </c>
      <c r="AA19" s="3">
        <v>0.14457</v>
      </c>
      <c r="AB19" s="3">
        <v>0.121</v>
      </c>
      <c r="AC19" s="3">
        <v>0.10204000000000001</v>
      </c>
      <c r="AD19" s="3">
        <v>8.3790000000000003E-2</v>
      </c>
      <c r="AE19" s="3">
        <v>6.9440000000000002E-2</v>
      </c>
      <c r="AF19" s="3">
        <v>5.5919999999999997E-2</v>
      </c>
      <c r="AG19" s="3">
        <v>4.5510000000000002E-2</v>
      </c>
      <c r="AH19" s="3">
        <v>3.5929999999999997E-2</v>
      </c>
      <c r="AI19" s="3">
        <v>2.8719999999999999E-2</v>
      </c>
      <c r="AJ19" s="3">
        <v>2.2749999999999999E-2</v>
      </c>
      <c r="AK19" s="3">
        <v>1.7430000000000001E-2</v>
      </c>
      <c r="AL19" s="3">
        <v>1.355E-2</v>
      </c>
      <c r="AM19" s="3">
        <v>1.017E-2</v>
      </c>
      <c r="AN19" s="3">
        <v>7.7600000000000004E-3</v>
      </c>
      <c r="AO19" s="3">
        <v>5.7000000000000002E-3</v>
      </c>
      <c r="AP19" s="3">
        <v>4.2700000000000004E-3</v>
      </c>
      <c r="AQ19" s="3">
        <v>3.0699999999999998E-3</v>
      </c>
      <c r="AR19" s="3">
        <v>2.2599999999999999E-3</v>
      </c>
      <c r="AS19" s="3">
        <v>1.64E-3</v>
      </c>
      <c r="AT19" s="3">
        <v>1.14E-3</v>
      </c>
      <c r="AU19" s="3">
        <v>8.1999999999999998E-4</v>
      </c>
      <c r="AV19" s="3">
        <v>5.5999999999999995E-4</v>
      </c>
      <c r="AW19" s="3">
        <v>3.8999999999999999E-4</v>
      </c>
      <c r="AX19" s="3">
        <v>2.5999999999999998E-4</v>
      </c>
      <c r="AY19" s="3">
        <v>1.8000000000000001E-4</v>
      </c>
      <c r="AZ19" s="3">
        <v>1.2E-4</v>
      </c>
      <c r="BA19" s="3">
        <v>8.0000000000000007E-5</v>
      </c>
      <c r="BB19" s="3">
        <v>5.0000000000000002E-5</v>
      </c>
      <c r="BC19" s="3">
        <v>3.0000000000000001E-5</v>
      </c>
      <c r="BD19" s="3">
        <v>0</v>
      </c>
      <c r="BE19" s="3">
        <v>0</v>
      </c>
      <c r="BF19" s="5">
        <f>P_A_R[[#This Row],[10+]]-P_A_R[[#This Row],[11+]]</f>
        <v>3.0179999999999985E-2</v>
      </c>
      <c r="BG19" s="5">
        <f>P_A_R[[#This Row],[11+]]-P_A_R[[#This Row],[12+]]</f>
        <v>2.9880000000000018E-2</v>
      </c>
      <c r="BH19" s="5">
        <f>P_A_R[[#This Row],[12+]]-P_A_R[[#This Row],[13+]]</f>
        <v>3.2079999999999997E-2</v>
      </c>
      <c r="BI19" s="5">
        <f>P_A_R[[#This Row],[13+]]-P_A_R[[#This Row],[14+]]</f>
        <v>3.7610000000000032E-2</v>
      </c>
      <c r="BJ19" s="5">
        <f>P_A_R[[#This Row],[14+]]-P_A_R[[#This Row],[15+]]</f>
        <v>3.6039999999999961E-2</v>
      </c>
      <c r="BK19" s="5">
        <f>P_A_R[[#This Row],[15+]]-P_A_R[[#This Row],[16+]]</f>
        <v>4.1329999999999978E-2</v>
      </c>
      <c r="BL19" s="5">
        <f>P_A_R[[#This Row],[16+]]-P_A_R[[#This Row],[17+]]</f>
        <v>3.8739999999999997E-2</v>
      </c>
      <c r="BM19" s="5">
        <f>P_A_R[[#This Row],[17+]]-P_A_R[[#This Row],[18+]]</f>
        <v>4.3470000000000009E-2</v>
      </c>
      <c r="BN19" s="5">
        <f>P_A_R[[#This Row],[18+]]-P_A_R[[#This Row],[19+]]</f>
        <v>3.9860000000000007E-2</v>
      </c>
      <c r="BO19" s="5">
        <f>P_A_R[[#This Row],[19+]]-P_A_R[[#This Row],[20+]]</f>
        <v>4.3740000000000001E-2</v>
      </c>
      <c r="BP19" s="5">
        <f>P_A_R[[#This Row],[20+]]-P_A_R[[#This Row],[21+]]</f>
        <v>3.9229999999999987E-2</v>
      </c>
      <c r="BQ19" s="5">
        <f>P_A_R[[#This Row],[21+]]-P_A_R[[#This Row],[22+]]</f>
        <v>3.8350000000000051E-2</v>
      </c>
      <c r="BR19" s="5">
        <f>P_A_R[[#This Row],[22+]]-P_A_R[[#This Row],[23+]]</f>
        <v>4.0729999999999988E-2</v>
      </c>
      <c r="BS19" s="5">
        <f>P_A_R[[#This Row],[23+]]-P_A_R[[#This Row],[24+]]</f>
        <v>3.5370000000000013E-2</v>
      </c>
      <c r="BT19" s="5">
        <f>P_A_R[[#This Row],[24+]]-P_A_R[[#This Row],[25+]]</f>
        <v>3.6749999999999949E-2</v>
      </c>
      <c r="BU19" s="5">
        <f>P_A_R[[#This Row],[25+]]-P_A_R[[#This Row],[26+]]</f>
        <v>3.1220000000000026E-2</v>
      </c>
      <c r="BV19" s="5">
        <f>P_A_R[[#This Row],[26+]]-P_A_R[[#This Row],[27+]]</f>
        <v>3.173999999999999E-2</v>
      </c>
      <c r="BW19" s="5">
        <f>P_A_R[[#This Row],[27+]]-P_A_R[[#This Row],[28+]]</f>
        <v>2.6359999999999995E-2</v>
      </c>
      <c r="BX19" s="5">
        <f>P_A_R[[#This Row],[28+]]-P_A_R[[#This Row],[29+]]</f>
        <v>2.3960000000000009E-2</v>
      </c>
      <c r="BY19" s="5">
        <f>P_A_R[[#This Row],[29+]]-P_A_R[[#This Row],[30+]]</f>
        <v>2.3570000000000008E-2</v>
      </c>
      <c r="BZ19" s="5">
        <f>P_A_R[[#This Row],[30+]]-P_A_R[[#This Row],[31+]]</f>
        <v>1.8959999999999991E-2</v>
      </c>
      <c r="CA19" s="5">
        <f>P_A_R[[#This Row],[31+]]-P_A_R[[#This Row],[32+]]</f>
        <v>1.8250000000000002E-2</v>
      </c>
      <c r="CB19" s="5">
        <f>P_A_R[[#This Row],[32+]]-P_A_R[[#This Row],[33+]]</f>
        <v>1.4350000000000002E-2</v>
      </c>
      <c r="CC19" s="5">
        <f>P_A_R[[#This Row],[33+]]-P_A_R[[#This Row],[34+]]</f>
        <v>1.3520000000000004E-2</v>
      </c>
      <c r="CD19" s="5">
        <f>P_A_R[[#This Row],[34+]]-P_A_R[[#This Row],[35+]]</f>
        <v>1.0409999999999996E-2</v>
      </c>
      <c r="CE19" s="5">
        <f>P_A_R[[#This Row],[35+]]-P_A_R[[#This Row],[36+]]</f>
        <v>9.5800000000000052E-3</v>
      </c>
      <c r="CF19" s="5">
        <f>P_A_R[[#This Row],[36+]]-P_A_R[[#This Row],[37+]]</f>
        <v>7.2099999999999977E-3</v>
      </c>
      <c r="CG19" s="5">
        <f>P_A_R[[#This Row],[37+]]-P_A_R[[#This Row],[38+]]</f>
        <v>5.9699999999999996E-3</v>
      </c>
      <c r="CH19" s="5">
        <f>P_A_R[[#This Row],[38+]]-P_A_R[[#This Row],[39+]]</f>
        <v>5.3199999999999983E-3</v>
      </c>
      <c r="CI19" s="5">
        <f>P_A_R[[#This Row],[39+]]-P_A_R[[#This Row],[40+]]</f>
        <v>3.8800000000000015E-3</v>
      </c>
      <c r="CJ19" s="5">
        <f>P_A_R[[#This Row],[40+]]-P_A_R[[#This Row],[41+]]</f>
        <v>3.3799999999999993E-3</v>
      </c>
      <c r="CK19" s="5">
        <f>P_A_R[[#This Row],[41+]]-P_A_R[[#This Row],[42+]]</f>
        <v>2.4099999999999998E-3</v>
      </c>
      <c r="CL19" s="5">
        <f>P_A_R[[#This Row],[42+]]-P_A_R[[#This Row],[43+]]</f>
        <v>2.0600000000000002E-3</v>
      </c>
      <c r="CM19" s="5">
        <f>P_A_R[[#This Row],[43+]]-P_A_R[[#This Row],[44+]]</f>
        <v>1.4299999999999998E-3</v>
      </c>
      <c r="CN19" s="5">
        <f>P_A_R[[#This Row],[44+]]-P_A_R[[#This Row],[45+]]</f>
        <v>1.2000000000000005E-3</v>
      </c>
      <c r="CO19" s="5">
        <f>P_A_R[[#This Row],[45+]]-P_A_R[[#This Row],[46+]]</f>
        <v>8.0999999999999996E-4</v>
      </c>
      <c r="CP19" s="5">
        <f>P_A_R[[#This Row],[46+]]-P_A_R[[#This Row],[47+]]</f>
        <v>6.1999999999999989E-4</v>
      </c>
      <c r="CQ19" s="5">
        <f>P_A_R[[#This Row],[47+]]-P_A_R[[#This Row],[48+]]</f>
        <v>5.0000000000000001E-4</v>
      </c>
      <c r="CR19" s="5">
        <f>P_A_R[[#This Row],[48+]]-P_A_R[[#This Row],[49+]]</f>
        <v>3.1999999999999997E-4</v>
      </c>
      <c r="CS19" s="5">
        <f>P_A_R[[#This Row],[49+]]-P_A_R[[#This Row],[50+]]</f>
        <v>2.6000000000000003E-4</v>
      </c>
      <c r="CT19" s="5">
        <f>P_A_R[[#This Row],[50+]]-P_A_R[[#This Row],[51+]]</f>
        <v>1.6999999999999996E-4</v>
      </c>
      <c r="CU19" s="5">
        <f>P_A_R[[#This Row],[51+]]-P_A_R[[#This Row],[52+]]</f>
        <v>1.3000000000000002E-4</v>
      </c>
      <c r="CV19" s="5">
        <f>P_A_R[[#This Row],[52+]]-P_A_R[[#This Row],[53+]]</f>
        <v>7.9999999999999966E-5</v>
      </c>
      <c r="CW19" s="5">
        <f>P_A_R[[#This Row],[53+]]-P_A_R[[#This Row],[54+]]</f>
        <v>6.0000000000000008E-5</v>
      </c>
      <c r="CX19" s="5">
        <f>P_A_R[[#This Row],[54+]]-P_A_R[[#This Row],[55+]]</f>
        <v>3.9999999999999996E-5</v>
      </c>
      <c r="CY19" s="5">
        <f>P_A_R[[#This Row],[55+]]-P_A_R[[#This Row],[56+]]</f>
        <v>3.0000000000000004E-5</v>
      </c>
      <c r="CZ19" s="5">
        <f>P_A_R[[#This Row],[56+]]-P_A_R[[#This Row],[57+]]</f>
        <v>2.0000000000000002E-5</v>
      </c>
      <c r="DA19" s="5">
        <f>P_A_R[[#This Row],[57+]]-P_A_R[[#This Row],[58+]]</f>
        <v>3.0000000000000001E-5</v>
      </c>
      <c r="DB19" s="5">
        <f>P_A_R[[#This Row],[58+]]-P_A_R[[#This Row],[59+]]</f>
        <v>0</v>
      </c>
    </row>
    <row r="20" spans="1:106" hidden="1" x14ac:dyDescent="0.25">
      <c r="A20" s="10">
        <v>22400621</v>
      </c>
      <c r="B20" t="s">
        <v>83</v>
      </c>
      <c r="C20" t="s">
        <v>82</v>
      </c>
      <c r="D20" s="11">
        <v>0.58333333333333337</v>
      </c>
      <c r="E20" s="9" t="str">
        <f>HYPERLINK("https://www.nba.com/stats/player/1631110/boxscores-traditional", "Jeremy Sochan")</f>
        <v>Jeremy Sochan</v>
      </c>
      <c r="F20">
        <v>16</v>
      </c>
      <c r="G20" s="10">
        <v>6.9279999999999999</v>
      </c>
      <c r="H20" s="3">
        <v>0.80784999999999996</v>
      </c>
      <c r="I20" s="3">
        <v>0.76424000000000003</v>
      </c>
      <c r="J20" s="3">
        <v>0.71904000000000001</v>
      </c>
      <c r="K20" s="3">
        <v>0.66639999999999999</v>
      </c>
      <c r="L20" s="3">
        <v>0.61409000000000002</v>
      </c>
      <c r="M20" s="3">
        <v>0.55567</v>
      </c>
      <c r="N20" s="3">
        <v>0.5</v>
      </c>
      <c r="O20" s="3">
        <v>0.44433</v>
      </c>
      <c r="P20" s="3">
        <v>0.38590999999999998</v>
      </c>
      <c r="Q20" s="3">
        <v>0.33360000000000001</v>
      </c>
      <c r="R20" s="3">
        <v>0.28095999999999999</v>
      </c>
      <c r="S20" s="3">
        <v>0.23576</v>
      </c>
      <c r="T20" s="3">
        <v>0.19214999999999999</v>
      </c>
      <c r="U20" s="3">
        <v>0.15625</v>
      </c>
      <c r="V20" s="3">
        <v>0.12506999999999999</v>
      </c>
      <c r="W20" s="3">
        <v>9.6799999999999997E-2</v>
      </c>
      <c r="X20" s="3">
        <v>7.4929999999999997E-2</v>
      </c>
      <c r="Y20" s="3">
        <v>5.5919999999999997E-2</v>
      </c>
      <c r="Z20" s="3">
        <v>4.1820000000000003E-2</v>
      </c>
      <c r="AA20" s="3">
        <v>3.005E-2</v>
      </c>
      <c r="AB20" s="3">
        <v>2.1690000000000001E-2</v>
      </c>
      <c r="AC20" s="3">
        <v>1.4999999999999999E-2</v>
      </c>
      <c r="AD20" s="3">
        <v>1.044E-2</v>
      </c>
      <c r="AE20" s="3">
        <v>7.1399999999999996E-3</v>
      </c>
      <c r="AF20" s="3">
        <v>4.6600000000000001E-3</v>
      </c>
      <c r="AG20" s="3">
        <v>3.0699999999999998E-3</v>
      </c>
      <c r="AH20" s="3">
        <v>1.9300000000000001E-3</v>
      </c>
      <c r="AI20" s="3">
        <v>1.2199999999999999E-3</v>
      </c>
      <c r="AJ20" s="3">
        <v>7.3999999999999999E-4</v>
      </c>
      <c r="AK20" s="3">
        <v>4.4999999999999999E-4</v>
      </c>
      <c r="AL20" s="3">
        <v>2.7E-4</v>
      </c>
      <c r="AM20" s="3">
        <v>1.4999999999999999E-4</v>
      </c>
      <c r="AN20" s="3">
        <v>9.0000000000000006E-5</v>
      </c>
      <c r="AO20" s="3">
        <v>5.0000000000000002E-5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5">
        <f>P_A_R[[#This Row],[10+]]-P_A_R[[#This Row],[11+]]</f>
        <v>4.3609999999999927E-2</v>
      </c>
      <c r="BG20" s="5">
        <f>P_A_R[[#This Row],[11+]]-P_A_R[[#This Row],[12+]]</f>
        <v>4.5200000000000018E-2</v>
      </c>
      <c r="BH20" s="5">
        <f>P_A_R[[#This Row],[12+]]-P_A_R[[#This Row],[13+]]</f>
        <v>5.264000000000002E-2</v>
      </c>
      <c r="BI20" s="5">
        <f>P_A_R[[#This Row],[13+]]-P_A_R[[#This Row],[14+]]</f>
        <v>5.2309999999999968E-2</v>
      </c>
      <c r="BJ20" s="5">
        <f>P_A_R[[#This Row],[14+]]-P_A_R[[#This Row],[15+]]</f>
        <v>5.8420000000000027E-2</v>
      </c>
      <c r="BK20" s="5">
        <f>P_A_R[[#This Row],[15+]]-P_A_R[[#This Row],[16+]]</f>
        <v>5.5669999999999997E-2</v>
      </c>
      <c r="BL20" s="5">
        <f>P_A_R[[#This Row],[16+]]-P_A_R[[#This Row],[17+]]</f>
        <v>5.5669999999999997E-2</v>
      </c>
      <c r="BM20" s="5">
        <f>P_A_R[[#This Row],[17+]]-P_A_R[[#This Row],[18+]]</f>
        <v>5.8420000000000027E-2</v>
      </c>
      <c r="BN20" s="5">
        <f>P_A_R[[#This Row],[18+]]-P_A_R[[#This Row],[19+]]</f>
        <v>5.2309999999999968E-2</v>
      </c>
      <c r="BO20" s="5">
        <f>P_A_R[[#This Row],[19+]]-P_A_R[[#This Row],[20+]]</f>
        <v>5.264000000000002E-2</v>
      </c>
      <c r="BP20" s="5">
        <f>P_A_R[[#This Row],[20+]]-P_A_R[[#This Row],[21+]]</f>
        <v>4.519999999999999E-2</v>
      </c>
      <c r="BQ20" s="5">
        <f>P_A_R[[#This Row],[21+]]-P_A_R[[#This Row],[22+]]</f>
        <v>4.361000000000001E-2</v>
      </c>
      <c r="BR20" s="5">
        <f>P_A_R[[#This Row],[22+]]-P_A_R[[#This Row],[23+]]</f>
        <v>3.5899999999999987E-2</v>
      </c>
      <c r="BS20" s="5">
        <f>P_A_R[[#This Row],[23+]]-P_A_R[[#This Row],[24+]]</f>
        <v>3.1180000000000013E-2</v>
      </c>
      <c r="BT20" s="5">
        <f>P_A_R[[#This Row],[24+]]-P_A_R[[#This Row],[25+]]</f>
        <v>2.826999999999999E-2</v>
      </c>
      <c r="BU20" s="5">
        <f>P_A_R[[#This Row],[25+]]-P_A_R[[#This Row],[26+]]</f>
        <v>2.1870000000000001E-2</v>
      </c>
      <c r="BV20" s="5">
        <f>P_A_R[[#This Row],[26+]]-P_A_R[[#This Row],[27+]]</f>
        <v>1.9009999999999999E-2</v>
      </c>
      <c r="BW20" s="5">
        <f>P_A_R[[#This Row],[27+]]-P_A_R[[#This Row],[28+]]</f>
        <v>1.4099999999999994E-2</v>
      </c>
      <c r="BX20" s="5">
        <f>P_A_R[[#This Row],[28+]]-P_A_R[[#This Row],[29+]]</f>
        <v>1.1770000000000003E-2</v>
      </c>
      <c r="BY20" s="5">
        <f>P_A_R[[#This Row],[29+]]-P_A_R[[#This Row],[30+]]</f>
        <v>8.3599999999999994E-3</v>
      </c>
      <c r="BZ20" s="5">
        <f>P_A_R[[#This Row],[30+]]-P_A_R[[#This Row],[31+]]</f>
        <v>6.6900000000000015E-3</v>
      </c>
      <c r="CA20" s="5">
        <f>P_A_R[[#This Row],[31+]]-P_A_R[[#This Row],[32+]]</f>
        <v>4.5599999999999998E-3</v>
      </c>
      <c r="CB20" s="5">
        <f>P_A_R[[#This Row],[32+]]-P_A_R[[#This Row],[33+]]</f>
        <v>3.3E-3</v>
      </c>
      <c r="CC20" s="5">
        <f>P_A_R[[#This Row],[33+]]-P_A_R[[#This Row],[34+]]</f>
        <v>2.4799999999999996E-3</v>
      </c>
      <c r="CD20" s="5">
        <f>P_A_R[[#This Row],[34+]]-P_A_R[[#This Row],[35+]]</f>
        <v>1.5900000000000003E-3</v>
      </c>
      <c r="CE20" s="5">
        <f>P_A_R[[#This Row],[35+]]-P_A_R[[#This Row],[36+]]</f>
        <v>1.1399999999999997E-3</v>
      </c>
      <c r="CF20" s="5">
        <f>P_A_R[[#This Row],[36+]]-P_A_R[[#This Row],[37+]]</f>
        <v>7.1000000000000013E-4</v>
      </c>
      <c r="CG20" s="5">
        <f>P_A_R[[#This Row],[37+]]-P_A_R[[#This Row],[38+]]</f>
        <v>4.7999999999999996E-4</v>
      </c>
      <c r="CH20" s="5">
        <f>P_A_R[[#This Row],[38+]]-P_A_R[[#This Row],[39+]]</f>
        <v>2.9E-4</v>
      </c>
      <c r="CI20" s="5">
        <f>P_A_R[[#This Row],[39+]]-P_A_R[[#This Row],[40+]]</f>
        <v>1.7999999999999998E-4</v>
      </c>
      <c r="CJ20" s="5">
        <f>P_A_R[[#This Row],[40+]]-P_A_R[[#This Row],[41+]]</f>
        <v>1.2000000000000002E-4</v>
      </c>
      <c r="CK20" s="5">
        <f>P_A_R[[#This Row],[41+]]-P_A_R[[#This Row],[42+]]</f>
        <v>5.9999999999999981E-5</v>
      </c>
      <c r="CL20" s="5">
        <f>P_A_R[[#This Row],[42+]]-P_A_R[[#This Row],[43+]]</f>
        <v>4.0000000000000003E-5</v>
      </c>
      <c r="CM20" s="5">
        <f>P_A_R[[#This Row],[43+]]-P_A_R[[#This Row],[44+]]</f>
        <v>5.0000000000000002E-5</v>
      </c>
      <c r="CN20" s="5">
        <f>P_A_R[[#This Row],[44+]]-P_A_R[[#This Row],[45+]]</f>
        <v>0</v>
      </c>
      <c r="CO20" s="5">
        <f>P_A_R[[#This Row],[45+]]-P_A_R[[#This Row],[46+]]</f>
        <v>0</v>
      </c>
      <c r="CP20" s="5">
        <f>P_A_R[[#This Row],[46+]]-P_A_R[[#This Row],[47+]]</f>
        <v>0</v>
      </c>
      <c r="CQ20" s="5">
        <f>P_A_R[[#This Row],[47+]]-P_A_R[[#This Row],[48+]]</f>
        <v>0</v>
      </c>
      <c r="CR20" s="5">
        <f>P_A_R[[#This Row],[48+]]-P_A_R[[#This Row],[49+]]</f>
        <v>0</v>
      </c>
      <c r="CS20" s="5">
        <f>P_A_R[[#This Row],[49+]]-P_A_R[[#This Row],[50+]]</f>
        <v>0</v>
      </c>
      <c r="CT20" s="5">
        <f>P_A_R[[#This Row],[50+]]-P_A_R[[#This Row],[51+]]</f>
        <v>0</v>
      </c>
      <c r="CU20" s="5">
        <f>P_A_R[[#This Row],[51+]]-P_A_R[[#This Row],[52+]]</f>
        <v>0</v>
      </c>
      <c r="CV20" s="5">
        <f>P_A_R[[#This Row],[52+]]-P_A_R[[#This Row],[53+]]</f>
        <v>0</v>
      </c>
      <c r="CW20" s="5">
        <f>P_A_R[[#This Row],[53+]]-P_A_R[[#This Row],[54+]]</f>
        <v>0</v>
      </c>
      <c r="CX20" s="5">
        <f>P_A_R[[#This Row],[54+]]-P_A_R[[#This Row],[55+]]</f>
        <v>0</v>
      </c>
      <c r="CY20" s="5">
        <f>P_A_R[[#This Row],[55+]]-P_A_R[[#This Row],[56+]]</f>
        <v>0</v>
      </c>
      <c r="CZ20" s="5">
        <f>P_A_R[[#This Row],[56+]]-P_A_R[[#This Row],[57+]]</f>
        <v>0</v>
      </c>
      <c r="DA20" s="5">
        <f>P_A_R[[#This Row],[57+]]-P_A_R[[#This Row],[58+]]</f>
        <v>0</v>
      </c>
      <c r="DB20" s="5">
        <f>P_A_R[[#This Row],[58+]]-P_A_R[[#This Row],[59+]]</f>
        <v>0</v>
      </c>
    </row>
    <row r="21" spans="1:106" hidden="1" x14ac:dyDescent="0.25">
      <c r="A21" s="10">
        <v>22400621</v>
      </c>
      <c r="B21" t="s">
        <v>83</v>
      </c>
      <c r="C21" t="s">
        <v>82</v>
      </c>
      <c r="D21" s="11">
        <v>0.58333333333333337</v>
      </c>
      <c r="E21" s="9" t="str">
        <f>HYPERLINK("https://www.nba.com/stats/player/1630577/boxscores-traditional", "Julian Champagnie")</f>
        <v>Julian Champagnie</v>
      </c>
      <c r="F21">
        <v>9.6</v>
      </c>
      <c r="G21" s="10">
        <v>4.2709999999999999</v>
      </c>
      <c r="H21" s="3">
        <v>0.46414</v>
      </c>
      <c r="I21" s="3">
        <v>0.37069999999999997</v>
      </c>
      <c r="J21" s="3">
        <v>0.28774</v>
      </c>
      <c r="K21" s="3">
        <v>0.21185999999999999</v>
      </c>
      <c r="L21" s="3">
        <v>0.15151000000000001</v>
      </c>
      <c r="M21" s="3">
        <v>0.10383000000000001</v>
      </c>
      <c r="N21" s="3">
        <v>6.6809999999999994E-2</v>
      </c>
      <c r="O21" s="3">
        <v>4.1820000000000003E-2</v>
      </c>
      <c r="P21" s="3">
        <v>2.4420000000000001E-2</v>
      </c>
      <c r="Q21" s="3">
        <v>1.3899999999999999E-2</v>
      </c>
      <c r="R21" s="3">
        <v>7.3400000000000002E-3</v>
      </c>
      <c r="S21" s="3">
        <v>3.79E-3</v>
      </c>
      <c r="T21" s="3">
        <v>1.8699999999999999E-3</v>
      </c>
      <c r="U21" s="3">
        <v>8.4000000000000003E-4</v>
      </c>
      <c r="V21" s="3">
        <v>3.8000000000000002E-4</v>
      </c>
      <c r="W21" s="3">
        <v>1.4999999999999999E-4</v>
      </c>
      <c r="X21" s="3">
        <v>6.0000000000000002E-5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5">
        <f>P_A_R[[#This Row],[10+]]-P_A_R[[#This Row],[11+]]</f>
        <v>9.3440000000000023E-2</v>
      </c>
      <c r="BG21" s="5">
        <f>P_A_R[[#This Row],[11+]]-P_A_R[[#This Row],[12+]]</f>
        <v>8.2959999999999978E-2</v>
      </c>
      <c r="BH21" s="5">
        <f>P_A_R[[#This Row],[12+]]-P_A_R[[#This Row],[13+]]</f>
        <v>7.5880000000000003E-2</v>
      </c>
      <c r="BI21" s="5">
        <f>P_A_R[[#This Row],[13+]]-P_A_R[[#This Row],[14+]]</f>
        <v>6.0349999999999987E-2</v>
      </c>
      <c r="BJ21" s="5">
        <f>P_A_R[[#This Row],[14+]]-P_A_R[[#This Row],[15+]]</f>
        <v>4.768E-2</v>
      </c>
      <c r="BK21" s="5">
        <f>P_A_R[[#This Row],[15+]]-P_A_R[[#This Row],[16+]]</f>
        <v>3.7020000000000011E-2</v>
      </c>
      <c r="BL21" s="5">
        <f>P_A_R[[#This Row],[16+]]-P_A_R[[#This Row],[17+]]</f>
        <v>2.4989999999999991E-2</v>
      </c>
      <c r="BM21" s="5">
        <f>P_A_R[[#This Row],[17+]]-P_A_R[[#This Row],[18+]]</f>
        <v>1.7400000000000002E-2</v>
      </c>
      <c r="BN21" s="5">
        <f>P_A_R[[#This Row],[18+]]-P_A_R[[#This Row],[19+]]</f>
        <v>1.0520000000000002E-2</v>
      </c>
      <c r="BO21" s="5">
        <f>P_A_R[[#This Row],[19+]]-P_A_R[[#This Row],[20+]]</f>
        <v>6.559999999999999E-3</v>
      </c>
      <c r="BP21" s="5">
        <f>P_A_R[[#This Row],[20+]]-P_A_R[[#This Row],[21+]]</f>
        <v>3.5500000000000002E-3</v>
      </c>
      <c r="BQ21" s="5">
        <f>P_A_R[[#This Row],[21+]]-P_A_R[[#This Row],[22+]]</f>
        <v>1.92E-3</v>
      </c>
      <c r="BR21" s="5">
        <f>P_A_R[[#This Row],[22+]]-P_A_R[[#This Row],[23+]]</f>
        <v>1.0299999999999999E-3</v>
      </c>
      <c r="BS21" s="5">
        <f>P_A_R[[#This Row],[23+]]-P_A_R[[#This Row],[24+]]</f>
        <v>4.6000000000000001E-4</v>
      </c>
      <c r="BT21" s="5">
        <f>P_A_R[[#This Row],[24+]]-P_A_R[[#This Row],[25+]]</f>
        <v>2.3000000000000003E-4</v>
      </c>
      <c r="BU21" s="5">
        <f>P_A_R[[#This Row],[25+]]-P_A_R[[#This Row],[26+]]</f>
        <v>8.9999999999999992E-5</v>
      </c>
      <c r="BV21" s="5">
        <f>P_A_R[[#This Row],[26+]]-P_A_R[[#This Row],[27+]]</f>
        <v>6.0000000000000002E-5</v>
      </c>
      <c r="BW21" s="5">
        <f>P_A_R[[#This Row],[27+]]-P_A_R[[#This Row],[28+]]</f>
        <v>0</v>
      </c>
      <c r="BX21" s="5">
        <f>P_A_R[[#This Row],[28+]]-P_A_R[[#This Row],[29+]]</f>
        <v>0</v>
      </c>
      <c r="BY21" s="5">
        <f>P_A_R[[#This Row],[29+]]-P_A_R[[#This Row],[30+]]</f>
        <v>0</v>
      </c>
      <c r="BZ21" s="5">
        <f>P_A_R[[#This Row],[30+]]-P_A_R[[#This Row],[31+]]</f>
        <v>0</v>
      </c>
      <c r="CA21" s="5">
        <f>P_A_R[[#This Row],[31+]]-P_A_R[[#This Row],[32+]]</f>
        <v>0</v>
      </c>
      <c r="CB21" s="5">
        <f>P_A_R[[#This Row],[32+]]-P_A_R[[#This Row],[33+]]</f>
        <v>0</v>
      </c>
      <c r="CC21" s="5">
        <f>P_A_R[[#This Row],[33+]]-P_A_R[[#This Row],[34+]]</f>
        <v>0</v>
      </c>
      <c r="CD21" s="5">
        <f>P_A_R[[#This Row],[34+]]-P_A_R[[#This Row],[35+]]</f>
        <v>0</v>
      </c>
      <c r="CE21" s="5">
        <f>P_A_R[[#This Row],[35+]]-P_A_R[[#This Row],[36+]]</f>
        <v>0</v>
      </c>
      <c r="CF21" s="5">
        <f>P_A_R[[#This Row],[36+]]-P_A_R[[#This Row],[37+]]</f>
        <v>0</v>
      </c>
      <c r="CG21" s="5">
        <f>P_A_R[[#This Row],[37+]]-P_A_R[[#This Row],[38+]]</f>
        <v>0</v>
      </c>
      <c r="CH21" s="5">
        <f>P_A_R[[#This Row],[38+]]-P_A_R[[#This Row],[39+]]</f>
        <v>0</v>
      </c>
      <c r="CI21" s="5">
        <f>P_A_R[[#This Row],[39+]]-P_A_R[[#This Row],[40+]]</f>
        <v>0</v>
      </c>
      <c r="CJ21" s="5">
        <f>P_A_R[[#This Row],[40+]]-P_A_R[[#This Row],[41+]]</f>
        <v>0</v>
      </c>
      <c r="CK21" s="5">
        <f>P_A_R[[#This Row],[41+]]-P_A_R[[#This Row],[42+]]</f>
        <v>0</v>
      </c>
      <c r="CL21" s="5">
        <f>P_A_R[[#This Row],[42+]]-P_A_R[[#This Row],[43+]]</f>
        <v>0</v>
      </c>
      <c r="CM21" s="5">
        <f>P_A_R[[#This Row],[43+]]-P_A_R[[#This Row],[44+]]</f>
        <v>0</v>
      </c>
      <c r="CN21" s="5">
        <f>P_A_R[[#This Row],[44+]]-P_A_R[[#This Row],[45+]]</f>
        <v>0</v>
      </c>
      <c r="CO21" s="5">
        <f>P_A_R[[#This Row],[45+]]-P_A_R[[#This Row],[46+]]</f>
        <v>0</v>
      </c>
      <c r="CP21" s="5">
        <f>P_A_R[[#This Row],[46+]]-P_A_R[[#This Row],[47+]]</f>
        <v>0</v>
      </c>
      <c r="CQ21" s="5">
        <f>P_A_R[[#This Row],[47+]]-P_A_R[[#This Row],[48+]]</f>
        <v>0</v>
      </c>
      <c r="CR21" s="5">
        <f>P_A_R[[#This Row],[48+]]-P_A_R[[#This Row],[49+]]</f>
        <v>0</v>
      </c>
      <c r="CS21" s="5">
        <f>P_A_R[[#This Row],[49+]]-P_A_R[[#This Row],[50+]]</f>
        <v>0</v>
      </c>
      <c r="CT21" s="5">
        <f>P_A_R[[#This Row],[50+]]-P_A_R[[#This Row],[51+]]</f>
        <v>0</v>
      </c>
      <c r="CU21" s="5">
        <f>P_A_R[[#This Row],[51+]]-P_A_R[[#This Row],[52+]]</f>
        <v>0</v>
      </c>
      <c r="CV21" s="5">
        <f>P_A_R[[#This Row],[52+]]-P_A_R[[#This Row],[53+]]</f>
        <v>0</v>
      </c>
      <c r="CW21" s="5">
        <f>P_A_R[[#This Row],[53+]]-P_A_R[[#This Row],[54+]]</f>
        <v>0</v>
      </c>
      <c r="CX21" s="5">
        <f>P_A_R[[#This Row],[54+]]-P_A_R[[#This Row],[55+]]</f>
        <v>0</v>
      </c>
      <c r="CY21" s="5">
        <f>P_A_R[[#This Row],[55+]]-P_A_R[[#This Row],[56+]]</f>
        <v>0</v>
      </c>
      <c r="CZ21" s="5">
        <f>P_A_R[[#This Row],[56+]]-P_A_R[[#This Row],[57+]]</f>
        <v>0</v>
      </c>
      <c r="DA21" s="5">
        <f>P_A_R[[#This Row],[57+]]-P_A_R[[#This Row],[58+]]</f>
        <v>0</v>
      </c>
      <c r="DB21" s="5">
        <f>P_A_R[[#This Row],[58+]]-P_A_R[[#This Row],[59+]]</f>
        <v>0</v>
      </c>
    </row>
    <row r="22" spans="1:106" x14ac:dyDescent="0.25">
      <c r="A22" s="10">
        <v>22400622</v>
      </c>
      <c r="B22" t="s">
        <v>84</v>
      </c>
      <c r="C22" t="s">
        <v>85</v>
      </c>
      <c r="D22" s="11">
        <v>0.79166666666666663</v>
      </c>
      <c r="E22" s="9" t="str">
        <f>HYPERLINK("https://www.nba.com/stats/player/1630532/boxscores-traditional", "Franz Wagner")</f>
        <v>Franz Wagner</v>
      </c>
      <c r="F22">
        <v>41</v>
      </c>
      <c r="G22" s="4">
        <v>3.0329999999999999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  <c r="Z22" s="3">
        <v>1</v>
      </c>
      <c r="AA22" s="3">
        <v>0.99995999999999996</v>
      </c>
      <c r="AB22" s="3">
        <v>0.99985999999999997</v>
      </c>
      <c r="AC22" s="3">
        <v>0.99951999999999996</v>
      </c>
      <c r="AD22" s="3">
        <v>0.99851000000000001</v>
      </c>
      <c r="AE22" s="3">
        <v>0.99585000000000001</v>
      </c>
      <c r="AF22" s="3">
        <v>0.98956</v>
      </c>
      <c r="AG22" s="3">
        <v>0.97614999999999996</v>
      </c>
      <c r="AH22" s="3">
        <v>0.95052999999999999</v>
      </c>
      <c r="AI22" s="3">
        <v>0.90658000000000005</v>
      </c>
      <c r="AJ22" s="3">
        <v>0.83891000000000004</v>
      </c>
      <c r="AK22" s="3">
        <v>0.74536999999999998</v>
      </c>
      <c r="AL22" s="3">
        <v>0.62929999999999997</v>
      </c>
      <c r="AM22" s="3">
        <v>0.5</v>
      </c>
      <c r="AN22" s="3">
        <v>0.37069999999999997</v>
      </c>
      <c r="AO22" s="3">
        <v>0.25463000000000002</v>
      </c>
      <c r="AP22" s="3">
        <v>0.16109000000000001</v>
      </c>
      <c r="AQ22" s="3">
        <v>9.3420000000000003E-2</v>
      </c>
      <c r="AR22" s="3">
        <v>4.947E-2</v>
      </c>
      <c r="AS22" s="3">
        <v>2.385E-2</v>
      </c>
      <c r="AT22" s="3">
        <v>1.044E-2</v>
      </c>
      <c r="AU22" s="3">
        <v>4.15E-3</v>
      </c>
      <c r="AV22" s="3">
        <v>1.49E-3</v>
      </c>
      <c r="AW22" s="3">
        <v>4.8000000000000001E-4</v>
      </c>
      <c r="AX22" s="3">
        <v>1.3999999999999999E-4</v>
      </c>
      <c r="AY22" s="3">
        <v>4.0000000000000003E-5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5">
        <f>P_A_R[[#This Row],[10+]]-P_A_R[[#This Row],[11+]]</f>
        <v>0</v>
      </c>
      <c r="BG22" s="5">
        <f>P_A_R[[#This Row],[11+]]-P_A_R[[#This Row],[12+]]</f>
        <v>0</v>
      </c>
      <c r="BH22" s="5">
        <f>P_A_R[[#This Row],[12+]]-P_A_R[[#This Row],[13+]]</f>
        <v>0</v>
      </c>
      <c r="BI22" s="5">
        <f>P_A_R[[#This Row],[13+]]-P_A_R[[#This Row],[14+]]</f>
        <v>0</v>
      </c>
      <c r="BJ22" s="5">
        <f>P_A_R[[#This Row],[14+]]-P_A_R[[#This Row],[15+]]</f>
        <v>0</v>
      </c>
      <c r="BK22" s="5">
        <f>P_A_R[[#This Row],[15+]]-P_A_R[[#This Row],[16+]]</f>
        <v>0</v>
      </c>
      <c r="BL22" s="5">
        <f>P_A_R[[#This Row],[16+]]-P_A_R[[#This Row],[17+]]</f>
        <v>0</v>
      </c>
      <c r="BM22" s="5">
        <f>P_A_R[[#This Row],[17+]]-P_A_R[[#This Row],[18+]]</f>
        <v>0</v>
      </c>
      <c r="BN22" s="5">
        <f>P_A_R[[#This Row],[18+]]-P_A_R[[#This Row],[19+]]</f>
        <v>0</v>
      </c>
      <c r="BO22" s="5">
        <f>P_A_R[[#This Row],[19+]]-P_A_R[[#This Row],[20+]]</f>
        <v>0</v>
      </c>
      <c r="BP22" s="5">
        <f>P_A_R[[#This Row],[20+]]-P_A_R[[#This Row],[21+]]</f>
        <v>0</v>
      </c>
      <c r="BQ22" s="5">
        <f>P_A_R[[#This Row],[21+]]-P_A_R[[#This Row],[22+]]</f>
        <v>0</v>
      </c>
      <c r="BR22" s="5">
        <f>P_A_R[[#This Row],[22+]]-P_A_R[[#This Row],[23+]]</f>
        <v>0</v>
      </c>
      <c r="BS22" s="5">
        <f>P_A_R[[#This Row],[23+]]-P_A_R[[#This Row],[24+]]</f>
        <v>0</v>
      </c>
      <c r="BT22" s="5">
        <f>P_A_R[[#This Row],[24+]]-P_A_R[[#This Row],[25+]]</f>
        <v>0</v>
      </c>
      <c r="BU22" s="5">
        <f>P_A_R[[#This Row],[25+]]-P_A_R[[#This Row],[26+]]</f>
        <v>0</v>
      </c>
      <c r="BV22" s="5">
        <f>P_A_R[[#This Row],[26+]]-P_A_R[[#This Row],[27+]]</f>
        <v>0</v>
      </c>
      <c r="BW22" s="5">
        <f>P_A_R[[#This Row],[27+]]-P_A_R[[#This Row],[28+]]</f>
        <v>0</v>
      </c>
      <c r="BX22" s="5">
        <f>P_A_R[[#This Row],[28+]]-P_A_R[[#This Row],[29+]]</f>
        <v>4.0000000000040004E-5</v>
      </c>
      <c r="BY22" s="5">
        <f>P_A_R[[#This Row],[29+]]-P_A_R[[#This Row],[30+]]</f>
        <v>9.9999999999988987E-5</v>
      </c>
      <c r="BZ22" s="5">
        <f>P_A_R[[#This Row],[30+]]-P_A_R[[#This Row],[31+]]</f>
        <v>3.4000000000000696E-4</v>
      </c>
      <c r="CA22" s="5">
        <f>P_A_R[[#This Row],[31+]]-P_A_R[[#This Row],[32+]]</f>
        <v>1.0099999999999554E-3</v>
      </c>
      <c r="CB22" s="5">
        <f>P_A_R[[#This Row],[32+]]-P_A_R[[#This Row],[33+]]</f>
        <v>2.6599999999999957E-3</v>
      </c>
      <c r="CC22" s="5">
        <f>P_A_R[[#This Row],[33+]]-P_A_R[[#This Row],[34+]]</f>
        <v>6.2900000000000178E-3</v>
      </c>
      <c r="CD22" s="5">
        <f>P_A_R[[#This Row],[34+]]-P_A_R[[#This Row],[35+]]</f>
        <v>1.3410000000000033E-2</v>
      </c>
      <c r="CE22" s="5">
        <f>P_A_R[[#This Row],[35+]]-P_A_R[[#This Row],[36+]]</f>
        <v>2.5619999999999976E-2</v>
      </c>
      <c r="CF22" s="5">
        <f>P_A_R[[#This Row],[36+]]-P_A_R[[#This Row],[37+]]</f>
        <v>4.3949999999999934E-2</v>
      </c>
      <c r="CG22" s="5">
        <f>P_A_R[[#This Row],[37+]]-P_A_R[[#This Row],[38+]]</f>
        <v>6.7670000000000008E-2</v>
      </c>
      <c r="CH22" s="5">
        <f>P_A_R[[#This Row],[38+]]-P_A_R[[#This Row],[39+]]</f>
        <v>9.3540000000000068E-2</v>
      </c>
      <c r="CI22" s="5">
        <f>P_A_R[[#This Row],[39+]]-P_A_R[[#This Row],[40+]]</f>
        <v>0.11607000000000001</v>
      </c>
      <c r="CJ22" s="5">
        <f>P_A_R[[#This Row],[40+]]-P_A_R[[#This Row],[41+]]</f>
        <v>0.12929999999999997</v>
      </c>
      <c r="CK22" s="5">
        <f>P_A_R[[#This Row],[41+]]-P_A_R[[#This Row],[42+]]</f>
        <v>0.12930000000000003</v>
      </c>
      <c r="CL22" s="5">
        <f>P_A_R[[#This Row],[42+]]-P_A_R[[#This Row],[43+]]</f>
        <v>0.11606999999999995</v>
      </c>
      <c r="CM22" s="5">
        <f>P_A_R[[#This Row],[43+]]-P_A_R[[#This Row],[44+]]</f>
        <v>9.3540000000000012E-2</v>
      </c>
      <c r="CN22" s="5">
        <f>P_A_R[[#This Row],[44+]]-P_A_R[[#This Row],[45+]]</f>
        <v>6.7670000000000008E-2</v>
      </c>
      <c r="CO22" s="5">
        <f>P_A_R[[#This Row],[45+]]-P_A_R[[#This Row],[46+]]</f>
        <v>4.3950000000000003E-2</v>
      </c>
      <c r="CP22" s="5">
        <f>P_A_R[[#This Row],[46+]]-P_A_R[[#This Row],[47+]]</f>
        <v>2.562E-2</v>
      </c>
      <c r="CQ22" s="5">
        <f>P_A_R[[#This Row],[47+]]-P_A_R[[#This Row],[48+]]</f>
        <v>1.341E-2</v>
      </c>
      <c r="CR22" s="5">
        <f>P_A_R[[#This Row],[48+]]-P_A_R[[#This Row],[49+]]</f>
        <v>6.2899999999999996E-3</v>
      </c>
      <c r="CS22" s="5">
        <f>P_A_R[[#This Row],[49+]]-P_A_R[[#This Row],[50+]]</f>
        <v>2.66E-3</v>
      </c>
      <c r="CT22" s="5">
        <f>P_A_R[[#This Row],[50+]]-P_A_R[[#This Row],[51+]]</f>
        <v>1.01E-3</v>
      </c>
      <c r="CU22" s="5">
        <f>P_A_R[[#This Row],[51+]]-P_A_R[[#This Row],[52+]]</f>
        <v>3.4000000000000002E-4</v>
      </c>
      <c r="CV22" s="5">
        <f>P_A_R[[#This Row],[52+]]-P_A_R[[#This Row],[53+]]</f>
        <v>9.9999999999999991E-5</v>
      </c>
      <c r="CW22" s="5">
        <f>P_A_R[[#This Row],[53+]]-P_A_R[[#This Row],[54+]]</f>
        <v>4.0000000000000003E-5</v>
      </c>
      <c r="CX22" s="5">
        <f>P_A_R[[#This Row],[54+]]-P_A_R[[#This Row],[55+]]</f>
        <v>0</v>
      </c>
      <c r="CY22" s="5">
        <f>P_A_R[[#This Row],[55+]]-P_A_R[[#This Row],[56+]]</f>
        <v>0</v>
      </c>
      <c r="CZ22" s="5">
        <f>P_A_R[[#This Row],[56+]]-P_A_R[[#This Row],[57+]]</f>
        <v>0</v>
      </c>
      <c r="DA22" s="5">
        <f>P_A_R[[#This Row],[57+]]-P_A_R[[#This Row],[58+]]</f>
        <v>0</v>
      </c>
      <c r="DB22" s="5">
        <f>P_A_R[[#This Row],[58+]]-P_A_R[[#This Row],[59+]]</f>
        <v>0</v>
      </c>
    </row>
    <row r="23" spans="1:106" x14ac:dyDescent="0.25">
      <c r="A23" s="10">
        <v>22400622</v>
      </c>
      <c r="B23" t="s">
        <v>84</v>
      </c>
      <c r="C23" t="s">
        <v>85</v>
      </c>
      <c r="D23" s="11">
        <v>0.79166666666666663</v>
      </c>
      <c r="E23" s="9" t="str">
        <f>HYPERLINK("https://www.nba.com/stats/player/1630175/boxscores-traditional", "Cole Anthony")</f>
        <v>Cole Anthony</v>
      </c>
      <c r="F23">
        <v>27</v>
      </c>
      <c r="G23" s="4">
        <v>4.8170000000000002</v>
      </c>
      <c r="H23" s="3">
        <v>0.99978999999999996</v>
      </c>
      <c r="I23" s="3">
        <v>0.99955000000000005</v>
      </c>
      <c r="J23" s="3">
        <v>0.99905999999999995</v>
      </c>
      <c r="K23" s="3">
        <v>0.99819000000000002</v>
      </c>
      <c r="L23" s="3">
        <v>0.99653000000000003</v>
      </c>
      <c r="M23" s="3">
        <v>0.99360999999999999</v>
      </c>
      <c r="N23" s="3">
        <v>0.98870000000000002</v>
      </c>
      <c r="O23" s="3">
        <v>0.98124</v>
      </c>
      <c r="P23" s="3">
        <v>0.96926000000000001</v>
      </c>
      <c r="Q23" s="3">
        <v>0.95154000000000005</v>
      </c>
      <c r="R23" s="3">
        <v>0.92647000000000002</v>
      </c>
      <c r="S23" s="3">
        <v>0.89434999999999998</v>
      </c>
      <c r="T23" s="3">
        <v>0.85082999999999998</v>
      </c>
      <c r="U23" s="3">
        <v>0.79673000000000005</v>
      </c>
      <c r="V23" s="3">
        <v>0.73236999999999997</v>
      </c>
      <c r="W23" s="3">
        <v>0.66276000000000002</v>
      </c>
      <c r="X23" s="3">
        <v>0.58316999999999997</v>
      </c>
      <c r="Y23" s="3">
        <v>0.5</v>
      </c>
      <c r="Z23" s="3">
        <v>0.41682999999999998</v>
      </c>
      <c r="AA23" s="3">
        <v>0.33723999999999998</v>
      </c>
      <c r="AB23" s="3">
        <v>0.26762999999999998</v>
      </c>
      <c r="AC23" s="3">
        <v>0.20327000000000001</v>
      </c>
      <c r="AD23" s="3">
        <v>0.14917</v>
      </c>
      <c r="AE23" s="3">
        <v>0.10564999999999999</v>
      </c>
      <c r="AF23" s="3">
        <v>7.3529999999999998E-2</v>
      </c>
      <c r="AG23" s="3">
        <v>4.8460000000000003E-2</v>
      </c>
      <c r="AH23" s="3">
        <v>3.074E-2</v>
      </c>
      <c r="AI23" s="3">
        <v>1.8759999999999999E-2</v>
      </c>
      <c r="AJ23" s="3">
        <v>1.1299999999999999E-2</v>
      </c>
      <c r="AK23" s="3">
        <v>6.3899999999999998E-3</v>
      </c>
      <c r="AL23" s="3">
        <v>3.47E-3</v>
      </c>
      <c r="AM23" s="3">
        <v>1.81E-3</v>
      </c>
      <c r="AN23" s="3">
        <v>9.3999999999999997E-4</v>
      </c>
      <c r="AO23" s="3">
        <v>4.4999999999999999E-4</v>
      </c>
      <c r="AP23" s="3">
        <v>2.1000000000000001E-4</v>
      </c>
      <c r="AQ23" s="3">
        <v>9.0000000000000006E-5</v>
      </c>
      <c r="AR23" s="3">
        <v>4.0000000000000003E-5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5">
        <f>P_A_R[[#This Row],[10+]]-P_A_R[[#This Row],[11+]]</f>
        <v>2.3999999999990695E-4</v>
      </c>
      <c r="BG23" s="5">
        <f>P_A_R[[#This Row],[11+]]-P_A_R[[#This Row],[12+]]</f>
        <v>4.9000000000010147E-4</v>
      </c>
      <c r="BH23" s="5">
        <f>P_A_R[[#This Row],[12+]]-P_A_R[[#This Row],[13+]]</f>
        <v>8.6999999999992639E-4</v>
      </c>
      <c r="BI23" s="5">
        <f>P_A_R[[#This Row],[13+]]-P_A_R[[#This Row],[14+]]</f>
        <v>1.6599999999999948E-3</v>
      </c>
      <c r="BJ23" s="5">
        <f>P_A_R[[#This Row],[14+]]-P_A_R[[#This Row],[15+]]</f>
        <v>2.9200000000000337E-3</v>
      </c>
      <c r="BK23" s="5">
        <f>P_A_R[[#This Row],[15+]]-P_A_R[[#This Row],[16+]]</f>
        <v>4.9099999999999699E-3</v>
      </c>
      <c r="BL23" s="5">
        <f>P_A_R[[#This Row],[16+]]-P_A_R[[#This Row],[17+]]</f>
        <v>7.4600000000000222E-3</v>
      </c>
      <c r="BM23" s="5">
        <f>P_A_R[[#This Row],[17+]]-P_A_R[[#This Row],[18+]]</f>
        <v>1.1979999999999991E-2</v>
      </c>
      <c r="BN23" s="5">
        <f>P_A_R[[#This Row],[18+]]-P_A_R[[#This Row],[19+]]</f>
        <v>1.7719999999999958E-2</v>
      </c>
      <c r="BO23" s="5">
        <f>P_A_R[[#This Row],[19+]]-P_A_R[[#This Row],[20+]]</f>
        <v>2.5070000000000037E-2</v>
      </c>
      <c r="BP23" s="5">
        <f>P_A_R[[#This Row],[20+]]-P_A_R[[#This Row],[21+]]</f>
        <v>3.2120000000000037E-2</v>
      </c>
      <c r="BQ23" s="5">
        <f>P_A_R[[#This Row],[21+]]-P_A_R[[#This Row],[22+]]</f>
        <v>4.3520000000000003E-2</v>
      </c>
      <c r="BR23" s="5">
        <f>P_A_R[[#This Row],[22+]]-P_A_R[[#This Row],[23+]]</f>
        <v>5.4099999999999926E-2</v>
      </c>
      <c r="BS23" s="5">
        <f>P_A_R[[#This Row],[23+]]-P_A_R[[#This Row],[24+]]</f>
        <v>6.4360000000000084E-2</v>
      </c>
      <c r="BT23" s="5">
        <f>P_A_R[[#This Row],[24+]]-P_A_R[[#This Row],[25+]]</f>
        <v>6.960999999999995E-2</v>
      </c>
      <c r="BU23" s="5">
        <f>P_A_R[[#This Row],[25+]]-P_A_R[[#This Row],[26+]]</f>
        <v>7.959000000000005E-2</v>
      </c>
      <c r="BV23" s="5">
        <f>P_A_R[[#This Row],[26+]]-P_A_R[[#This Row],[27+]]</f>
        <v>8.3169999999999966E-2</v>
      </c>
      <c r="BW23" s="5">
        <f>P_A_R[[#This Row],[27+]]-P_A_R[[#This Row],[28+]]</f>
        <v>8.3170000000000022E-2</v>
      </c>
      <c r="BX23" s="5">
        <f>P_A_R[[#This Row],[28+]]-P_A_R[[#This Row],[29+]]</f>
        <v>7.9589999999999994E-2</v>
      </c>
      <c r="BY23" s="5">
        <f>P_A_R[[#This Row],[29+]]-P_A_R[[#This Row],[30+]]</f>
        <v>6.9610000000000005E-2</v>
      </c>
      <c r="BZ23" s="5">
        <f>P_A_R[[#This Row],[30+]]-P_A_R[[#This Row],[31+]]</f>
        <v>6.4359999999999973E-2</v>
      </c>
      <c r="CA23" s="5">
        <f>P_A_R[[#This Row],[31+]]-P_A_R[[#This Row],[32+]]</f>
        <v>5.4100000000000009E-2</v>
      </c>
      <c r="CB23" s="5">
        <f>P_A_R[[#This Row],[32+]]-P_A_R[[#This Row],[33+]]</f>
        <v>4.3520000000000003E-2</v>
      </c>
      <c r="CC23" s="5">
        <f>P_A_R[[#This Row],[33+]]-P_A_R[[#This Row],[34+]]</f>
        <v>3.2119999999999996E-2</v>
      </c>
      <c r="CD23" s="5">
        <f>P_A_R[[#This Row],[34+]]-P_A_R[[#This Row],[35+]]</f>
        <v>2.5069999999999995E-2</v>
      </c>
      <c r="CE23" s="5">
        <f>P_A_R[[#This Row],[35+]]-P_A_R[[#This Row],[36+]]</f>
        <v>1.7720000000000003E-2</v>
      </c>
      <c r="CF23" s="5">
        <f>P_A_R[[#This Row],[36+]]-P_A_R[[#This Row],[37+]]</f>
        <v>1.1980000000000001E-2</v>
      </c>
      <c r="CG23" s="5">
        <f>P_A_R[[#This Row],[37+]]-P_A_R[[#This Row],[38+]]</f>
        <v>7.4599999999999996E-3</v>
      </c>
      <c r="CH23" s="5">
        <f>P_A_R[[#This Row],[38+]]-P_A_R[[#This Row],[39+]]</f>
        <v>4.9099999999999994E-3</v>
      </c>
      <c r="CI23" s="5">
        <f>P_A_R[[#This Row],[39+]]-P_A_R[[#This Row],[40+]]</f>
        <v>2.9199999999999999E-3</v>
      </c>
      <c r="CJ23" s="5">
        <f>P_A_R[[#This Row],[40+]]-P_A_R[[#This Row],[41+]]</f>
        <v>1.66E-3</v>
      </c>
      <c r="CK23" s="5">
        <f>P_A_R[[#This Row],[41+]]-P_A_R[[#This Row],[42+]]</f>
        <v>8.7000000000000001E-4</v>
      </c>
      <c r="CL23" s="5">
        <f>P_A_R[[#This Row],[42+]]-P_A_R[[#This Row],[43+]]</f>
        <v>4.8999999999999998E-4</v>
      </c>
      <c r="CM23" s="5">
        <f>P_A_R[[#This Row],[43+]]-P_A_R[[#This Row],[44+]]</f>
        <v>2.3999999999999998E-4</v>
      </c>
      <c r="CN23" s="5">
        <f>P_A_R[[#This Row],[44+]]-P_A_R[[#This Row],[45+]]</f>
        <v>1.2E-4</v>
      </c>
      <c r="CO23" s="5">
        <f>P_A_R[[#This Row],[45+]]-P_A_R[[#This Row],[46+]]</f>
        <v>5.0000000000000002E-5</v>
      </c>
      <c r="CP23" s="5">
        <f>P_A_R[[#This Row],[46+]]-P_A_R[[#This Row],[47+]]</f>
        <v>4.0000000000000003E-5</v>
      </c>
      <c r="CQ23" s="5">
        <f>P_A_R[[#This Row],[47+]]-P_A_R[[#This Row],[48+]]</f>
        <v>0</v>
      </c>
      <c r="CR23" s="5">
        <f>P_A_R[[#This Row],[48+]]-P_A_R[[#This Row],[49+]]</f>
        <v>0</v>
      </c>
      <c r="CS23" s="5">
        <f>P_A_R[[#This Row],[49+]]-P_A_R[[#This Row],[50+]]</f>
        <v>0</v>
      </c>
      <c r="CT23" s="5">
        <f>P_A_R[[#This Row],[50+]]-P_A_R[[#This Row],[51+]]</f>
        <v>0</v>
      </c>
      <c r="CU23" s="5">
        <f>P_A_R[[#This Row],[51+]]-P_A_R[[#This Row],[52+]]</f>
        <v>0</v>
      </c>
      <c r="CV23" s="5">
        <f>P_A_R[[#This Row],[52+]]-P_A_R[[#This Row],[53+]]</f>
        <v>0</v>
      </c>
      <c r="CW23" s="5">
        <f>P_A_R[[#This Row],[53+]]-P_A_R[[#This Row],[54+]]</f>
        <v>0</v>
      </c>
      <c r="CX23" s="5">
        <f>P_A_R[[#This Row],[54+]]-P_A_R[[#This Row],[55+]]</f>
        <v>0</v>
      </c>
      <c r="CY23" s="5">
        <f>P_A_R[[#This Row],[55+]]-P_A_R[[#This Row],[56+]]</f>
        <v>0</v>
      </c>
      <c r="CZ23" s="5">
        <f>P_A_R[[#This Row],[56+]]-P_A_R[[#This Row],[57+]]</f>
        <v>0</v>
      </c>
      <c r="DA23" s="5">
        <f>P_A_R[[#This Row],[57+]]-P_A_R[[#This Row],[58+]]</f>
        <v>0</v>
      </c>
      <c r="DB23" s="5">
        <f>P_A_R[[#This Row],[58+]]-P_A_R[[#This Row],[59+]]</f>
        <v>0</v>
      </c>
    </row>
    <row r="24" spans="1:106" x14ac:dyDescent="0.25">
      <c r="A24" s="10">
        <v>22400622</v>
      </c>
      <c r="B24" t="s">
        <v>84</v>
      </c>
      <c r="C24" t="s">
        <v>85</v>
      </c>
      <c r="D24" s="11">
        <v>0.79166666666666663</v>
      </c>
      <c r="E24" s="9" t="str">
        <f>HYPERLINK("https://www.nba.com/stats/player/1631094/boxscores-traditional", "Paolo Banchero")</f>
        <v>Paolo Banchero</v>
      </c>
      <c r="F24">
        <v>30.8</v>
      </c>
      <c r="G24" s="4">
        <v>5.98</v>
      </c>
      <c r="H24" s="3">
        <v>0.99975000000000003</v>
      </c>
      <c r="I24" s="3">
        <v>0.99953000000000003</v>
      </c>
      <c r="J24" s="3">
        <v>0.99916000000000005</v>
      </c>
      <c r="K24" s="3">
        <v>0.99856</v>
      </c>
      <c r="L24" s="3">
        <v>0.99751999999999996</v>
      </c>
      <c r="M24" s="3">
        <v>0.99585000000000001</v>
      </c>
      <c r="N24" s="3">
        <v>0.99324000000000001</v>
      </c>
      <c r="O24" s="3">
        <v>0.98956</v>
      </c>
      <c r="P24" s="3">
        <v>0.98382000000000003</v>
      </c>
      <c r="Q24" s="3">
        <v>0.97558</v>
      </c>
      <c r="R24" s="3">
        <v>0.96484999999999999</v>
      </c>
      <c r="S24" s="3">
        <v>0.94950000000000001</v>
      </c>
      <c r="T24" s="3">
        <v>0.92922000000000005</v>
      </c>
      <c r="U24" s="3">
        <v>0.9032</v>
      </c>
      <c r="V24" s="3">
        <v>0.87285999999999997</v>
      </c>
      <c r="W24" s="3">
        <v>0.83398000000000005</v>
      </c>
      <c r="X24" s="3">
        <v>0.78813999999999995</v>
      </c>
      <c r="Y24" s="3">
        <v>0.73890999999999996</v>
      </c>
      <c r="Z24" s="3">
        <v>0.68081999999999998</v>
      </c>
      <c r="AA24" s="3">
        <v>0.61790999999999996</v>
      </c>
      <c r="AB24" s="3">
        <v>0.55171999999999999</v>
      </c>
      <c r="AC24" s="3">
        <v>0.48803000000000002</v>
      </c>
      <c r="AD24" s="3">
        <v>0.42074</v>
      </c>
      <c r="AE24" s="3">
        <v>0.35569000000000001</v>
      </c>
      <c r="AF24" s="3">
        <v>0.29459999999999997</v>
      </c>
      <c r="AG24" s="3">
        <v>0.24196000000000001</v>
      </c>
      <c r="AH24" s="3">
        <v>0.19214999999999999</v>
      </c>
      <c r="AI24" s="3">
        <v>0.14917</v>
      </c>
      <c r="AJ24" s="3">
        <v>0.11507000000000001</v>
      </c>
      <c r="AK24" s="3">
        <v>8.5339999999999999E-2</v>
      </c>
      <c r="AL24" s="3">
        <v>6.1780000000000002E-2</v>
      </c>
      <c r="AM24" s="3">
        <v>4.3630000000000002E-2</v>
      </c>
      <c r="AN24" s="3">
        <v>3.074E-2</v>
      </c>
      <c r="AO24" s="3">
        <v>2.068E-2</v>
      </c>
      <c r="AP24" s="3">
        <v>1.355E-2</v>
      </c>
      <c r="AQ24" s="3">
        <v>8.8900000000000003E-3</v>
      </c>
      <c r="AR24" s="3">
        <v>5.5399999999999998E-3</v>
      </c>
      <c r="AS24" s="3">
        <v>3.3600000000000001E-3</v>
      </c>
      <c r="AT24" s="3">
        <v>1.99E-3</v>
      </c>
      <c r="AU24" s="3">
        <v>1.1800000000000001E-3</v>
      </c>
      <c r="AV24" s="3">
        <v>6.6E-4</v>
      </c>
      <c r="AW24" s="3">
        <v>3.6000000000000002E-4</v>
      </c>
      <c r="AX24" s="3">
        <v>1.9000000000000001E-4</v>
      </c>
      <c r="AY24" s="3">
        <v>1E-4</v>
      </c>
      <c r="AZ24" s="3">
        <v>5.0000000000000002E-5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5">
        <f>P_A_R[[#This Row],[10+]]-P_A_R[[#This Row],[11+]]</f>
        <v>2.1999999999999797E-4</v>
      </c>
      <c r="BG24" s="5">
        <f>P_A_R[[#This Row],[11+]]-P_A_R[[#This Row],[12+]]</f>
        <v>3.6999999999998145E-4</v>
      </c>
      <c r="BH24" s="5">
        <f>P_A_R[[#This Row],[12+]]-P_A_R[[#This Row],[13+]]</f>
        <v>6.0000000000004494E-4</v>
      </c>
      <c r="BI24" s="5">
        <f>P_A_R[[#This Row],[13+]]-P_A_R[[#This Row],[14+]]</f>
        <v>1.0400000000000409E-3</v>
      </c>
      <c r="BJ24" s="5">
        <f>P_A_R[[#This Row],[14+]]-P_A_R[[#This Row],[15+]]</f>
        <v>1.6699999999999493E-3</v>
      </c>
      <c r="BK24" s="5">
        <f>P_A_R[[#This Row],[15+]]-P_A_R[[#This Row],[16+]]</f>
        <v>2.6100000000000012E-3</v>
      </c>
      <c r="BL24" s="5">
        <f>P_A_R[[#This Row],[16+]]-P_A_R[[#This Row],[17+]]</f>
        <v>3.6800000000000166E-3</v>
      </c>
      <c r="BM24" s="5">
        <f>P_A_R[[#This Row],[17+]]-P_A_R[[#This Row],[18+]]</f>
        <v>5.7399999999999674E-3</v>
      </c>
      <c r="BN24" s="5">
        <f>P_A_R[[#This Row],[18+]]-P_A_R[[#This Row],[19+]]</f>
        <v>8.2400000000000251E-3</v>
      </c>
      <c r="BO24" s="5">
        <f>P_A_R[[#This Row],[19+]]-P_A_R[[#This Row],[20+]]</f>
        <v>1.0730000000000017E-2</v>
      </c>
      <c r="BP24" s="5">
        <f>P_A_R[[#This Row],[20+]]-P_A_R[[#This Row],[21+]]</f>
        <v>1.5349999999999975E-2</v>
      </c>
      <c r="BQ24" s="5">
        <f>P_A_R[[#This Row],[21+]]-P_A_R[[#This Row],[22+]]</f>
        <v>2.0279999999999965E-2</v>
      </c>
      <c r="BR24" s="5">
        <f>P_A_R[[#This Row],[22+]]-P_A_R[[#This Row],[23+]]</f>
        <v>2.6020000000000043E-2</v>
      </c>
      <c r="BS24" s="5">
        <f>P_A_R[[#This Row],[23+]]-P_A_R[[#This Row],[24+]]</f>
        <v>3.0340000000000034E-2</v>
      </c>
      <c r="BT24" s="5">
        <f>P_A_R[[#This Row],[24+]]-P_A_R[[#This Row],[25+]]</f>
        <v>3.8879999999999915E-2</v>
      </c>
      <c r="BU24" s="5">
        <f>P_A_R[[#This Row],[25+]]-P_A_R[[#This Row],[26+]]</f>
        <v>4.5840000000000103E-2</v>
      </c>
      <c r="BV24" s="5">
        <f>P_A_R[[#This Row],[26+]]-P_A_R[[#This Row],[27+]]</f>
        <v>4.9229999999999996E-2</v>
      </c>
      <c r="BW24" s="5">
        <f>P_A_R[[#This Row],[27+]]-P_A_R[[#This Row],[28+]]</f>
        <v>5.8089999999999975E-2</v>
      </c>
      <c r="BX24" s="5">
        <f>P_A_R[[#This Row],[28+]]-P_A_R[[#This Row],[29+]]</f>
        <v>6.2910000000000021E-2</v>
      </c>
      <c r="BY24" s="5">
        <f>P_A_R[[#This Row],[29+]]-P_A_R[[#This Row],[30+]]</f>
        <v>6.6189999999999971E-2</v>
      </c>
      <c r="BZ24" s="5">
        <f>P_A_R[[#This Row],[30+]]-P_A_R[[#This Row],[31+]]</f>
        <v>6.3689999999999969E-2</v>
      </c>
      <c r="CA24" s="5">
        <f>P_A_R[[#This Row],[31+]]-P_A_R[[#This Row],[32+]]</f>
        <v>6.7290000000000016E-2</v>
      </c>
      <c r="CB24" s="5">
        <f>P_A_R[[#This Row],[32+]]-P_A_R[[#This Row],[33+]]</f>
        <v>6.5049999999999997E-2</v>
      </c>
      <c r="CC24" s="5">
        <f>P_A_R[[#This Row],[33+]]-P_A_R[[#This Row],[34+]]</f>
        <v>6.1090000000000033E-2</v>
      </c>
      <c r="CD24" s="5">
        <f>P_A_R[[#This Row],[34+]]-P_A_R[[#This Row],[35+]]</f>
        <v>5.2639999999999965E-2</v>
      </c>
      <c r="CE24" s="5">
        <f>P_A_R[[#This Row],[35+]]-P_A_R[[#This Row],[36+]]</f>
        <v>4.9810000000000021E-2</v>
      </c>
      <c r="CF24" s="5">
        <f>P_A_R[[#This Row],[36+]]-P_A_R[[#This Row],[37+]]</f>
        <v>4.297999999999999E-2</v>
      </c>
      <c r="CG24" s="5">
        <f>P_A_R[[#This Row],[37+]]-P_A_R[[#This Row],[38+]]</f>
        <v>3.4099999999999991E-2</v>
      </c>
      <c r="CH24" s="5">
        <f>P_A_R[[#This Row],[38+]]-P_A_R[[#This Row],[39+]]</f>
        <v>2.9730000000000006E-2</v>
      </c>
      <c r="CI24" s="5">
        <f>P_A_R[[#This Row],[39+]]-P_A_R[[#This Row],[40+]]</f>
        <v>2.3559999999999998E-2</v>
      </c>
      <c r="CJ24" s="5">
        <f>P_A_R[[#This Row],[40+]]-P_A_R[[#This Row],[41+]]</f>
        <v>1.8149999999999999E-2</v>
      </c>
      <c r="CK24" s="5">
        <f>P_A_R[[#This Row],[41+]]-P_A_R[[#This Row],[42+]]</f>
        <v>1.2890000000000002E-2</v>
      </c>
      <c r="CL24" s="5">
        <f>P_A_R[[#This Row],[42+]]-P_A_R[[#This Row],[43+]]</f>
        <v>1.0059999999999999E-2</v>
      </c>
      <c r="CM24" s="5">
        <f>P_A_R[[#This Row],[43+]]-P_A_R[[#This Row],[44+]]</f>
        <v>7.1300000000000009E-3</v>
      </c>
      <c r="CN24" s="5">
        <f>P_A_R[[#This Row],[44+]]-P_A_R[[#This Row],[45+]]</f>
        <v>4.6599999999999992E-3</v>
      </c>
      <c r="CO24" s="5">
        <f>P_A_R[[#This Row],[45+]]-P_A_R[[#This Row],[46+]]</f>
        <v>3.3500000000000005E-3</v>
      </c>
      <c r="CP24" s="5">
        <f>P_A_R[[#This Row],[46+]]-P_A_R[[#This Row],[47+]]</f>
        <v>2.1799999999999996E-3</v>
      </c>
      <c r="CQ24" s="5">
        <f>P_A_R[[#This Row],[47+]]-P_A_R[[#This Row],[48+]]</f>
        <v>1.3700000000000001E-3</v>
      </c>
      <c r="CR24" s="5">
        <f>P_A_R[[#This Row],[48+]]-P_A_R[[#This Row],[49+]]</f>
        <v>8.0999999999999996E-4</v>
      </c>
      <c r="CS24" s="5">
        <f>P_A_R[[#This Row],[49+]]-P_A_R[[#This Row],[50+]]</f>
        <v>5.2000000000000006E-4</v>
      </c>
      <c r="CT24" s="5">
        <f>P_A_R[[#This Row],[50+]]-P_A_R[[#This Row],[51+]]</f>
        <v>2.9999999999999997E-4</v>
      </c>
      <c r="CU24" s="5">
        <f>P_A_R[[#This Row],[51+]]-P_A_R[[#This Row],[52+]]</f>
        <v>1.7000000000000001E-4</v>
      </c>
      <c r="CV24" s="5">
        <f>P_A_R[[#This Row],[52+]]-P_A_R[[#This Row],[53+]]</f>
        <v>9.0000000000000006E-5</v>
      </c>
      <c r="CW24" s="5">
        <f>P_A_R[[#This Row],[53+]]-P_A_R[[#This Row],[54+]]</f>
        <v>5.0000000000000002E-5</v>
      </c>
      <c r="CX24" s="5">
        <f>P_A_R[[#This Row],[54+]]-P_A_R[[#This Row],[55+]]</f>
        <v>5.0000000000000002E-5</v>
      </c>
      <c r="CY24" s="5">
        <f>P_A_R[[#This Row],[55+]]-P_A_R[[#This Row],[56+]]</f>
        <v>0</v>
      </c>
      <c r="CZ24" s="5">
        <f>P_A_R[[#This Row],[56+]]-P_A_R[[#This Row],[57+]]</f>
        <v>0</v>
      </c>
      <c r="DA24" s="5">
        <f>P_A_R[[#This Row],[57+]]-P_A_R[[#This Row],[58+]]</f>
        <v>0</v>
      </c>
      <c r="DB24" s="5">
        <f>P_A_R[[#This Row],[58+]]-P_A_R[[#This Row],[59+]]</f>
        <v>0</v>
      </c>
    </row>
    <row r="25" spans="1:106" x14ac:dyDescent="0.25">
      <c r="A25" s="10">
        <v>22400622</v>
      </c>
      <c r="B25" t="s">
        <v>84</v>
      </c>
      <c r="C25" t="s">
        <v>85</v>
      </c>
      <c r="D25" s="11">
        <v>0.79166666666666663</v>
      </c>
      <c r="E25" s="9" t="str">
        <f>HYPERLINK("https://www.nba.com/stats/player/1630591/boxscores-traditional", "Jalen Suggs")</f>
        <v>Jalen Suggs</v>
      </c>
      <c r="F25">
        <v>29</v>
      </c>
      <c r="G25" s="4">
        <v>6.1639999999999997</v>
      </c>
      <c r="H25" s="3">
        <v>0.99895999999999996</v>
      </c>
      <c r="I25" s="3">
        <v>0.99824999999999997</v>
      </c>
      <c r="J25" s="3">
        <v>0.99711000000000005</v>
      </c>
      <c r="K25" s="3">
        <v>0.99534</v>
      </c>
      <c r="L25" s="3">
        <v>0.99245000000000005</v>
      </c>
      <c r="M25" s="3">
        <v>0.98839999999999995</v>
      </c>
      <c r="N25" s="3">
        <v>0.98257000000000005</v>
      </c>
      <c r="O25" s="3">
        <v>0.97441</v>
      </c>
      <c r="P25" s="3">
        <v>0.96245999999999998</v>
      </c>
      <c r="Q25" s="3">
        <v>0.94738</v>
      </c>
      <c r="R25" s="3">
        <v>0.92784999999999995</v>
      </c>
      <c r="S25" s="3">
        <v>0.9032</v>
      </c>
      <c r="T25" s="3">
        <v>0.87285999999999997</v>
      </c>
      <c r="U25" s="3">
        <v>0.83398000000000005</v>
      </c>
      <c r="V25" s="3">
        <v>0.79103000000000001</v>
      </c>
      <c r="W25" s="3">
        <v>0.74214999999999998</v>
      </c>
      <c r="X25" s="3">
        <v>0.68793000000000004</v>
      </c>
      <c r="Y25" s="3">
        <v>0.62551999999999996</v>
      </c>
      <c r="Z25" s="3">
        <v>0.56355999999999995</v>
      </c>
      <c r="AA25" s="3">
        <v>0.5</v>
      </c>
      <c r="AB25" s="3">
        <v>0.43643999999999999</v>
      </c>
      <c r="AC25" s="3">
        <v>0.37447999999999998</v>
      </c>
      <c r="AD25" s="3">
        <v>0.31207000000000001</v>
      </c>
      <c r="AE25" s="3">
        <v>0.25785000000000002</v>
      </c>
      <c r="AF25" s="3">
        <v>0.20896999999999999</v>
      </c>
      <c r="AG25" s="3">
        <v>0.16602</v>
      </c>
      <c r="AH25" s="3">
        <v>0.12714</v>
      </c>
      <c r="AI25" s="3">
        <v>9.6799999999999997E-2</v>
      </c>
      <c r="AJ25" s="3">
        <v>7.2150000000000006E-2</v>
      </c>
      <c r="AK25" s="3">
        <v>5.262E-2</v>
      </c>
      <c r="AL25" s="3">
        <v>3.7539999999999997E-2</v>
      </c>
      <c r="AM25" s="3">
        <v>2.5590000000000002E-2</v>
      </c>
      <c r="AN25" s="3">
        <v>1.7430000000000001E-2</v>
      </c>
      <c r="AO25" s="3">
        <v>1.1599999999999999E-2</v>
      </c>
      <c r="AP25" s="3">
        <v>7.5500000000000003E-3</v>
      </c>
      <c r="AQ25" s="3">
        <v>4.6600000000000001E-3</v>
      </c>
      <c r="AR25" s="3">
        <v>2.8900000000000002E-3</v>
      </c>
      <c r="AS25" s="3">
        <v>1.75E-3</v>
      </c>
      <c r="AT25" s="3">
        <v>1.0399999999999999E-3</v>
      </c>
      <c r="AU25" s="3">
        <v>5.9999999999999995E-4</v>
      </c>
      <c r="AV25" s="3">
        <v>3.2000000000000003E-4</v>
      </c>
      <c r="AW25" s="3">
        <v>1.8000000000000001E-4</v>
      </c>
      <c r="AX25" s="3">
        <v>1E-4</v>
      </c>
      <c r="AY25" s="3">
        <v>5.0000000000000002E-5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5">
        <f>P_A_R[[#This Row],[10+]]-P_A_R[[#This Row],[11+]]</f>
        <v>7.0999999999998842E-4</v>
      </c>
      <c r="BG25" s="5">
        <f>P_A_R[[#This Row],[11+]]-P_A_R[[#This Row],[12+]]</f>
        <v>1.1399999999999189E-3</v>
      </c>
      <c r="BH25" s="5">
        <f>P_A_R[[#This Row],[12+]]-P_A_R[[#This Row],[13+]]</f>
        <v>1.7700000000000493E-3</v>
      </c>
      <c r="BI25" s="5">
        <f>P_A_R[[#This Row],[13+]]-P_A_R[[#This Row],[14+]]</f>
        <v>2.8899999999999482E-3</v>
      </c>
      <c r="BJ25" s="5">
        <f>P_A_R[[#This Row],[14+]]-P_A_R[[#This Row],[15+]]</f>
        <v>4.0500000000001091E-3</v>
      </c>
      <c r="BK25" s="5">
        <f>P_A_R[[#This Row],[15+]]-P_A_R[[#This Row],[16+]]</f>
        <v>5.8299999999998908E-3</v>
      </c>
      <c r="BL25" s="5">
        <f>P_A_R[[#This Row],[16+]]-P_A_R[[#This Row],[17+]]</f>
        <v>8.1600000000000561E-3</v>
      </c>
      <c r="BM25" s="5">
        <f>P_A_R[[#This Row],[17+]]-P_A_R[[#This Row],[18+]]</f>
        <v>1.1950000000000016E-2</v>
      </c>
      <c r="BN25" s="5">
        <f>P_A_R[[#This Row],[18+]]-P_A_R[[#This Row],[19+]]</f>
        <v>1.5079999999999982E-2</v>
      </c>
      <c r="BO25" s="5">
        <f>P_A_R[[#This Row],[19+]]-P_A_R[[#This Row],[20+]]</f>
        <v>1.9530000000000047E-2</v>
      </c>
      <c r="BP25" s="5">
        <f>P_A_R[[#This Row],[20+]]-P_A_R[[#This Row],[21+]]</f>
        <v>2.464999999999995E-2</v>
      </c>
      <c r="BQ25" s="5">
        <f>P_A_R[[#This Row],[21+]]-P_A_R[[#This Row],[22+]]</f>
        <v>3.0340000000000034E-2</v>
      </c>
      <c r="BR25" s="5">
        <f>P_A_R[[#This Row],[22+]]-P_A_R[[#This Row],[23+]]</f>
        <v>3.8879999999999915E-2</v>
      </c>
      <c r="BS25" s="5">
        <f>P_A_R[[#This Row],[23+]]-P_A_R[[#This Row],[24+]]</f>
        <v>4.2950000000000044E-2</v>
      </c>
      <c r="BT25" s="5">
        <f>P_A_R[[#This Row],[24+]]-P_A_R[[#This Row],[25+]]</f>
        <v>4.8880000000000035E-2</v>
      </c>
      <c r="BU25" s="5">
        <f>P_A_R[[#This Row],[25+]]-P_A_R[[#This Row],[26+]]</f>
        <v>5.4219999999999935E-2</v>
      </c>
      <c r="BV25" s="5">
        <f>P_A_R[[#This Row],[26+]]-P_A_R[[#This Row],[27+]]</f>
        <v>6.2410000000000077E-2</v>
      </c>
      <c r="BW25" s="5">
        <f>P_A_R[[#This Row],[27+]]-P_A_R[[#This Row],[28+]]</f>
        <v>6.1960000000000015E-2</v>
      </c>
      <c r="BX25" s="5">
        <f>P_A_R[[#This Row],[28+]]-P_A_R[[#This Row],[29+]]</f>
        <v>6.355999999999995E-2</v>
      </c>
      <c r="BY25" s="5">
        <f>P_A_R[[#This Row],[29+]]-P_A_R[[#This Row],[30+]]</f>
        <v>6.3560000000000005E-2</v>
      </c>
      <c r="BZ25" s="5">
        <f>P_A_R[[#This Row],[30+]]-P_A_R[[#This Row],[31+]]</f>
        <v>6.1960000000000015E-2</v>
      </c>
      <c r="CA25" s="5">
        <f>P_A_R[[#This Row],[31+]]-P_A_R[[#This Row],[32+]]</f>
        <v>6.2409999999999966E-2</v>
      </c>
      <c r="CB25" s="5">
        <f>P_A_R[[#This Row],[32+]]-P_A_R[[#This Row],[33+]]</f>
        <v>5.421999999999999E-2</v>
      </c>
      <c r="CC25" s="5">
        <f>P_A_R[[#This Row],[33+]]-P_A_R[[#This Row],[34+]]</f>
        <v>4.8880000000000035E-2</v>
      </c>
      <c r="CD25" s="5">
        <f>P_A_R[[#This Row],[34+]]-P_A_R[[#This Row],[35+]]</f>
        <v>4.2949999999999988E-2</v>
      </c>
      <c r="CE25" s="5">
        <f>P_A_R[[#This Row],[35+]]-P_A_R[[#This Row],[36+]]</f>
        <v>3.8879999999999998E-2</v>
      </c>
      <c r="CF25" s="5">
        <f>P_A_R[[#This Row],[36+]]-P_A_R[[#This Row],[37+]]</f>
        <v>3.0340000000000006E-2</v>
      </c>
      <c r="CG25" s="5">
        <f>P_A_R[[#This Row],[37+]]-P_A_R[[#This Row],[38+]]</f>
        <v>2.4649999999999991E-2</v>
      </c>
      <c r="CH25" s="5">
        <f>P_A_R[[#This Row],[38+]]-P_A_R[[#This Row],[39+]]</f>
        <v>1.9530000000000006E-2</v>
      </c>
      <c r="CI25" s="5">
        <f>P_A_R[[#This Row],[39+]]-P_A_R[[#This Row],[40+]]</f>
        <v>1.5080000000000003E-2</v>
      </c>
      <c r="CJ25" s="5">
        <f>P_A_R[[#This Row],[40+]]-P_A_R[[#This Row],[41+]]</f>
        <v>1.1949999999999995E-2</v>
      </c>
      <c r="CK25" s="5">
        <f>P_A_R[[#This Row],[41+]]-P_A_R[[#This Row],[42+]]</f>
        <v>8.1600000000000006E-3</v>
      </c>
      <c r="CL25" s="5">
        <f>P_A_R[[#This Row],[42+]]-P_A_R[[#This Row],[43+]]</f>
        <v>5.8300000000000018E-3</v>
      </c>
      <c r="CM25" s="5">
        <f>P_A_R[[#This Row],[43+]]-P_A_R[[#This Row],[44+]]</f>
        <v>4.0499999999999989E-3</v>
      </c>
      <c r="CN25" s="5">
        <f>P_A_R[[#This Row],[44+]]-P_A_R[[#This Row],[45+]]</f>
        <v>2.8900000000000002E-3</v>
      </c>
      <c r="CO25" s="5">
        <f>P_A_R[[#This Row],[45+]]-P_A_R[[#This Row],[46+]]</f>
        <v>1.7699999999999999E-3</v>
      </c>
      <c r="CP25" s="5">
        <f>P_A_R[[#This Row],[46+]]-P_A_R[[#This Row],[47+]]</f>
        <v>1.1400000000000002E-3</v>
      </c>
      <c r="CQ25" s="5">
        <f>P_A_R[[#This Row],[47+]]-P_A_R[[#This Row],[48+]]</f>
        <v>7.1000000000000013E-4</v>
      </c>
      <c r="CR25" s="5">
        <f>P_A_R[[#This Row],[48+]]-P_A_R[[#This Row],[49+]]</f>
        <v>4.3999999999999996E-4</v>
      </c>
      <c r="CS25" s="5">
        <f>P_A_R[[#This Row],[49+]]-P_A_R[[#This Row],[50+]]</f>
        <v>2.7999999999999992E-4</v>
      </c>
      <c r="CT25" s="5">
        <f>P_A_R[[#This Row],[50+]]-P_A_R[[#This Row],[51+]]</f>
        <v>1.4000000000000001E-4</v>
      </c>
      <c r="CU25" s="5">
        <f>P_A_R[[#This Row],[51+]]-P_A_R[[#This Row],[52+]]</f>
        <v>8.0000000000000007E-5</v>
      </c>
      <c r="CV25" s="5">
        <f>P_A_R[[#This Row],[52+]]-P_A_R[[#This Row],[53+]]</f>
        <v>5.0000000000000002E-5</v>
      </c>
      <c r="CW25" s="5">
        <f>P_A_R[[#This Row],[53+]]-P_A_R[[#This Row],[54+]]</f>
        <v>5.0000000000000002E-5</v>
      </c>
      <c r="CX25" s="5">
        <f>P_A_R[[#This Row],[54+]]-P_A_R[[#This Row],[55+]]</f>
        <v>0</v>
      </c>
      <c r="CY25" s="5">
        <f>P_A_R[[#This Row],[55+]]-P_A_R[[#This Row],[56+]]</f>
        <v>0</v>
      </c>
      <c r="CZ25" s="5">
        <f>P_A_R[[#This Row],[56+]]-P_A_R[[#This Row],[57+]]</f>
        <v>0</v>
      </c>
      <c r="DA25" s="5">
        <f>P_A_R[[#This Row],[57+]]-P_A_R[[#This Row],[58+]]</f>
        <v>0</v>
      </c>
      <c r="DB25" s="5">
        <f>P_A_R[[#This Row],[58+]]-P_A_R[[#This Row],[59+]]</f>
        <v>0</v>
      </c>
    </row>
    <row r="26" spans="1:106" x14ac:dyDescent="0.25">
      <c r="A26" s="10">
        <v>22400622</v>
      </c>
      <c r="B26" t="s">
        <v>84</v>
      </c>
      <c r="C26" t="s">
        <v>85</v>
      </c>
      <c r="D26" s="11">
        <v>0.79166666666666663</v>
      </c>
      <c r="E26" s="9" t="str">
        <f>HYPERLINK("https://www.nba.com/stats/player/1641710/boxscores-traditional", "Anthony Black")</f>
        <v>Anthony Black</v>
      </c>
      <c r="F26">
        <v>22.2</v>
      </c>
      <c r="G26" s="4">
        <v>5.1539999999999999</v>
      </c>
      <c r="H26" s="3">
        <v>0.99111000000000005</v>
      </c>
      <c r="I26" s="3">
        <v>0.98499999999999999</v>
      </c>
      <c r="J26" s="3">
        <v>0.97614999999999996</v>
      </c>
      <c r="K26" s="3">
        <v>0.96326999999999996</v>
      </c>
      <c r="L26" s="3">
        <v>0.94408000000000003</v>
      </c>
      <c r="M26" s="3">
        <v>0.91923999999999995</v>
      </c>
      <c r="N26" s="3">
        <v>0.88492999999999999</v>
      </c>
      <c r="O26" s="3">
        <v>0.84375</v>
      </c>
      <c r="P26" s="3">
        <v>0.79103000000000001</v>
      </c>
      <c r="Q26" s="3">
        <v>0.73236999999999997</v>
      </c>
      <c r="R26" s="3">
        <v>0.66639999999999999</v>
      </c>
      <c r="S26" s="3">
        <v>0.59094999999999998</v>
      </c>
      <c r="T26" s="3">
        <v>0.51595000000000002</v>
      </c>
      <c r="U26" s="3">
        <v>0.43643999999999999</v>
      </c>
      <c r="V26" s="3">
        <v>0.36316999999999999</v>
      </c>
      <c r="W26" s="3">
        <v>0.29459999999999997</v>
      </c>
      <c r="X26" s="3">
        <v>0.22964999999999999</v>
      </c>
      <c r="Y26" s="3">
        <v>0.17619000000000001</v>
      </c>
      <c r="Z26" s="3">
        <v>0.12923999999999999</v>
      </c>
      <c r="AA26" s="3">
        <v>9.3420000000000003E-2</v>
      </c>
      <c r="AB26" s="3">
        <v>6.5519999999999995E-2</v>
      </c>
      <c r="AC26" s="3">
        <v>4.3630000000000002E-2</v>
      </c>
      <c r="AD26" s="3">
        <v>2.8719999999999999E-2</v>
      </c>
      <c r="AE26" s="3">
        <v>1.7860000000000001E-2</v>
      </c>
      <c r="AF26" s="3">
        <v>1.1010000000000001E-2</v>
      </c>
      <c r="AG26" s="3">
        <v>6.5700000000000003E-3</v>
      </c>
      <c r="AH26" s="3">
        <v>3.6800000000000001E-3</v>
      </c>
      <c r="AI26" s="3">
        <v>2.0500000000000002E-3</v>
      </c>
      <c r="AJ26" s="3">
        <v>1.07E-3</v>
      </c>
      <c r="AK26" s="3">
        <v>5.5999999999999995E-4</v>
      </c>
      <c r="AL26" s="3">
        <v>2.7999999999999998E-4</v>
      </c>
      <c r="AM26" s="3">
        <v>1.2999999999999999E-4</v>
      </c>
      <c r="AN26" s="3">
        <v>6.0000000000000002E-5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5">
        <f>P_A_R[[#This Row],[10+]]-P_A_R[[#This Row],[11+]]</f>
        <v>6.1100000000000598E-3</v>
      </c>
      <c r="BG26" s="5">
        <f>P_A_R[[#This Row],[11+]]-P_A_R[[#This Row],[12+]]</f>
        <v>8.8500000000000245E-3</v>
      </c>
      <c r="BH26" s="5">
        <f>P_A_R[[#This Row],[12+]]-P_A_R[[#This Row],[13+]]</f>
        <v>1.2880000000000003E-2</v>
      </c>
      <c r="BI26" s="5">
        <f>P_A_R[[#This Row],[13+]]-P_A_R[[#This Row],[14+]]</f>
        <v>1.9189999999999929E-2</v>
      </c>
      <c r="BJ26" s="5">
        <f>P_A_R[[#This Row],[14+]]-P_A_R[[#This Row],[15+]]</f>
        <v>2.4840000000000084E-2</v>
      </c>
      <c r="BK26" s="5">
        <f>P_A_R[[#This Row],[15+]]-P_A_R[[#This Row],[16+]]</f>
        <v>3.4309999999999952E-2</v>
      </c>
      <c r="BL26" s="5">
        <f>P_A_R[[#This Row],[16+]]-P_A_R[[#This Row],[17+]]</f>
        <v>4.1179999999999994E-2</v>
      </c>
      <c r="BM26" s="5">
        <f>P_A_R[[#This Row],[17+]]-P_A_R[[#This Row],[18+]]</f>
        <v>5.2719999999999989E-2</v>
      </c>
      <c r="BN26" s="5">
        <f>P_A_R[[#This Row],[18+]]-P_A_R[[#This Row],[19+]]</f>
        <v>5.8660000000000045E-2</v>
      </c>
      <c r="BO26" s="5">
        <f>P_A_R[[#This Row],[19+]]-P_A_R[[#This Row],[20+]]</f>
        <v>6.5969999999999973E-2</v>
      </c>
      <c r="BP26" s="5">
        <f>P_A_R[[#This Row],[20+]]-P_A_R[[#This Row],[21+]]</f>
        <v>7.5450000000000017E-2</v>
      </c>
      <c r="BQ26" s="5">
        <f>P_A_R[[#This Row],[21+]]-P_A_R[[#This Row],[22+]]</f>
        <v>7.4999999999999956E-2</v>
      </c>
      <c r="BR26" s="5">
        <f>P_A_R[[#This Row],[22+]]-P_A_R[[#This Row],[23+]]</f>
        <v>7.9510000000000025E-2</v>
      </c>
      <c r="BS26" s="5">
        <f>P_A_R[[#This Row],[23+]]-P_A_R[[#This Row],[24+]]</f>
        <v>7.3270000000000002E-2</v>
      </c>
      <c r="BT26" s="5">
        <f>P_A_R[[#This Row],[24+]]-P_A_R[[#This Row],[25+]]</f>
        <v>6.857000000000002E-2</v>
      </c>
      <c r="BU26" s="5">
        <f>P_A_R[[#This Row],[25+]]-P_A_R[[#This Row],[26+]]</f>
        <v>6.494999999999998E-2</v>
      </c>
      <c r="BV26" s="5">
        <f>P_A_R[[#This Row],[26+]]-P_A_R[[#This Row],[27+]]</f>
        <v>5.345999999999998E-2</v>
      </c>
      <c r="BW26" s="5">
        <f>P_A_R[[#This Row],[27+]]-P_A_R[[#This Row],[28+]]</f>
        <v>4.6950000000000019E-2</v>
      </c>
      <c r="BX26" s="5">
        <f>P_A_R[[#This Row],[28+]]-P_A_R[[#This Row],[29+]]</f>
        <v>3.5819999999999991E-2</v>
      </c>
      <c r="BY26" s="5">
        <f>P_A_R[[#This Row],[29+]]-P_A_R[[#This Row],[30+]]</f>
        <v>2.7900000000000008E-2</v>
      </c>
      <c r="BZ26" s="5">
        <f>P_A_R[[#This Row],[30+]]-P_A_R[[#This Row],[31+]]</f>
        <v>2.1889999999999993E-2</v>
      </c>
      <c r="CA26" s="5">
        <f>P_A_R[[#This Row],[31+]]-P_A_R[[#This Row],[32+]]</f>
        <v>1.4910000000000003E-2</v>
      </c>
      <c r="CB26" s="5">
        <f>P_A_R[[#This Row],[32+]]-P_A_R[[#This Row],[33+]]</f>
        <v>1.0859999999999998E-2</v>
      </c>
      <c r="CC26" s="5">
        <f>P_A_R[[#This Row],[33+]]-P_A_R[[#This Row],[34+]]</f>
        <v>6.8500000000000002E-3</v>
      </c>
      <c r="CD26" s="5">
        <f>P_A_R[[#This Row],[34+]]-P_A_R[[#This Row],[35+]]</f>
        <v>4.4400000000000004E-3</v>
      </c>
      <c r="CE26" s="5">
        <f>P_A_R[[#This Row],[35+]]-P_A_R[[#This Row],[36+]]</f>
        <v>2.8900000000000002E-3</v>
      </c>
      <c r="CF26" s="5">
        <f>P_A_R[[#This Row],[36+]]-P_A_R[[#This Row],[37+]]</f>
        <v>1.6299999999999999E-3</v>
      </c>
      <c r="CG26" s="5">
        <f>P_A_R[[#This Row],[37+]]-P_A_R[[#This Row],[38+]]</f>
        <v>9.8000000000000019E-4</v>
      </c>
      <c r="CH26" s="5">
        <f>P_A_R[[#This Row],[38+]]-P_A_R[[#This Row],[39+]]</f>
        <v>5.1000000000000004E-4</v>
      </c>
      <c r="CI26" s="5">
        <f>P_A_R[[#This Row],[39+]]-P_A_R[[#This Row],[40+]]</f>
        <v>2.7999999999999998E-4</v>
      </c>
      <c r="CJ26" s="5">
        <f>P_A_R[[#This Row],[40+]]-P_A_R[[#This Row],[41+]]</f>
        <v>1.4999999999999999E-4</v>
      </c>
      <c r="CK26" s="5">
        <f>P_A_R[[#This Row],[41+]]-P_A_R[[#This Row],[42+]]</f>
        <v>6.9999999999999994E-5</v>
      </c>
      <c r="CL26" s="5">
        <f>P_A_R[[#This Row],[42+]]-P_A_R[[#This Row],[43+]]</f>
        <v>6.0000000000000002E-5</v>
      </c>
      <c r="CM26" s="5">
        <f>P_A_R[[#This Row],[43+]]-P_A_R[[#This Row],[44+]]</f>
        <v>0</v>
      </c>
      <c r="CN26" s="5">
        <f>P_A_R[[#This Row],[44+]]-P_A_R[[#This Row],[45+]]</f>
        <v>0</v>
      </c>
      <c r="CO26" s="5">
        <f>P_A_R[[#This Row],[45+]]-P_A_R[[#This Row],[46+]]</f>
        <v>0</v>
      </c>
      <c r="CP26" s="5">
        <f>P_A_R[[#This Row],[46+]]-P_A_R[[#This Row],[47+]]</f>
        <v>0</v>
      </c>
      <c r="CQ26" s="5">
        <f>P_A_R[[#This Row],[47+]]-P_A_R[[#This Row],[48+]]</f>
        <v>0</v>
      </c>
      <c r="CR26" s="5">
        <f>P_A_R[[#This Row],[48+]]-P_A_R[[#This Row],[49+]]</f>
        <v>0</v>
      </c>
      <c r="CS26" s="5">
        <f>P_A_R[[#This Row],[49+]]-P_A_R[[#This Row],[50+]]</f>
        <v>0</v>
      </c>
      <c r="CT26" s="5">
        <f>P_A_R[[#This Row],[50+]]-P_A_R[[#This Row],[51+]]</f>
        <v>0</v>
      </c>
      <c r="CU26" s="5">
        <f>P_A_R[[#This Row],[51+]]-P_A_R[[#This Row],[52+]]</f>
        <v>0</v>
      </c>
      <c r="CV26" s="5">
        <f>P_A_R[[#This Row],[52+]]-P_A_R[[#This Row],[53+]]</f>
        <v>0</v>
      </c>
      <c r="CW26" s="5">
        <f>P_A_R[[#This Row],[53+]]-P_A_R[[#This Row],[54+]]</f>
        <v>0</v>
      </c>
      <c r="CX26" s="5">
        <f>P_A_R[[#This Row],[54+]]-P_A_R[[#This Row],[55+]]</f>
        <v>0</v>
      </c>
      <c r="CY26" s="5">
        <f>P_A_R[[#This Row],[55+]]-P_A_R[[#This Row],[56+]]</f>
        <v>0</v>
      </c>
      <c r="CZ26" s="5">
        <f>P_A_R[[#This Row],[56+]]-P_A_R[[#This Row],[57+]]</f>
        <v>0</v>
      </c>
      <c r="DA26" s="5">
        <f>P_A_R[[#This Row],[57+]]-P_A_R[[#This Row],[58+]]</f>
        <v>0</v>
      </c>
      <c r="DB26" s="5">
        <f>P_A_R[[#This Row],[58+]]-P_A_R[[#This Row],[59+]]</f>
        <v>0</v>
      </c>
    </row>
    <row r="27" spans="1:106" x14ac:dyDescent="0.25">
      <c r="A27" s="10">
        <v>22400622</v>
      </c>
      <c r="B27" t="s">
        <v>84</v>
      </c>
      <c r="C27" t="s">
        <v>85</v>
      </c>
      <c r="D27" s="11">
        <v>0.79166666666666663</v>
      </c>
      <c r="E27" s="9" t="str">
        <f>HYPERLINK("https://www.nba.com/stats/player/1629048/boxscores-traditional", "Goga Bitadze")</f>
        <v>Goga Bitadze</v>
      </c>
      <c r="F27">
        <v>21.6</v>
      </c>
      <c r="G27" s="4">
        <v>7.1159999999999997</v>
      </c>
      <c r="H27" s="3">
        <v>0.94845000000000002</v>
      </c>
      <c r="I27" s="3">
        <v>0.93189</v>
      </c>
      <c r="J27" s="3">
        <v>0.91149000000000002</v>
      </c>
      <c r="K27" s="3">
        <v>0.88685999999999998</v>
      </c>
      <c r="L27" s="3">
        <v>0.85768999999999995</v>
      </c>
      <c r="M27" s="3">
        <v>0.82381000000000004</v>
      </c>
      <c r="N27" s="3">
        <v>0.78524000000000005</v>
      </c>
      <c r="O27" s="3">
        <v>0.74214999999999998</v>
      </c>
      <c r="P27" s="3">
        <v>0.69496999999999998</v>
      </c>
      <c r="Q27" s="3">
        <v>0.64431000000000005</v>
      </c>
      <c r="R27" s="3">
        <v>0.58706000000000003</v>
      </c>
      <c r="S27" s="3">
        <v>0.53188000000000002</v>
      </c>
      <c r="T27" s="3">
        <v>0.47608</v>
      </c>
      <c r="U27" s="3">
        <v>0.42074</v>
      </c>
      <c r="V27" s="3">
        <v>0.36692999999999998</v>
      </c>
      <c r="W27" s="3">
        <v>0.31561</v>
      </c>
      <c r="X27" s="3">
        <v>0.26762999999999998</v>
      </c>
      <c r="Y27" s="3">
        <v>0.22363</v>
      </c>
      <c r="Z27" s="3">
        <v>0.18406</v>
      </c>
      <c r="AA27" s="3">
        <v>0.14917</v>
      </c>
      <c r="AB27" s="3">
        <v>0.11899999999999999</v>
      </c>
      <c r="AC27" s="3">
        <v>9.3420000000000003E-2</v>
      </c>
      <c r="AD27" s="3">
        <v>7.2150000000000006E-2</v>
      </c>
      <c r="AE27" s="3">
        <v>5.4800000000000001E-2</v>
      </c>
      <c r="AF27" s="3">
        <v>4.0930000000000001E-2</v>
      </c>
      <c r="AG27" s="3">
        <v>3.005E-2</v>
      </c>
      <c r="AH27" s="3">
        <v>2.1690000000000001E-2</v>
      </c>
      <c r="AI27" s="3">
        <v>1.5389999999999999E-2</v>
      </c>
      <c r="AJ27" s="3">
        <v>1.072E-2</v>
      </c>
      <c r="AK27" s="3">
        <v>7.1399999999999996E-3</v>
      </c>
      <c r="AL27" s="3">
        <v>4.7999999999999996E-3</v>
      </c>
      <c r="AM27" s="3">
        <v>3.1700000000000001E-3</v>
      </c>
      <c r="AN27" s="3">
        <v>2.0500000000000002E-3</v>
      </c>
      <c r="AO27" s="3">
        <v>1.31E-3</v>
      </c>
      <c r="AP27" s="3">
        <v>8.1999999999999998E-4</v>
      </c>
      <c r="AQ27" s="3">
        <v>5.0000000000000001E-4</v>
      </c>
      <c r="AR27" s="3">
        <v>2.9999999999999997E-4</v>
      </c>
      <c r="AS27" s="3">
        <v>1.8000000000000001E-4</v>
      </c>
      <c r="AT27" s="3">
        <v>1E-4</v>
      </c>
      <c r="AU27" s="3">
        <v>6.0000000000000002E-5</v>
      </c>
      <c r="AV27" s="3">
        <v>3.0000000000000001E-5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5">
        <f>P_A_R[[#This Row],[10+]]-P_A_R[[#This Row],[11+]]</f>
        <v>1.6560000000000019E-2</v>
      </c>
      <c r="BG27" s="5">
        <f>P_A_R[[#This Row],[11+]]-P_A_R[[#This Row],[12+]]</f>
        <v>2.0399999999999974E-2</v>
      </c>
      <c r="BH27" s="5">
        <f>P_A_R[[#This Row],[12+]]-P_A_R[[#This Row],[13+]]</f>
        <v>2.4630000000000041E-2</v>
      </c>
      <c r="BI27" s="5">
        <f>P_A_R[[#This Row],[13+]]-P_A_R[[#This Row],[14+]]</f>
        <v>2.9170000000000029E-2</v>
      </c>
      <c r="BJ27" s="5">
        <f>P_A_R[[#This Row],[14+]]-P_A_R[[#This Row],[15+]]</f>
        <v>3.387999999999991E-2</v>
      </c>
      <c r="BK27" s="5">
        <f>P_A_R[[#This Row],[15+]]-P_A_R[[#This Row],[16+]]</f>
        <v>3.8569999999999993E-2</v>
      </c>
      <c r="BL27" s="5">
        <f>P_A_R[[#This Row],[16+]]-P_A_R[[#This Row],[17+]]</f>
        <v>4.3090000000000073E-2</v>
      </c>
      <c r="BM27" s="5">
        <f>P_A_R[[#This Row],[17+]]-P_A_R[[#This Row],[18+]]</f>
        <v>4.718E-2</v>
      </c>
      <c r="BN27" s="5">
        <f>P_A_R[[#This Row],[18+]]-P_A_R[[#This Row],[19+]]</f>
        <v>5.0659999999999927E-2</v>
      </c>
      <c r="BO27" s="5">
        <f>P_A_R[[#This Row],[19+]]-P_A_R[[#This Row],[20+]]</f>
        <v>5.7250000000000023E-2</v>
      </c>
      <c r="BP27" s="5">
        <f>P_A_R[[#This Row],[20+]]-P_A_R[[#This Row],[21+]]</f>
        <v>5.5180000000000007E-2</v>
      </c>
      <c r="BQ27" s="5">
        <f>P_A_R[[#This Row],[21+]]-P_A_R[[#This Row],[22+]]</f>
        <v>5.5800000000000016E-2</v>
      </c>
      <c r="BR27" s="5">
        <f>P_A_R[[#This Row],[22+]]-P_A_R[[#This Row],[23+]]</f>
        <v>5.534E-2</v>
      </c>
      <c r="BS27" s="5">
        <f>P_A_R[[#This Row],[23+]]-P_A_R[[#This Row],[24+]]</f>
        <v>5.3810000000000024E-2</v>
      </c>
      <c r="BT27" s="5">
        <f>P_A_R[[#This Row],[24+]]-P_A_R[[#This Row],[25+]]</f>
        <v>5.1319999999999977E-2</v>
      </c>
      <c r="BU27" s="5">
        <f>P_A_R[[#This Row],[25+]]-P_A_R[[#This Row],[26+]]</f>
        <v>4.7980000000000023E-2</v>
      </c>
      <c r="BV27" s="5">
        <f>P_A_R[[#This Row],[26+]]-P_A_R[[#This Row],[27+]]</f>
        <v>4.3999999999999984E-2</v>
      </c>
      <c r="BW27" s="5">
        <f>P_A_R[[#This Row],[27+]]-P_A_R[[#This Row],[28+]]</f>
        <v>3.9569999999999994E-2</v>
      </c>
      <c r="BX27" s="5">
        <f>P_A_R[[#This Row],[28+]]-P_A_R[[#This Row],[29+]]</f>
        <v>3.4890000000000004E-2</v>
      </c>
      <c r="BY27" s="5">
        <f>P_A_R[[#This Row],[29+]]-P_A_R[[#This Row],[30+]]</f>
        <v>3.0170000000000002E-2</v>
      </c>
      <c r="BZ27" s="5">
        <f>P_A_R[[#This Row],[30+]]-P_A_R[[#This Row],[31+]]</f>
        <v>2.5579999999999992E-2</v>
      </c>
      <c r="CA27" s="5">
        <f>P_A_R[[#This Row],[31+]]-P_A_R[[#This Row],[32+]]</f>
        <v>2.1269999999999997E-2</v>
      </c>
      <c r="CB27" s="5">
        <f>P_A_R[[#This Row],[32+]]-P_A_R[[#This Row],[33+]]</f>
        <v>1.7350000000000004E-2</v>
      </c>
      <c r="CC27" s="5">
        <f>P_A_R[[#This Row],[33+]]-P_A_R[[#This Row],[34+]]</f>
        <v>1.387E-2</v>
      </c>
      <c r="CD27" s="5">
        <f>P_A_R[[#This Row],[34+]]-P_A_R[[#This Row],[35+]]</f>
        <v>1.0880000000000001E-2</v>
      </c>
      <c r="CE27" s="5">
        <f>P_A_R[[#This Row],[35+]]-P_A_R[[#This Row],[36+]]</f>
        <v>8.3599999999999994E-3</v>
      </c>
      <c r="CF27" s="5">
        <f>P_A_R[[#This Row],[36+]]-P_A_R[[#This Row],[37+]]</f>
        <v>6.3000000000000018E-3</v>
      </c>
      <c r="CG27" s="5">
        <f>P_A_R[[#This Row],[37+]]-P_A_R[[#This Row],[38+]]</f>
        <v>4.6699999999999988E-3</v>
      </c>
      <c r="CH27" s="5">
        <f>P_A_R[[#This Row],[38+]]-P_A_R[[#This Row],[39+]]</f>
        <v>3.5800000000000007E-3</v>
      </c>
      <c r="CI27" s="5">
        <f>P_A_R[[#This Row],[39+]]-P_A_R[[#This Row],[40+]]</f>
        <v>2.3400000000000001E-3</v>
      </c>
      <c r="CJ27" s="5">
        <f>P_A_R[[#This Row],[40+]]-P_A_R[[#This Row],[41+]]</f>
        <v>1.6299999999999995E-3</v>
      </c>
      <c r="CK27" s="5">
        <f>P_A_R[[#This Row],[41+]]-P_A_R[[#This Row],[42+]]</f>
        <v>1.1199999999999999E-3</v>
      </c>
      <c r="CL27" s="5">
        <f>P_A_R[[#This Row],[42+]]-P_A_R[[#This Row],[43+]]</f>
        <v>7.4000000000000021E-4</v>
      </c>
      <c r="CM27" s="5">
        <f>P_A_R[[#This Row],[43+]]-P_A_R[[#This Row],[44+]]</f>
        <v>4.8999999999999998E-4</v>
      </c>
      <c r="CN27" s="5">
        <f>P_A_R[[#This Row],[44+]]-P_A_R[[#This Row],[45+]]</f>
        <v>3.1999999999999997E-4</v>
      </c>
      <c r="CO27" s="5">
        <f>P_A_R[[#This Row],[45+]]-P_A_R[[#This Row],[46+]]</f>
        <v>2.0000000000000004E-4</v>
      </c>
      <c r="CP27" s="5">
        <f>P_A_R[[#This Row],[46+]]-P_A_R[[#This Row],[47+]]</f>
        <v>1.1999999999999996E-4</v>
      </c>
      <c r="CQ27" s="5">
        <f>P_A_R[[#This Row],[47+]]-P_A_R[[#This Row],[48+]]</f>
        <v>8.0000000000000007E-5</v>
      </c>
      <c r="CR27" s="5">
        <f>P_A_R[[#This Row],[48+]]-P_A_R[[#This Row],[49+]]</f>
        <v>4.0000000000000003E-5</v>
      </c>
      <c r="CS27" s="5">
        <f>P_A_R[[#This Row],[49+]]-P_A_R[[#This Row],[50+]]</f>
        <v>3.0000000000000001E-5</v>
      </c>
      <c r="CT27" s="5">
        <f>P_A_R[[#This Row],[50+]]-P_A_R[[#This Row],[51+]]</f>
        <v>3.0000000000000001E-5</v>
      </c>
      <c r="CU27" s="5">
        <f>P_A_R[[#This Row],[51+]]-P_A_R[[#This Row],[52+]]</f>
        <v>0</v>
      </c>
      <c r="CV27" s="5">
        <f>P_A_R[[#This Row],[52+]]-P_A_R[[#This Row],[53+]]</f>
        <v>0</v>
      </c>
      <c r="CW27" s="5">
        <f>P_A_R[[#This Row],[53+]]-P_A_R[[#This Row],[54+]]</f>
        <v>0</v>
      </c>
      <c r="CX27" s="5">
        <f>P_A_R[[#This Row],[54+]]-P_A_R[[#This Row],[55+]]</f>
        <v>0</v>
      </c>
      <c r="CY27" s="5">
        <f>P_A_R[[#This Row],[55+]]-P_A_R[[#This Row],[56+]]</f>
        <v>0</v>
      </c>
      <c r="CZ27" s="5">
        <f>P_A_R[[#This Row],[56+]]-P_A_R[[#This Row],[57+]]</f>
        <v>0</v>
      </c>
      <c r="DA27" s="5">
        <f>P_A_R[[#This Row],[57+]]-P_A_R[[#This Row],[58+]]</f>
        <v>0</v>
      </c>
      <c r="DB27" s="5">
        <f>P_A_R[[#This Row],[58+]]-P_A_R[[#This Row],[59+]]</f>
        <v>0</v>
      </c>
    </row>
    <row r="28" spans="1:106" x14ac:dyDescent="0.25">
      <c r="A28" s="10">
        <v>22400622</v>
      </c>
      <c r="B28" t="s">
        <v>84</v>
      </c>
      <c r="C28" t="s">
        <v>85</v>
      </c>
      <c r="D28" s="11">
        <v>0.79166666666666663</v>
      </c>
      <c r="E28" s="9" t="str">
        <f>HYPERLINK("https://www.nba.com/stats/player/1628976/boxscores-traditional", "Wendell Carter Jr.")</f>
        <v>Wendell Carter Jr.</v>
      </c>
      <c r="F28">
        <v>23.2</v>
      </c>
      <c r="G28" s="4">
        <v>8.1579999999999995</v>
      </c>
      <c r="H28" s="3">
        <v>0.94738</v>
      </c>
      <c r="I28" s="3">
        <v>0.93318999999999996</v>
      </c>
      <c r="J28" s="3">
        <v>0.91466000000000003</v>
      </c>
      <c r="K28" s="3">
        <v>0.89434999999999998</v>
      </c>
      <c r="L28" s="3">
        <v>0.87075999999999998</v>
      </c>
      <c r="M28" s="3">
        <v>0.84375</v>
      </c>
      <c r="N28" s="3">
        <v>0.81057000000000001</v>
      </c>
      <c r="O28" s="3">
        <v>0.77637</v>
      </c>
      <c r="P28" s="3">
        <v>0.73890999999999996</v>
      </c>
      <c r="Q28" s="3">
        <v>0.69496999999999998</v>
      </c>
      <c r="R28" s="3">
        <v>0.65173000000000003</v>
      </c>
      <c r="S28" s="3">
        <v>0.60641999999999996</v>
      </c>
      <c r="T28" s="3">
        <v>0.55962000000000001</v>
      </c>
      <c r="U28" s="3">
        <v>0.50797999999999999</v>
      </c>
      <c r="V28" s="3">
        <v>0.46017000000000002</v>
      </c>
      <c r="W28" s="3">
        <v>0.41293999999999997</v>
      </c>
      <c r="X28" s="3">
        <v>0.36692999999999998</v>
      </c>
      <c r="Y28" s="3">
        <v>0.31918000000000002</v>
      </c>
      <c r="Z28" s="3">
        <v>0.27760000000000001</v>
      </c>
      <c r="AA28" s="3">
        <v>0.23885000000000001</v>
      </c>
      <c r="AB28" s="3">
        <v>0.20327000000000001</v>
      </c>
      <c r="AC28" s="3">
        <v>0.16853000000000001</v>
      </c>
      <c r="AD28" s="3">
        <v>0.14007</v>
      </c>
      <c r="AE28" s="3">
        <v>0.11507000000000001</v>
      </c>
      <c r="AF28" s="3">
        <v>9.3420000000000003E-2</v>
      </c>
      <c r="AG28" s="3">
        <v>7.3529999999999998E-2</v>
      </c>
      <c r="AH28" s="3">
        <v>5.8209999999999998E-2</v>
      </c>
      <c r="AI28" s="3">
        <v>4.5510000000000002E-2</v>
      </c>
      <c r="AJ28" s="3">
        <v>3.5150000000000001E-2</v>
      </c>
      <c r="AK28" s="3">
        <v>2.6190000000000001E-2</v>
      </c>
      <c r="AL28" s="3">
        <v>1.9699999999999999E-2</v>
      </c>
      <c r="AM28" s="3">
        <v>1.4630000000000001E-2</v>
      </c>
      <c r="AN28" s="3">
        <v>1.072E-2</v>
      </c>
      <c r="AO28" s="3">
        <v>7.5500000000000003E-3</v>
      </c>
      <c r="AP28" s="3">
        <v>5.3899999999999998E-3</v>
      </c>
      <c r="AQ28" s="3">
        <v>3.79E-3</v>
      </c>
      <c r="AR28" s="3">
        <v>2.64E-3</v>
      </c>
      <c r="AS28" s="3">
        <v>1.75E-3</v>
      </c>
      <c r="AT28" s="3">
        <v>1.1800000000000001E-3</v>
      </c>
      <c r="AU28" s="3">
        <v>7.9000000000000001E-4</v>
      </c>
      <c r="AV28" s="3">
        <v>5.0000000000000001E-4</v>
      </c>
      <c r="AW28" s="3">
        <v>3.2000000000000003E-4</v>
      </c>
      <c r="AX28" s="3">
        <v>2.1000000000000001E-4</v>
      </c>
      <c r="AY28" s="3">
        <v>1.2999999999999999E-4</v>
      </c>
      <c r="AZ28" s="3">
        <v>8.0000000000000007E-5</v>
      </c>
      <c r="BA28" s="3">
        <v>5.0000000000000002E-5</v>
      </c>
      <c r="BB28" s="3">
        <v>0</v>
      </c>
      <c r="BC28" s="3">
        <v>0</v>
      </c>
      <c r="BD28" s="3">
        <v>0</v>
      </c>
      <c r="BE28" s="3">
        <v>0</v>
      </c>
      <c r="BF28" s="5">
        <f>P_A_R[[#This Row],[10+]]-P_A_R[[#This Row],[11+]]</f>
        <v>1.4190000000000036E-2</v>
      </c>
      <c r="BG28" s="5">
        <f>P_A_R[[#This Row],[11+]]-P_A_R[[#This Row],[12+]]</f>
        <v>1.8529999999999935E-2</v>
      </c>
      <c r="BH28" s="5">
        <f>P_A_R[[#This Row],[12+]]-P_A_R[[#This Row],[13+]]</f>
        <v>2.031000000000005E-2</v>
      </c>
      <c r="BI28" s="5">
        <f>P_A_R[[#This Row],[13+]]-P_A_R[[#This Row],[14+]]</f>
        <v>2.359E-2</v>
      </c>
      <c r="BJ28" s="5">
        <f>P_A_R[[#This Row],[14+]]-P_A_R[[#This Row],[15+]]</f>
        <v>2.7009999999999978E-2</v>
      </c>
      <c r="BK28" s="5">
        <f>P_A_R[[#This Row],[15+]]-P_A_R[[#This Row],[16+]]</f>
        <v>3.3179999999999987E-2</v>
      </c>
      <c r="BL28" s="5">
        <f>P_A_R[[#This Row],[16+]]-P_A_R[[#This Row],[17+]]</f>
        <v>3.4200000000000008E-2</v>
      </c>
      <c r="BM28" s="5">
        <f>P_A_R[[#This Row],[17+]]-P_A_R[[#This Row],[18+]]</f>
        <v>3.7460000000000049E-2</v>
      </c>
      <c r="BN28" s="5">
        <f>P_A_R[[#This Row],[18+]]-P_A_R[[#This Row],[19+]]</f>
        <v>4.3939999999999979E-2</v>
      </c>
      <c r="BO28" s="5">
        <f>P_A_R[[#This Row],[19+]]-P_A_R[[#This Row],[20+]]</f>
        <v>4.3239999999999945E-2</v>
      </c>
      <c r="BP28" s="5">
        <f>P_A_R[[#This Row],[20+]]-P_A_R[[#This Row],[21+]]</f>
        <v>4.5310000000000072E-2</v>
      </c>
      <c r="BQ28" s="5">
        <f>P_A_R[[#This Row],[21+]]-P_A_R[[#This Row],[22+]]</f>
        <v>4.6799999999999953E-2</v>
      </c>
      <c r="BR28" s="5">
        <f>P_A_R[[#This Row],[22+]]-P_A_R[[#This Row],[23+]]</f>
        <v>5.1640000000000019E-2</v>
      </c>
      <c r="BS28" s="5">
        <f>P_A_R[[#This Row],[23+]]-P_A_R[[#This Row],[24+]]</f>
        <v>4.7809999999999964E-2</v>
      </c>
      <c r="BT28" s="5">
        <f>P_A_R[[#This Row],[24+]]-P_A_R[[#This Row],[25+]]</f>
        <v>4.723000000000005E-2</v>
      </c>
      <c r="BU28" s="5">
        <f>P_A_R[[#This Row],[25+]]-P_A_R[[#This Row],[26+]]</f>
        <v>4.6009999999999995E-2</v>
      </c>
      <c r="BV28" s="5">
        <f>P_A_R[[#This Row],[26+]]-P_A_R[[#This Row],[27+]]</f>
        <v>4.7749999999999959E-2</v>
      </c>
      <c r="BW28" s="5">
        <f>P_A_R[[#This Row],[27+]]-P_A_R[[#This Row],[28+]]</f>
        <v>4.1580000000000006E-2</v>
      </c>
      <c r="BX28" s="5">
        <f>P_A_R[[#This Row],[28+]]-P_A_R[[#This Row],[29+]]</f>
        <v>3.8750000000000007E-2</v>
      </c>
      <c r="BY28" s="5">
        <f>P_A_R[[#This Row],[29+]]-P_A_R[[#This Row],[30+]]</f>
        <v>3.5580000000000001E-2</v>
      </c>
      <c r="BZ28" s="5">
        <f>P_A_R[[#This Row],[30+]]-P_A_R[[#This Row],[31+]]</f>
        <v>3.4739999999999993E-2</v>
      </c>
      <c r="CA28" s="5">
        <f>P_A_R[[#This Row],[31+]]-P_A_R[[#This Row],[32+]]</f>
        <v>2.8460000000000013E-2</v>
      </c>
      <c r="CB28" s="5">
        <f>P_A_R[[#This Row],[32+]]-P_A_R[[#This Row],[33+]]</f>
        <v>2.4999999999999994E-2</v>
      </c>
      <c r="CC28" s="5">
        <f>P_A_R[[#This Row],[33+]]-P_A_R[[#This Row],[34+]]</f>
        <v>2.1650000000000003E-2</v>
      </c>
      <c r="CD28" s="5">
        <f>P_A_R[[#This Row],[34+]]-P_A_R[[#This Row],[35+]]</f>
        <v>1.9890000000000005E-2</v>
      </c>
      <c r="CE28" s="5">
        <f>P_A_R[[#This Row],[35+]]-P_A_R[[#This Row],[36+]]</f>
        <v>1.532E-2</v>
      </c>
      <c r="CF28" s="5">
        <f>P_A_R[[#This Row],[36+]]-P_A_R[[#This Row],[37+]]</f>
        <v>1.2699999999999996E-2</v>
      </c>
      <c r="CG28" s="5">
        <f>P_A_R[[#This Row],[37+]]-P_A_R[[#This Row],[38+]]</f>
        <v>1.0360000000000001E-2</v>
      </c>
      <c r="CH28" s="5">
        <f>P_A_R[[#This Row],[38+]]-P_A_R[[#This Row],[39+]]</f>
        <v>8.9599999999999992E-3</v>
      </c>
      <c r="CI28" s="5">
        <f>P_A_R[[#This Row],[39+]]-P_A_R[[#This Row],[40+]]</f>
        <v>6.4900000000000027E-3</v>
      </c>
      <c r="CJ28" s="5">
        <f>P_A_R[[#This Row],[40+]]-P_A_R[[#This Row],[41+]]</f>
        <v>5.0699999999999981E-3</v>
      </c>
      <c r="CK28" s="5">
        <f>P_A_R[[#This Row],[41+]]-P_A_R[[#This Row],[42+]]</f>
        <v>3.9100000000000003E-3</v>
      </c>
      <c r="CL28" s="5">
        <f>P_A_R[[#This Row],[42+]]-P_A_R[[#This Row],[43+]]</f>
        <v>3.1700000000000001E-3</v>
      </c>
      <c r="CM28" s="5">
        <f>P_A_R[[#This Row],[43+]]-P_A_R[[#This Row],[44+]]</f>
        <v>2.1600000000000005E-3</v>
      </c>
      <c r="CN28" s="5">
        <f>P_A_R[[#This Row],[44+]]-P_A_R[[#This Row],[45+]]</f>
        <v>1.5999999999999999E-3</v>
      </c>
      <c r="CO28" s="5">
        <f>P_A_R[[#This Row],[45+]]-P_A_R[[#This Row],[46+]]</f>
        <v>1.15E-3</v>
      </c>
      <c r="CP28" s="5">
        <f>P_A_R[[#This Row],[46+]]-P_A_R[[#This Row],[47+]]</f>
        <v>8.8999999999999995E-4</v>
      </c>
      <c r="CQ28" s="5">
        <f>P_A_R[[#This Row],[47+]]-P_A_R[[#This Row],[48+]]</f>
        <v>5.6999999999999998E-4</v>
      </c>
      <c r="CR28" s="5">
        <f>P_A_R[[#This Row],[48+]]-P_A_R[[#This Row],[49+]]</f>
        <v>3.9000000000000005E-4</v>
      </c>
      <c r="CS28" s="5">
        <f>P_A_R[[#This Row],[49+]]-P_A_R[[#This Row],[50+]]</f>
        <v>2.9E-4</v>
      </c>
      <c r="CT28" s="5">
        <f>P_A_R[[#This Row],[50+]]-P_A_R[[#This Row],[51+]]</f>
        <v>1.7999999999999998E-4</v>
      </c>
      <c r="CU28" s="5">
        <f>P_A_R[[#This Row],[51+]]-P_A_R[[#This Row],[52+]]</f>
        <v>1.1000000000000002E-4</v>
      </c>
      <c r="CV28" s="5">
        <f>P_A_R[[#This Row],[52+]]-P_A_R[[#This Row],[53+]]</f>
        <v>8.000000000000002E-5</v>
      </c>
      <c r="CW28" s="5">
        <f>P_A_R[[#This Row],[53+]]-P_A_R[[#This Row],[54+]]</f>
        <v>4.9999999999999982E-5</v>
      </c>
      <c r="CX28" s="5">
        <f>P_A_R[[#This Row],[54+]]-P_A_R[[#This Row],[55+]]</f>
        <v>3.0000000000000004E-5</v>
      </c>
      <c r="CY28" s="5">
        <f>P_A_R[[#This Row],[55+]]-P_A_R[[#This Row],[56+]]</f>
        <v>5.0000000000000002E-5</v>
      </c>
      <c r="CZ28" s="5">
        <f>P_A_R[[#This Row],[56+]]-P_A_R[[#This Row],[57+]]</f>
        <v>0</v>
      </c>
      <c r="DA28" s="5">
        <f>P_A_R[[#This Row],[57+]]-P_A_R[[#This Row],[58+]]</f>
        <v>0</v>
      </c>
      <c r="DB28" s="5">
        <f>P_A_R[[#This Row],[58+]]-P_A_R[[#This Row],[59+]]</f>
        <v>0</v>
      </c>
    </row>
    <row r="29" spans="1:106" x14ac:dyDescent="0.25">
      <c r="A29" s="10">
        <v>22400622</v>
      </c>
      <c r="B29" t="s">
        <v>84</v>
      </c>
      <c r="C29" t="s">
        <v>85</v>
      </c>
      <c r="D29" s="11">
        <v>0.79166666666666663</v>
      </c>
      <c r="E29" s="9" t="str">
        <f>HYPERLINK("https://www.nba.com/stats/player/1629021/boxscores-traditional", "Moritz Wagner")</f>
        <v>Moritz Wagner</v>
      </c>
      <c r="F29">
        <v>22</v>
      </c>
      <c r="G29" s="4">
        <v>9.2089999999999996</v>
      </c>
      <c r="H29" s="3">
        <v>0.9032</v>
      </c>
      <c r="I29" s="3">
        <v>0.88297999999999999</v>
      </c>
      <c r="J29" s="3">
        <v>0.86214000000000002</v>
      </c>
      <c r="K29" s="3">
        <v>0.83645999999999998</v>
      </c>
      <c r="L29" s="3">
        <v>0.80784999999999996</v>
      </c>
      <c r="M29" s="3">
        <v>0.77637</v>
      </c>
      <c r="N29" s="3">
        <v>0.74214999999999998</v>
      </c>
      <c r="O29" s="3">
        <v>0.70540000000000003</v>
      </c>
      <c r="P29" s="3">
        <v>0.66639999999999999</v>
      </c>
      <c r="Q29" s="3">
        <v>0.62929999999999997</v>
      </c>
      <c r="R29" s="3">
        <v>0.58706000000000003</v>
      </c>
      <c r="S29" s="3">
        <v>0.54379999999999995</v>
      </c>
      <c r="T29" s="3">
        <v>0.5</v>
      </c>
      <c r="U29" s="3">
        <v>0.45619999999999999</v>
      </c>
      <c r="V29" s="3">
        <v>0.41293999999999997</v>
      </c>
      <c r="W29" s="3">
        <v>0.37069999999999997</v>
      </c>
      <c r="X29" s="3">
        <v>0.33360000000000001</v>
      </c>
      <c r="Y29" s="3">
        <v>0.29459999999999997</v>
      </c>
      <c r="Z29" s="3">
        <v>0.25785000000000002</v>
      </c>
      <c r="AA29" s="3">
        <v>0.22363</v>
      </c>
      <c r="AB29" s="3">
        <v>0.19214999999999999</v>
      </c>
      <c r="AC29" s="3">
        <v>0.16353999999999999</v>
      </c>
      <c r="AD29" s="3">
        <v>0.13786000000000001</v>
      </c>
      <c r="AE29" s="3">
        <v>0.11702</v>
      </c>
      <c r="AF29" s="3">
        <v>9.6799999999999997E-2</v>
      </c>
      <c r="AG29" s="3">
        <v>7.9269999999999993E-2</v>
      </c>
      <c r="AH29" s="3">
        <v>6.4259999999999998E-2</v>
      </c>
      <c r="AI29" s="3">
        <v>5.1549999999999999E-2</v>
      </c>
      <c r="AJ29" s="3">
        <v>4.0930000000000001E-2</v>
      </c>
      <c r="AK29" s="3">
        <v>3.2160000000000001E-2</v>
      </c>
      <c r="AL29" s="3">
        <v>2.5590000000000002E-2</v>
      </c>
      <c r="AM29" s="3">
        <v>1.9699999999999999E-2</v>
      </c>
      <c r="AN29" s="3">
        <v>1.4999999999999999E-2</v>
      </c>
      <c r="AO29" s="3">
        <v>1.1299999999999999E-2</v>
      </c>
      <c r="AP29" s="3">
        <v>8.4200000000000004E-3</v>
      </c>
      <c r="AQ29" s="3">
        <v>6.2100000000000002E-3</v>
      </c>
      <c r="AR29" s="3">
        <v>4.5300000000000002E-3</v>
      </c>
      <c r="AS29" s="3">
        <v>3.3600000000000001E-3</v>
      </c>
      <c r="AT29" s="3">
        <v>2.3999999999999998E-3</v>
      </c>
      <c r="AU29" s="3">
        <v>1.6900000000000001E-3</v>
      </c>
      <c r="AV29" s="3">
        <v>1.1800000000000001E-3</v>
      </c>
      <c r="AW29" s="3">
        <v>8.1999999999999998E-4</v>
      </c>
      <c r="AX29" s="3">
        <v>5.5999999999999995E-4</v>
      </c>
      <c r="AY29" s="3">
        <v>3.8000000000000002E-4</v>
      </c>
      <c r="AZ29" s="3">
        <v>2.5999999999999998E-4</v>
      </c>
      <c r="BA29" s="3">
        <v>1.7000000000000001E-4</v>
      </c>
      <c r="BB29" s="3">
        <v>1.1E-4</v>
      </c>
      <c r="BC29" s="3">
        <v>6.9999999999999994E-5</v>
      </c>
      <c r="BD29" s="3">
        <v>5.0000000000000002E-5</v>
      </c>
      <c r="BE29" s="3">
        <v>0</v>
      </c>
      <c r="BF29" s="5">
        <f>P_A_R[[#This Row],[10+]]-P_A_R[[#This Row],[11+]]</f>
        <v>2.0220000000000016E-2</v>
      </c>
      <c r="BG29" s="5">
        <f>P_A_R[[#This Row],[11+]]-P_A_R[[#This Row],[12+]]</f>
        <v>2.083999999999997E-2</v>
      </c>
      <c r="BH29" s="5">
        <f>P_A_R[[#This Row],[12+]]-P_A_R[[#This Row],[13+]]</f>
        <v>2.5680000000000036E-2</v>
      </c>
      <c r="BI29" s="5">
        <f>P_A_R[[#This Row],[13+]]-P_A_R[[#This Row],[14+]]</f>
        <v>2.8610000000000024E-2</v>
      </c>
      <c r="BJ29" s="5">
        <f>P_A_R[[#This Row],[14+]]-P_A_R[[#This Row],[15+]]</f>
        <v>3.1479999999999952E-2</v>
      </c>
      <c r="BK29" s="5">
        <f>P_A_R[[#This Row],[15+]]-P_A_R[[#This Row],[16+]]</f>
        <v>3.4220000000000028E-2</v>
      </c>
      <c r="BL29" s="5">
        <f>P_A_R[[#This Row],[16+]]-P_A_R[[#This Row],[17+]]</f>
        <v>3.6749999999999949E-2</v>
      </c>
      <c r="BM29" s="5">
        <f>P_A_R[[#This Row],[17+]]-P_A_R[[#This Row],[18+]]</f>
        <v>3.9000000000000035E-2</v>
      </c>
      <c r="BN29" s="5">
        <f>P_A_R[[#This Row],[18+]]-P_A_R[[#This Row],[19+]]</f>
        <v>3.7100000000000022E-2</v>
      </c>
      <c r="BO29" s="5">
        <f>P_A_R[[#This Row],[19+]]-P_A_R[[#This Row],[20+]]</f>
        <v>4.2239999999999944E-2</v>
      </c>
      <c r="BP29" s="5">
        <f>P_A_R[[#This Row],[20+]]-P_A_R[[#This Row],[21+]]</f>
        <v>4.3260000000000076E-2</v>
      </c>
      <c r="BQ29" s="5">
        <f>P_A_R[[#This Row],[21+]]-P_A_R[[#This Row],[22+]]</f>
        <v>4.379999999999995E-2</v>
      </c>
      <c r="BR29" s="5">
        <f>P_A_R[[#This Row],[22+]]-P_A_R[[#This Row],[23+]]</f>
        <v>4.3800000000000006E-2</v>
      </c>
      <c r="BS29" s="5">
        <f>P_A_R[[#This Row],[23+]]-P_A_R[[#This Row],[24+]]</f>
        <v>4.3260000000000021E-2</v>
      </c>
      <c r="BT29" s="5">
        <f>P_A_R[[#This Row],[24+]]-P_A_R[[#This Row],[25+]]</f>
        <v>4.224E-2</v>
      </c>
      <c r="BU29" s="5">
        <f>P_A_R[[#This Row],[25+]]-P_A_R[[#This Row],[26+]]</f>
        <v>3.7099999999999966E-2</v>
      </c>
      <c r="BV29" s="5">
        <f>P_A_R[[#This Row],[26+]]-P_A_R[[#This Row],[27+]]</f>
        <v>3.9000000000000035E-2</v>
      </c>
      <c r="BW29" s="5">
        <f>P_A_R[[#This Row],[27+]]-P_A_R[[#This Row],[28+]]</f>
        <v>3.6749999999999949E-2</v>
      </c>
      <c r="BX29" s="5">
        <f>P_A_R[[#This Row],[28+]]-P_A_R[[#This Row],[29+]]</f>
        <v>3.4220000000000028E-2</v>
      </c>
      <c r="BY29" s="5">
        <f>P_A_R[[#This Row],[29+]]-P_A_R[[#This Row],[30+]]</f>
        <v>3.1480000000000008E-2</v>
      </c>
      <c r="BZ29" s="5">
        <f>P_A_R[[#This Row],[30+]]-P_A_R[[#This Row],[31+]]</f>
        <v>2.8609999999999997E-2</v>
      </c>
      <c r="CA29" s="5">
        <f>P_A_R[[#This Row],[31+]]-P_A_R[[#This Row],[32+]]</f>
        <v>2.5679999999999981E-2</v>
      </c>
      <c r="CB29" s="5">
        <f>P_A_R[[#This Row],[32+]]-P_A_R[[#This Row],[33+]]</f>
        <v>2.0840000000000011E-2</v>
      </c>
      <c r="CC29" s="5">
        <f>P_A_R[[#This Row],[33+]]-P_A_R[[#This Row],[34+]]</f>
        <v>2.0220000000000002E-2</v>
      </c>
      <c r="CD29" s="5">
        <f>P_A_R[[#This Row],[34+]]-P_A_R[[#This Row],[35+]]</f>
        <v>1.7530000000000004E-2</v>
      </c>
      <c r="CE29" s="5">
        <f>P_A_R[[#This Row],[35+]]-P_A_R[[#This Row],[36+]]</f>
        <v>1.5009999999999996E-2</v>
      </c>
      <c r="CF29" s="5">
        <f>P_A_R[[#This Row],[36+]]-P_A_R[[#This Row],[37+]]</f>
        <v>1.2709999999999999E-2</v>
      </c>
      <c r="CG29" s="5">
        <f>P_A_R[[#This Row],[37+]]-P_A_R[[#This Row],[38+]]</f>
        <v>1.0619999999999997E-2</v>
      </c>
      <c r="CH29" s="5">
        <f>P_A_R[[#This Row],[38+]]-P_A_R[[#This Row],[39+]]</f>
        <v>8.77E-3</v>
      </c>
      <c r="CI29" s="5">
        <f>P_A_R[[#This Row],[39+]]-P_A_R[[#This Row],[40+]]</f>
        <v>6.5699999999999995E-3</v>
      </c>
      <c r="CJ29" s="5">
        <f>P_A_R[[#This Row],[40+]]-P_A_R[[#This Row],[41+]]</f>
        <v>5.8900000000000029E-3</v>
      </c>
      <c r="CK29" s="5">
        <f>P_A_R[[#This Row],[41+]]-P_A_R[[#This Row],[42+]]</f>
        <v>4.6999999999999993E-3</v>
      </c>
      <c r="CL29" s="5">
        <f>P_A_R[[#This Row],[42+]]-P_A_R[[#This Row],[43+]]</f>
        <v>3.7000000000000002E-3</v>
      </c>
      <c r="CM29" s="5">
        <f>P_A_R[[#This Row],[43+]]-P_A_R[[#This Row],[44+]]</f>
        <v>2.8799999999999989E-3</v>
      </c>
      <c r="CN29" s="5">
        <f>P_A_R[[#This Row],[44+]]-P_A_R[[#This Row],[45+]]</f>
        <v>2.2100000000000002E-3</v>
      </c>
      <c r="CO29" s="5">
        <f>P_A_R[[#This Row],[45+]]-P_A_R[[#This Row],[46+]]</f>
        <v>1.6800000000000001E-3</v>
      </c>
      <c r="CP29" s="5">
        <f>P_A_R[[#This Row],[46+]]-P_A_R[[#This Row],[47+]]</f>
        <v>1.17E-3</v>
      </c>
      <c r="CQ29" s="5">
        <f>P_A_R[[#This Row],[47+]]-P_A_R[[#This Row],[48+]]</f>
        <v>9.6000000000000035E-4</v>
      </c>
      <c r="CR29" s="5">
        <f>P_A_R[[#This Row],[48+]]-P_A_R[[#This Row],[49+]]</f>
        <v>7.0999999999999969E-4</v>
      </c>
      <c r="CS29" s="5">
        <f>P_A_R[[#This Row],[49+]]-P_A_R[[#This Row],[50+]]</f>
        <v>5.1000000000000004E-4</v>
      </c>
      <c r="CT29" s="5">
        <f>P_A_R[[#This Row],[50+]]-P_A_R[[#This Row],[51+]]</f>
        <v>3.6000000000000008E-4</v>
      </c>
      <c r="CU29" s="5">
        <f>P_A_R[[#This Row],[51+]]-P_A_R[[#This Row],[52+]]</f>
        <v>2.6000000000000003E-4</v>
      </c>
      <c r="CV29" s="5">
        <f>P_A_R[[#This Row],[52+]]-P_A_R[[#This Row],[53+]]</f>
        <v>1.7999999999999993E-4</v>
      </c>
      <c r="CW29" s="5">
        <f>P_A_R[[#This Row],[53+]]-P_A_R[[#This Row],[54+]]</f>
        <v>1.2000000000000004E-4</v>
      </c>
      <c r="CX29" s="5">
        <f>P_A_R[[#This Row],[54+]]-P_A_R[[#This Row],[55+]]</f>
        <v>8.9999999999999965E-5</v>
      </c>
      <c r="CY29" s="5">
        <f>P_A_R[[#This Row],[55+]]-P_A_R[[#This Row],[56+]]</f>
        <v>6.0000000000000008E-5</v>
      </c>
      <c r="CZ29" s="5">
        <f>P_A_R[[#This Row],[56+]]-P_A_R[[#This Row],[57+]]</f>
        <v>4.000000000000001E-5</v>
      </c>
      <c r="DA29" s="5">
        <f>P_A_R[[#This Row],[57+]]-P_A_R[[#This Row],[58+]]</f>
        <v>1.9999999999999991E-5</v>
      </c>
      <c r="DB29" s="5">
        <f>P_A_R[[#This Row],[58+]]-P_A_R[[#This Row],[59+]]</f>
        <v>5.0000000000000002E-5</v>
      </c>
    </row>
    <row r="30" spans="1:106" x14ac:dyDescent="0.25">
      <c r="A30" s="10">
        <v>22400622</v>
      </c>
      <c r="B30" t="s">
        <v>84</v>
      </c>
      <c r="C30" t="s">
        <v>85</v>
      </c>
      <c r="D30" s="11">
        <v>0.79166666666666663</v>
      </c>
      <c r="E30" s="9" t="str">
        <f>HYPERLINK("https://www.nba.com/stats/player/1630243/boxscores-traditional", "Trevelin Queen")</f>
        <v>Trevelin Queen</v>
      </c>
      <c r="F30">
        <v>12.8</v>
      </c>
      <c r="G30" s="4">
        <v>3.0590000000000002</v>
      </c>
      <c r="H30" s="3">
        <v>0.82121</v>
      </c>
      <c r="I30" s="3">
        <v>0.72240000000000004</v>
      </c>
      <c r="J30" s="3">
        <v>0.60257000000000005</v>
      </c>
      <c r="K30" s="3">
        <v>0.47210000000000002</v>
      </c>
      <c r="L30" s="3">
        <v>0.34827000000000002</v>
      </c>
      <c r="M30" s="3">
        <v>0.23576</v>
      </c>
      <c r="N30" s="3">
        <v>0.14685999999999999</v>
      </c>
      <c r="O30" s="3">
        <v>8.5339999999999999E-2</v>
      </c>
      <c r="P30" s="3">
        <v>4.4569999999999999E-2</v>
      </c>
      <c r="Q30" s="3">
        <v>2.1180000000000001E-2</v>
      </c>
      <c r="R30" s="3">
        <v>9.3900000000000008E-3</v>
      </c>
      <c r="S30" s="3">
        <v>3.6800000000000001E-3</v>
      </c>
      <c r="T30" s="3">
        <v>1.31E-3</v>
      </c>
      <c r="U30" s="3">
        <v>4.2999999999999999E-4</v>
      </c>
      <c r="V30" s="3">
        <v>1.2999999999999999E-4</v>
      </c>
      <c r="W30" s="3">
        <v>3.0000000000000001E-5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5">
        <f>P_A_R[[#This Row],[10+]]-P_A_R[[#This Row],[11+]]</f>
        <v>9.8809999999999953E-2</v>
      </c>
      <c r="BG30" s="5">
        <f>P_A_R[[#This Row],[11+]]-P_A_R[[#This Row],[12+]]</f>
        <v>0.11982999999999999</v>
      </c>
      <c r="BH30" s="5">
        <f>P_A_R[[#This Row],[12+]]-P_A_R[[#This Row],[13+]]</f>
        <v>0.13047000000000003</v>
      </c>
      <c r="BI30" s="5">
        <f>P_A_R[[#This Row],[13+]]-P_A_R[[#This Row],[14+]]</f>
        <v>0.12383</v>
      </c>
      <c r="BJ30" s="5">
        <f>P_A_R[[#This Row],[14+]]-P_A_R[[#This Row],[15+]]</f>
        <v>0.11251000000000003</v>
      </c>
      <c r="BK30" s="5">
        <f>P_A_R[[#This Row],[15+]]-P_A_R[[#This Row],[16+]]</f>
        <v>8.8900000000000007E-2</v>
      </c>
      <c r="BL30" s="5">
        <f>P_A_R[[#This Row],[16+]]-P_A_R[[#This Row],[17+]]</f>
        <v>6.1519999999999991E-2</v>
      </c>
      <c r="BM30" s="5">
        <f>P_A_R[[#This Row],[17+]]-P_A_R[[#This Row],[18+]]</f>
        <v>4.0770000000000001E-2</v>
      </c>
      <c r="BN30" s="5">
        <f>P_A_R[[#This Row],[18+]]-P_A_R[[#This Row],[19+]]</f>
        <v>2.3389999999999998E-2</v>
      </c>
      <c r="BO30" s="5">
        <f>P_A_R[[#This Row],[19+]]-P_A_R[[#This Row],[20+]]</f>
        <v>1.179E-2</v>
      </c>
      <c r="BP30" s="5">
        <f>P_A_R[[#This Row],[20+]]-P_A_R[[#This Row],[21+]]</f>
        <v>5.7100000000000007E-3</v>
      </c>
      <c r="BQ30" s="5">
        <f>P_A_R[[#This Row],[21+]]-P_A_R[[#This Row],[22+]]</f>
        <v>2.3700000000000001E-3</v>
      </c>
      <c r="BR30" s="5">
        <f>P_A_R[[#This Row],[22+]]-P_A_R[[#This Row],[23+]]</f>
        <v>8.7999999999999992E-4</v>
      </c>
      <c r="BS30" s="5">
        <f>P_A_R[[#This Row],[23+]]-P_A_R[[#This Row],[24+]]</f>
        <v>3.0000000000000003E-4</v>
      </c>
      <c r="BT30" s="5">
        <f>P_A_R[[#This Row],[24+]]-P_A_R[[#This Row],[25+]]</f>
        <v>9.9999999999999991E-5</v>
      </c>
      <c r="BU30" s="5">
        <f>P_A_R[[#This Row],[25+]]-P_A_R[[#This Row],[26+]]</f>
        <v>3.0000000000000001E-5</v>
      </c>
      <c r="BV30" s="5">
        <f>P_A_R[[#This Row],[26+]]-P_A_R[[#This Row],[27+]]</f>
        <v>0</v>
      </c>
      <c r="BW30" s="5">
        <f>P_A_R[[#This Row],[27+]]-P_A_R[[#This Row],[28+]]</f>
        <v>0</v>
      </c>
      <c r="BX30" s="5">
        <f>P_A_R[[#This Row],[28+]]-P_A_R[[#This Row],[29+]]</f>
        <v>0</v>
      </c>
      <c r="BY30" s="5">
        <f>P_A_R[[#This Row],[29+]]-P_A_R[[#This Row],[30+]]</f>
        <v>0</v>
      </c>
      <c r="BZ30" s="5">
        <f>P_A_R[[#This Row],[30+]]-P_A_R[[#This Row],[31+]]</f>
        <v>0</v>
      </c>
      <c r="CA30" s="5">
        <f>P_A_R[[#This Row],[31+]]-P_A_R[[#This Row],[32+]]</f>
        <v>0</v>
      </c>
      <c r="CB30" s="5">
        <f>P_A_R[[#This Row],[32+]]-P_A_R[[#This Row],[33+]]</f>
        <v>0</v>
      </c>
      <c r="CC30" s="5">
        <f>P_A_R[[#This Row],[33+]]-P_A_R[[#This Row],[34+]]</f>
        <v>0</v>
      </c>
      <c r="CD30" s="5">
        <f>P_A_R[[#This Row],[34+]]-P_A_R[[#This Row],[35+]]</f>
        <v>0</v>
      </c>
      <c r="CE30" s="5">
        <f>P_A_R[[#This Row],[35+]]-P_A_R[[#This Row],[36+]]</f>
        <v>0</v>
      </c>
      <c r="CF30" s="5">
        <f>P_A_R[[#This Row],[36+]]-P_A_R[[#This Row],[37+]]</f>
        <v>0</v>
      </c>
      <c r="CG30" s="5">
        <f>P_A_R[[#This Row],[37+]]-P_A_R[[#This Row],[38+]]</f>
        <v>0</v>
      </c>
      <c r="CH30" s="5">
        <f>P_A_R[[#This Row],[38+]]-P_A_R[[#This Row],[39+]]</f>
        <v>0</v>
      </c>
      <c r="CI30" s="5">
        <f>P_A_R[[#This Row],[39+]]-P_A_R[[#This Row],[40+]]</f>
        <v>0</v>
      </c>
      <c r="CJ30" s="5">
        <f>P_A_R[[#This Row],[40+]]-P_A_R[[#This Row],[41+]]</f>
        <v>0</v>
      </c>
      <c r="CK30" s="5">
        <f>P_A_R[[#This Row],[41+]]-P_A_R[[#This Row],[42+]]</f>
        <v>0</v>
      </c>
      <c r="CL30" s="5">
        <f>P_A_R[[#This Row],[42+]]-P_A_R[[#This Row],[43+]]</f>
        <v>0</v>
      </c>
      <c r="CM30" s="5">
        <f>P_A_R[[#This Row],[43+]]-P_A_R[[#This Row],[44+]]</f>
        <v>0</v>
      </c>
      <c r="CN30" s="5">
        <f>P_A_R[[#This Row],[44+]]-P_A_R[[#This Row],[45+]]</f>
        <v>0</v>
      </c>
      <c r="CO30" s="5">
        <f>P_A_R[[#This Row],[45+]]-P_A_R[[#This Row],[46+]]</f>
        <v>0</v>
      </c>
      <c r="CP30" s="5">
        <f>P_A_R[[#This Row],[46+]]-P_A_R[[#This Row],[47+]]</f>
        <v>0</v>
      </c>
      <c r="CQ30" s="5">
        <f>P_A_R[[#This Row],[47+]]-P_A_R[[#This Row],[48+]]</f>
        <v>0</v>
      </c>
      <c r="CR30" s="5">
        <f>P_A_R[[#This Row],[48+]]-P_A_R[[#This Row],[49+]]</f>
        <v>0</v>
      </c>
      <c r="CS30" s="5">
        <f>P_A_R[[#This Row],[49+]]-P_A_R[[#This Row],[50+]]</f>
        <v>0</v>
      </c>
      <c r="CT30" s="5">
        <f>P_A_R[[#This Row],[50+]]-P_A_R[[#This Row],[51+]]</f>
        <v>0</v>
      </c>
      <c r="CU30" s="5">
        <f>P_A_R[[#This Row],[51+]]-P_A_R[[#This Row],[52+]]</f>
        <v>0</v>
      </c>
      <c r="CV30" s="5">
        <f>P_A_R[[#This Row],[52+]]-P_A_R[[#This Row],[53+]]</f>
        <v>0</v>
      </c>
      <c r="CW30" s="5">
        <f>P_A_R[[#This Row],[53+]]-P_A_R[[#This Row],[54+]]</f>
        <v>0</v>
      </c>
      <c r="CX30" s="5">
        <f>P_A_R[[#This Row],[54+]]-P_A_R[[#This Row],[55+]]</f>
        <v>0</v>
      </c>
      <c r="CY30" s="5">
        <f>P_A_R[[#This Row],[55+]]-P_A_R[[#This Row],[56+]]</f>
        <v>0</v>
      </c>
      <c r="CZ30" s="5">
        <f>P_A_R[[#This Row],[56+]]-P_A_R[[#This Row],[57+]]</f>
        <v>0</v>
      </c>
      <c r="DA30" s="5">
        <f>P_A_R[[#This Row],[57+]]-P_A_R[[#This Row],[58+]]</f>
        <v>0</v>
      </c>
      <c r="DB30" s="5">
        <f>P_A_R[[#This Row],[58+]]-P_A_R[[#This Row],[59+]]</f>
        <v>0</v>
      </c>
    </row>
    <row r="31" spans="1:106" x14ac:dyDescent="0.25">
      <c r="A31" s="10">
        <v>22400622</v>
      </c>
      <c r="B31" t="s">
        <v>84</v>
      </c>
      <c r="C31" t="s">
        <v>85</v>
      </c>
      <c r="D31" s="11">
        <v>0.79166666666666663</v>
      </c>
      <c r="E31" s="9" t="str">
        <f>HYPERLINK("https://www.nba.com/stats/player/203484/boxscores-traditional", "Kentavious Caldwell-Pope")</f>
        <v>Kentavious Caldwell-Pope</v>
      </c>
      <c r="F31">
        <v>14.6</v>
      </c>
      <c r="G31" s="4">
        <v>5.1609999999999996</v>
      </c>
      <c r="H31" s="3">
        <v>0.81327000000000005</v>
      </c>
      <c r="I31" s="3">
        <v>0.75804000000000005</v>
      </c>
      <c r="J31" s="3">
        <v>0.69145999999999996</v>
      </c>
      <c r="K31" s="3">
        <v>0.62172000000000005</v>
      </c>
      <c r="L31" s="3">
        <v>0.54776000000000002</v>
      </c>
      <c r="M31" s="3">
        <v>0.46811999999999998</v>
      </c>
      <c r="N31" s="3">
        <v>0.39357999999999999</v>
      </c>
      <c r="O31" s="3">
        <v>0.31918000000000002</v>
      </c>
      <c r="P31" s="3">
        <v>0.25463000000000002</v>
      </c>
      <c r="Q31" s="3">
        <v>0.19766</v>
      </c>
      <c r="R31" s="3">
        <v>0.14685999999999999</v>
      </c>
      <c r="S31" s="3">
        <v>0.10749</v>
      </c>
      <c r="T31" s="3">
        <v>7.6359999999999997E-2</v>
      </c>
      <c r="U31" s="3">
        <v>5.1549999999999999E-2</v>
      </c>
      <c r="V31" s="3">
        <v>3.4380000000000001E-2</v>
      </c>
      <c r="W31" s="3">
        <v>2.1690000000000001E-2</v>
      </c>
      <c r="X31" s="3">
        <v>1.355E-2</v>
      </c>
      <c r="Y31" s="3">
        <v>8.2000000000000007E-3</v>
      </c>
      <c r="Z31" s="3">
        <v>4.6600000000000001E-3</v>
      </c>
      <c r="AA31" s="3">
        <v>2.64E-3</v>
      </c>
      <c r="AB31" s="3">
        <v>1.4400000000000001E-3</v>
      </c>
      <c r="AC31" s="3">
        <v>7.3999999999999999E-4</v>
      </c>
      <c r="AD31" s="3">
        <v>3.8000000000000002E-4</v>
      </c>
      <c r="AE31" s="3">
        <v>1.8000000000000001E-4</v>
      </c>
      <c r="AF31" s="3">
        <v>8.0000000000000007E-5</v>
      </c>
      <c r="AG31" s="3">
        <v>4.0000000000000003E-5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5">
        <f>P_A_R[[#This Row],[10+]]-P_A_R[[#This Row],[11+]]</f>
        <v>5.5230000000000001E-2</v>
      </c>
      <c r="BG31" s="5">
        <f>P_A_R[[#This Row],[11+]]-P_A_R[[#This Row],[12+]]</f>
        <v>6.6580000000000084E-2</v>
      </c>
      <c r="BH31" s="5">
        <f>P_A_R[[#This Row],[12+]]-P_A_R[[#This Row],[13+]]</f>
        <v>6.9739999999999913E-2</v>
      </c>
      <c r="BI31" s="5">
        <f>P_A_R[[#This Row],[13+]]-P_A_R[[#This Row],[14+]]</f>
        <v>7.3960000000000026E-2</v>
      </c>
      <c r="BJ31" s="5">
        <f>P_A_R[[#This Row],[14+]]-P_A_R[[#This Row],[15+]]</f>
        <v>7.9640000000000044E-2</v>
      </c>
      <c r="BK31" s="5">
        <f>P_A_R[[#This Row],[15+]]-P_A_R[[#This Row],[16+]]</f>
        <v>7.4539999999999995E-2</v>
      </c>
      <c r="BL31" s="5">
        <f>P_A_R[[#This Row],[16+]]-P_A_R[[#This Row],[17+]]</f>
        <v>7.4399999999999966E-2</v>
      </c>
      <c r="BM31" s="5">
        <f>P_A_R[[#This Row],[17+]]-P_A_R[[#This Row],[18+]]</f>
        <v>6.4549999999999996E-2</v>
      </c>
      <c r="BN31" s="5">
        <f>P_A_R[[#This Row],[18+]]-P_A_R[[#This Row],[19+]]</f>
        <v>5.6970000000000021E-2</v>
      </c>
      <c r="BO31" s="5">
        <f>P_A_R[[#This Row],[19+]]-P_A_R[[#This Row],[20+]]</f>
        <v>5.0800000000000012E-2</v>
      </c>
      <c r="BP31" s="5">
        <f>P_A_R[[#This Row],[20+]]-P_A_R[[#This Row],[21+]]</f>
        <v>3.9369999999999988E-2</v>
      </c>
      <c r="BQ31" s="5">
        <f>P_A_R[[#This Row],[21+]]-P_A_R[[#This Row],[22+]]</f>
        <v>3.1130000000000005E-2</v>
      </c>
      <c r="BR31" s="5">
        <f>P_A_R[[#This Row],[22+]]-P_A_R[[#This Row],[23+]]</f>
        <v>2.4809999999999999E-2</v>
      </c>
      <c r="BS31" s="5">
        <f>P_A_R[[#This Row],[23+]]-P_A_R[[#This Row],[24+]]</f>
        <v>1.7169999999999998E-2</v>
      </c>
      <c r="BT31" s="5">
        <f>P_A_R[[#This Row],[24+]]-P_A_R[[#This Row],[25+]]</f>
        <v>1.269E-2</v>
      </c>
      <c r="BU31" s="5">
        <f>P_A_R[[#This Row],[25+]]-P_A_R[[#This Row],[26+]]</f>
        <v>8.1400000000000014E-3</v>
      </c>
      <c r="BV31" s="5">
        <f>P_A_R[[#This Row],[26+]]-P_A_R[[#This Row],[27+]]</f>
        <v>5.3499999999999989E-3</v>
      </c>
      <c r="BW31" s="5">
        <f>P_A_R[[#This Row],[27+]]-P_A_R[[#This Row],[28+]]</f>
        <v>3.5400000000000006E-3</v>
      </c>
      <c r="BX31" s="5">
        <f>P_A_R[[#This Row],[28+]]-P_A_R[[#This Row],[29+]]</f>
        <v>2.0200000000000001E-3</v>
      </c>
      <c r="BY31" s="5">
        <f>P_A_R[[#This Row],[29+]]-P_A_R[[#This Row],[30+]]</f>
        <v>1.1999999999999999E-3</v>
      </c>
      <c r="BZ31" s="5">
        <f>P_A_R[[#This Row],[30+]]-P_A_R[[#This Row],[31+]]</f>
        <v>7.000000000000001E-4</v>
      </c>
      <c r="CA31" s="5">
        <f>P_A_R[[#This Row],[31+]]-P_A_R[[#This Row],[32+]]</f>
        <v>3.5999999999999997E-4</v>
      </c>
      <c r="CB31" s="5">
        <f>P_A_R[[#This Row],[32+]]-P_A_R[[#This Row],[33+]]</f>
        <v>2.0000000000000001E-4</v>
      </c>
      <c r="CC31" s="5">
        <f>P_A_R[[#This Row],[33+]]-P_A_R[[#This Row],[34+]]</f>
        <v>1E-4</v>
      </c>
      <c r="CD31" s="5">
        <f>P_A_R[[#This Row],[34+]]-P_A_R[[#This Row],[35+]]</f>
        <v>4.0000000000000003E-5</v>
      </c>
      <c r="CE31" s="5">
        <f>P_A_R[[#This Row],[35+]]-P_A_R[[#This Row],[36+]]</f>
        <v>4.0000000000000003E-5</v>
      </c>
      <c r="CF31" s="5">
        <f>P_A_R[[#This Row],[36+]]-P_A_R[[#This Row],[37+]]</f>
        <v>0</v>
      </c>
      <c r="CG31" s="5">
        <f>P_A_R[[#This Row],[37+]]-P_A_R[[#This Row],[38+]]</f>
        <v>0</v>
      </c>
      <c r="CH31" s="5">
        <f>P_A_R[[#This Row],[38+]]-P_A_R[[#This Row],[39+]]</f>
        <v>0</v>
      </c>
      <c r="CI31" s="5">
        <f>P_A_R[[#This Row],[39+]]-P_A_R[[#This Row],[40+]]</f>
        <v>0</v>
      </c>
      <c r="CJ31" s="5">
        <f>P_A_R[[#This Row],[40+]]-P_A_R[[#This Row],[41+]]</f>
        <v>0</v>
      </c>
      <c r="CK31" s="5">
        <f>P_A_R[[#This Row],[41+]]-P_A_R[[#This Row],[42+]]</f>
        <v>0</v>
      </c>
      <c r="CL31" s="5">
        <f>P_A_R[[#This Row],[42+]]-P_A_R[[#This Row],[43+]]</f>
        <v>0</v>
      </c>
      <c r="CM31" s="5">
        <f>P_A_R[[#This Row],[43+]]-P_A_R[[#This Row],[44+]]</f>
        <v>0</v>
      </c>
      <c r="CN31" s="5">
        <f>P_A_R[[#This Row],[44+]]-P_A_R[[#This Row],[45+]]</f>
        <v>0</v>
      </c>
      <c r="CO31" s="5">
        <f>P_A_R[[#This Row],[45+]]-P_A_R[[#This Row],[46+]]</f>
        <v>0</v>
      </c>
      <c r="CP31" s="5">
        <f>P_A_R[[#This Row],[46+]]-P_A_R[[#This Row],[47+]]</f>
        <v>0</v>
      </c>
      <c r="CQ31" s="5">
        <f>P_A_R[[#This Row],[47+]]-P_A_R[[#This Row],[48+]]</f>
        <v>0</v>
      </c>
      <c r="CR31" s="5">
        <f>P_A_R[[#This Row],[48+]]-P_A_R[[#This Row],[49+]]</f>
        <v>0</v>
      </c>
      <c r="CS31" s="5">
        <f>P_A_R[[#This Row],[49+]]-P_A_R[[#This Row],[50+]]</f>
        <v>0</v>
      </c>
      <c r="CT31" s="5">
        <f>P_A_R[[#This Row],[50+]]-P_A_R[[#This Row],[51+]]</f>
        <v>0</v>
      </c>
      <c r="CU31" s="5">
        <f>P_A_R[[#This Row],[51+]]-P_A_R[[#This Row],[52+]]</f>
        <v>0</v>
      </c>
      <c r="CV31" s="5">
        <f>P_A_R[[#This Row],[52+]]-P_A_R[[#This Row],[53+]]</f>
        <v>0</v>
      </c>
      <c r="CW31" s="5">
        <f>P_A_R[[#This Row],[53+]]-P_A_R[[#This Row],[54+]]</f>
        <v>0</v>
      </c>
      <c r="CX31" s="5">
        <f>P_A_R[[#This Row],[54+]]-P_A_R[[#This Row],[55+]]</f>
        <v>0</v>
      </c>
      <c r="CY31" s="5">
        <f>P_A_R[[#This Row],[55+]]-P_A_R[[#This Row],[56+]]</f>
        <v>0</v>
      </c>
      <c r="CZ31" s="5">
        <f>P_A_R[[#This Row],[56+]]-P_A_R[[#This Row],[57+]]</f>
        <v>0</v>
      </c>
      <c r="DA31" s="5">
        <f>P_A_R[[#This Row],[57+]]-P_A_R[[#This Row],[58+]]</f>
        <v>0</v>
      </c>
      <c r="DB31" s="5">
        <f>P_A_R[[#This Row],[58+]]-P_A_R[[#This Row],[59+]]</f>
        <v>0</v>
      </c>
    </row>
    <row r="32" spans="1:106" x14ac:dyDescent="0.25">
      <c r="A32" s="10">
        <v>22400622</v>
      </c>
      <c r="B32" t="s">
        <v>84</v>
      </c>
      <c r="C32" t="s">
        <v>85</v>
      </c>
      <c r="D32" s="11">
        <v>0.79166666666666663</v>
      </c>
      <c r="E32" s="9" t="str">
        <f>HYPERLINK("https://www.nba.com/stats/player/1628371/boxscores-traditional", "Jonathan Isaac")</f>
        <v>Jonathan Isaac</v>
      </c>
      <c r="F32">
        <v>16.399999999999999</v>
      </c>
      <c r="G32" s="4">
        <v>8.452</v>
      </c>
      <c r="H32" s="3">
        <v>0.77637</v>
      </c>
      <c r="I32" s="3">
        <v>0.73890999999999996</v>
      </c>
      <c r="J32" s="3">
        <v>0.69847000000000004</v>
      </c>
      <c r="K32" s="3">
        <v>0.65542</v>
      </c>
      <c r="L32" s="3">
        <v>0.61026000000000002</v>
      </c>
      <c r="M32" s="3">
        <v>0.56749000000000005</v>
      </c>
      <c r="N32" s="3">
        <v>0.51993999999999996</v>
      </c>
      <c r="O32" s="3">
        <v>0.47210000000000002</v>
      </c>
      <c r="P32" s="3">
        <v>0.42465000000000003</v>
      </c>
      <c r="Q32" s="3">
        <v>0.37828000000000001</v>
      </c>
      <c r="R32" s="3">
        <v>0.33360000000000001</v>
      </c>
      <c r="S32" s="3">
        <v>0.29459999999999997</v>
      </c>
      <c r="T32" s="3">
        <v>0.25463000000000002</v>
      </c>
      <c r="U32" s="3">
        <v>0.2177</v>
      </c>
      <c r="V32" s="3">
        <v>0.18406</v>
      </c>
      <c r="W32" s="3">
        <v>0.15386</v>
      </c>
      <c r="X32" s="3">
        <v>0.12714</v>
      </c>
      <c r="Y32" s="3">
        <v>0.10564999999999999</v>
      </c>
      <c r="Z32" s="3">
        <v>8.5339999999999999E-2</v>
      </c>
      <c r="AA32" s="3">
        <v>6.8110000000000004E-2</v>
      </c>
      <c r="AB32" s="3">
        <v>5.3699999999999998E-2</v>
      </c>
      <c r="AC32" s="3">
        <v>4.1820000000000003E-2</v>
      </c>
      <c r="AD32" s="3">
        <v>3.2160000000000001E-2</v>
      </c>
      <c r="AE32" s="3">
        <v>2.5000000000000001E-2</v>
      </c>
      <c r="AF32" s="3">
        <v>1.8759999999999999E-2</v>
      </c>
      <c r="AG32" s="3">
        <v>1.3899999999999999E-2</v>
      </c>
      <c r="AH32" s="3">
        <v>1.017E-2</v>
      </c>
      <c r="AI32" s="3">
        <v>7.3400000000000002E-3</v>
      </c>
      <c r="AJ32" s="3">
        <v>5.2300000000000003E-3</v>
      </c>
      <c r="AK32" s="3">
        <v>3.79E-3</v>
      </c>
      <c r="AL32" s="3">
        <v>2.64E-3</v>
      </c>
      <c r="AM32" s="3">
        <v>1.81E-3</v>
      </c>
      <c r="AN32" s="3">
        <v>1.2199999999999999E-3</v>
      </c>
      <c r="AO32" s="3">
        <v>8.1999999999999998E-4</v>
      </c>
      <c r="AP32" s="3">
        <v>5.4000000000000001E-4</v>
      </c>
      <c r="AQ32" s="3">
        <v>3.6000000000000002E-4</v>
      </c>
      <c r="AR32" s="3">
        <v>2.3000000000000001E-4</v>
      </c>
      <c r="AS32" s="3">
        <v>1.4999999999999999E-4</v>
      </c>
      <c r="AT32" s="3">
        <v>9.0000000000000006E-5</v>
      </c>
      <c r="AU32" s="3">
        <v>6.0000000000000002E-5</v>
      </c>
      <c r="AV32" s="3">
        <v>3.0000000000000001E-5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5">
        <f>P_A_R[[#This Row],[10+]]-P_A_R[[#This Row],[11+]]</f>
        <v>3.7460000000000049E-2</v>
      </c>
      <c r="BG32" s="5">
        <f>P_A_R[[#This Row],[11+]]-P_A_R[[#This Row],[12+]]</f>
        <v>4.043999999999992E-2</v>
      </c>
      <c r="BH32" s="5">
        <f>P_A_R[[#This Row],[12+]]-P_A_R[[#This Row],[13+]]</f>
        <v>4.3050000000000033E-2</v>
      </c>
      <c r="BI32" s="5">
        <f>P_A_R[[#This Row],[13+]]-P_A_R[[#This Row],[14+]]</f>
        <v>4.5159999999999978E-2</v>
      </c>
      <c r="BJ32" s="5">
        <f>P_A_R[[#This Row],[14+]]-P_A_R[[#This Row],[15+]]</f>
        <v>4.2769999999999975E-2</v>
      </c>
      <c r="BK32" s="5">
        <f>P_A_R[[#This Row],[15+]]-P_A_R[[#This Row],[16+]]</f>
        <v>4.7550000000000092E-2</v>
      </c>
      <c r="BL32" s="5">
        <f>P_A_R[[#This Row],[16+]]-P_A_R[[#This Row],[17+]]</f>
        <v>4.7839999999999938E-2</v>
      </c>
      <c r="BM32" s="5">
        <f>P_A_R[[#This Row],[17+]]-P_A_R[[#This Row],[18+]]</f>
        <v>4.7449999999999992E-2</v>
      </c>
      <c r="BN32" s="5">
        <f>P_A_R[[#This Row],[18+]]-P_A_R[[#This Row],[19+]]</f>
        <v>4.6370000000000022E-2</v>
      </c>
      <c r="BO32" s="5">
        <f>P_A_R[[#This Row],[19+]]-P_A_R[[#This Row],[20+]]</f>
        <v>4.4679999999999997E-2</v>
      </c>
      <c r="BP32" s="5">
        <f>P_A_R[[#This Row],[20+]]-P_A_R[[#This Row],[21+]]</f>
        <v>3.9000000000000035E-2</v>
      </c>
      <c r="BQ32" s="5">
        <f>P_A_R[[#This Row],[21+]]-P_A_R[[#This Row],[22+]]</f>
        <v>3.996999999999995E-2</v>
      </c>
      <c r="BR32" s="5">
        <f>P_A_R[[#This Row],[22+]]-P_A_R[[#This Row],[23+]]</f>
        <v>3.6930000000000018E-2</v>
      </c>
      <c r="BS32" s="5">
        <f>P_A_R[[#This Row],[23+]]-P_A_R[[#This Row],[24+]]</f>
        <v>3.3640000000000003E-2</v>
      </c>
      <c r="BT32" s="5">
        <f>P_A_R[[#This Row],[24+]]-P_A_R[[#This Row],[25+]]</f>
        <v>3.0200000000000005E-2</v>
      </c>
      <c r="BU32" s="5">
        <f>P_A_R[[#This Row],[25+]]-P_A_R[[#This Row],[26+]]</f>
        <v>2.6719999999999994E-2</v>
      </c>
      <c r="BV32" s="5">
        <f>P_A_R[[#This Row],[26+]]-P_A_R[[#This Row],[27+]]</f>
        <v>2.1490000000000009E-2</v>
      </c>
      <c r="BW32" s="5">
        <f>P_A_R[[#This Row],[27+]]-P_A_R[[#This Row],[28+]]</f>
        <v>2.0309999999999995E-2</v>
      </c>
      <c r="BX32" s="5">
        <f>P_A_R[[#This Row],[28+]]-P_A_R[[#This Row],[29+]]</f>
        <v>1.7229999999999995E-2</v>
      </c>
      <c r="BY32" s="5">
        <f>P_A_R[[#This Row],[29+]]-P_A_R[[#This Row],[30+]]</f>
        <v>1.4410000000000006E-2</v>
      </c>
      <c r="BZ32" s="5">
        <f>P_A_R[[#This Row],[30+]]-P_A_R[[#This Row],[31+]]</f>
        <v>1.1879999999999995E-2</v>
      </c>
      <c r="CA32" s="5">
        <f>P_A_R[[#This Row],[31+]]-P_A_R[[#This Row],[32+]]</f>
        <v>9.6600000000000019E-3</v>
      </c>
      <c r="CB32" s="5">
        <f>P_A_R[[#This Row],[32+]]-P_A_R[[#This Row],[33+]]</f>
        <v>7.1599999999999997E-3</v>
      </c>
      <c r="CC32" s="5">
        <f>P_A_R[[#This Row],[33+]]-P_A_R[[#This Row],[34+]]</f>
        <v>6.2400000000000025E-3</v>
      </c>
      <c r="CD32" s="5">
        <f>P_A_R[[#This Row],[34+]]-P_A_R[[#This Row],[35+]]</f>
        <v>4.8599999999999997E-3</v>
      </c>
      <c r="CE32" s="5">
        <f>P_A_R[[#This Row],[35+]]-P_A_R[[#This Row],[36+]]</f>
        <v>3.7299999999999989E-3</v>
      </c>
      <c r="CF32" s="5">
        <f>P_A_R[[#This Row],[36+]]-P_A_R[[#This Row],[37+]]</f>
        <v>2.8300000000000001E-3</v>
      </c>
      <c r="CG32" s="5">
        <f>P_A_R[[#This Row],[37+]]-P_A_R[[#This Row],[38+]]</f>
        <v>2.1099999999999999E-3</v>
      </c>
      <c r="CH32" s="5">
        <f>P_A_R[[#This Row],[38+]]-P_A_R[[#This Row],[39+]]</f>
        <v>1.4400000000000003E-3</v>
      </c>
      <c r="CI32" s="5">
        <f>P_A_R[[#This Row],[39+]]-P_A_R[[#This Row],[40+]]</f>
        <v>1.15E-3</v>
      </c>
      <c r="CJ32" s="5">
        <f>P_A_R[[#This Row],[40+]]-P_A_R[[#This Row],[41+]]</f>
        <v>8.3000000000000001E-4</v>
      </c>
      <c r="CK32" s="5">
        <f>P_A_R[[#This Row],[41+]]-P_A_R[[#This Row],[42+]]</f>
        <v>5.9000000000000003E-4</v>
      </c>
      <c r="CL32" s="5">
        <f>P_A_R[[#This Row],[42+]]-P_A_R[[#This Row],[43+]]</f>
        <v>3.9999999999999996E-4</v>
      </c>
      <c r="CM32" s="5">
        <f>P_A_R[[#This Row],[43+]]-P_A_R[[#This Row],[44+]]</f>
        <v>2.7999999999999998E-4</v>
      </c>
      <c r="CN32" s="5">
        <f>P_A_R[[#This Row],[44+]]-P_A_R[[#This Row],[45+]]</f>
        <v>1.7999999999999998E-4</v>
      </c>
      <c r="CO32" s="5">
        <f>P_A_R[[#This Row],[45+]]-P_A_R[[#This Row],[46+]]</f>
        <v>1.3000000000000002E-4</v>
      </c>
      <c r="CP32" s="5">
        <f>P_A_R[[#This Row],[46+]]-P_A_R[[#This Row],[47+]]</f>
        <v>8.000000000000002E-5</v>
      </c>
      <c r="CQ32" s="5">
        <f>P_A_R[[#This Row],[47+]]-P_A_R[[#This Row],[48+]]</f>
        <v>5.9999999999999981E-5</v>
      </c>
      <c r="CR32" s="5">
        <f>P_A_R[[#This Row],[48+]]-P_A_R[[#This Row],[49+]]</f>
        <v>3.0000000000000004E-5</v>
      </c>
      <c r="CS32" s="5">
        <f>P_A_R[[#This Row],[49+]]-P_A_R[[#This Row],[50+]]</f>
        <v>3.0000000000000001E-5</v>
      </c>
      <c r="CT32" s="5">
        <f>P_A_R[[#This Row],[50+]]-P_A_R[[#This Row],[51+]]</f>
        <v>3.0000000000000001E-5</v>
      </c>
      <c r="CU32" s="5">
        <f>P_A_R[[#This Row],[51+]]-P_A_R[[#This Row],[52+]]</f>
        <v>0</v>
      </c>
      <c r="CV32" s="5">
        <f>P_A_R[[#This Row],[52+]]-P_A_R[[#This Row],[53+]]</f>
        <v>0</v>
      </c>
      <c r="CW32" s="5">
        <f>P_A_R[[#This Row],[53+]]-P_A_R[[#This Row],[54+]]</f>
        <v>0</v>
      </c>
      <c r="CX32" s="5">
        <f>P_A_R[[#This Row],[54+]]-P_A_R[[#This Row],[55+]]</f>
        <v>0</v>
      </c>
      <c r="CY32" s="5">
        <f>P_A_R[[#This Row],[55+]]-P_A_R[[#This Row],[56+]]</f>
        <v>0</v>
      </c>
      <c r="CZ32" s="5">
        <f>P_A_R[[#This Row],[56+]]-P_A_R[[#This Row],[57+]]</f>
        <v>0</v>
      </c>
      <c r="DA32" s="5">
        <f>P_A_R[[#This Row],[57+]]-P_A_R[[#This Row],[58+]]</f>
        <v>0</v>
      </c>
      <c r="DB32" s="5">
        <f>P_A_R[[#This Row],[58+]]-P_A_R[[#This Row],[59+]]</f>
        <v>0</v>
      </c>
    </row>
    <row r="33" spans="1:106" x14ac:dyDescent="0.25">
      <c r="A33" s="10">
        <v>22400622</v>
      </c>
      <c r="B33" t="s">
        <v>84</v>
      </c>
      <c r="C33" t="s">
        <v>85</v>
      </c>
      <c r="D33" s="11">
        <v>0.79166666666666663</v>
      </c>
      <c r="E33" s="9" t="str">
        <f>HYPERLINK("https://www.nba.com/stats/player/1641783/boxscores-traditional", "Tristan da Silva")</f>
        <v>Tristan da Silva</v>
      </c>
      <c r="F33">
        <v>15.8</v>
      </c>
      <c r="G33" s="4">
        <v>7.859</v>
      </c>
      <c r="H33" s="3">
        <v>0.77034999999999998</v>
      </c>
      <c r="I33" s="3">
        <v>0.72907</v>
      </c>
      <c r="J33" s="3">
        <v>0.68439000000000005</v>
      </c>
      <c r="K33" s="3">
        <v>0.64058000000000004</v>
      </c>
      <c r="L33" s="3">
        <v>0.59094999999999998</v>
      </c>
      <c r="M33" s="3">
        <v>0.53983000000000003</v>
      </c>
      <c r="N33" s="3">
        <v>0.48803000000000002</v>
      </c>
      <c r="O33" s="3">
        <v>0.44037999999999999</v>
      </c>
      <c r="P33" s="3">
        <v>0.38973999999999998</v>
      </c>
      <c r="Q33" s="3">
        <v>0.34089999999999998</v>
      </c>
      <c r="R33" s="3">
        <v>0.29805999999999999</v>
      </c>
      <c r="S33" s="3">
        <v>0.25463000000000002</v>
      </c>
      <c r="T33" s="3">
        <v>0.21476000000000001</v>
      </c>
      <c r="U33" s="3">
        <v>0.17879</v>
      </c>
      <c r="V33" s="3">
        <v>0.14917</v>
      </c>
      <c r="W33" s="3">
        <v>0.121</v>
      </c>
      <c r="X33" s="3">
        <v>9.6799999999999997E-2</v>
      </c>
      <c r="Y33" s="3">
        <v>7.6359999999999997E-2</v>
      </c>
      <c r="Z33" s="3">
        <v>6.0569999999999999E-2</v>
      </c>
      <c r="AA33" s="3">
        <v>4.648E-2</v>
      </c>
      <c r="AB33" s="3">
        <v>3.5150000000000001E-2</v>
      </c>
      <c r="AC33" s="3">
        <v>2.6800000000000001E-2</v>
      </c>
      <c r="AD33" s="3">
        <v>1.9699999999999999E-2</v>
      </c>
      <c r="AE33" s="3">
        <v>1.426E-2</v>
      </c>
      <c r="AF33" s="3">
        <v>1.017E-2</v>
      </c>
      <c r="AG33" s="3">
        <v>7.3400000000000002E-3</v>
      </c>
      <c r="AH33" s="3">
        <v>5.0800000000000003E-3</v>
      </c>
      <c r="AI33" s="3">
        <v>3.47E-3</v>
      </c>
      <c r="AJ33" s="3">
        <v>2.3999999999999998E-3</v>
      </c>
      <c r="AK33" s="3">
        <v>1.5900000000000001E-3</v>
      </c>
      <c r="AL33" s="3">
        <v>1.0399999999999999E-3</v>
      </c>
      <c r="AM33" s="3">
        <v>6.6E-4</v>
      </c>
      <c r="AN33" s="3">
        <v>4.2999999999999999E-4</v>
      </c>
      <c r="AO33" s="3">
        <v>2.7E-4</v>
      </c>
      <c r="AP33" s="3">
        <v>1.7000000000000001E-4</v>
      </c>
      <c r="AQ33" s="3">
        <v>1E-4</v>
      </c>
      <c r="AR33" s="3">
        <v>6.0000000000000002E-5</v>
      </c>
      <c r="AS33" s="3">
        <v>4.0000000000000003E-5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5">
        <f>P_A_R[[#This Row],[10+]]-P_A_R[[#This Row],[11+]]</f>
        <v>4.1279999999999983E-2</v>
      </c>
      <c r="BG33" s="5">
        <f>P_A_R[[#This Row],[11+]]-P_A_R[[#This Row],[12+]]</f>
        <v>4.4679999999999942E-2</v>
      </c>
      <c r="BH33" s="5">
        <f>P_A_R[[#This Row],[12+]]-P_A_R[[#This Row],[13+]]</f>
        <v>4.3810000000000016E-2</v>
      </c>
      <c r="BI33" s="5">
        <f>P_A_R[[#This Row],[13+]]-P_A_R[[#This Row],[14+]]</f>
        <v>4.9630000000000063E-2</v>
      </c>
      <c r="BJ33" s="5">
        <f>P_A_R[[#This Row],[14+]]-P_A_R[[#This Row],[15+]]</f>
        <v>5.1119999999999943E-2</v>
      </c>
      <c r="BK33" s="5">
        <f>P_A_R[[#This Row],[15+]]-P_A_R[[#This Row],[16+]]</f>
        <v>5.1800000000000013E-2</v>
      </c>
      <c r="BL33" s="5">
        <f>P_A_R[[#This Row],[16+]]-P_A_R[[#This Row],[17+]]</f>
        <v>4.7650000000000026E-2</v>
      </c>
      <c r="BM33" s="5">
        <f>P_A_R[[#This Row],[17+]]-P_A_R[[#This Row],[18+]]</f>
        <v>5.0640000000000018E-2</v>
      </c>
      <c r="BN33" s="5">
        <f>P_A_R[[#This Row],[18+]]-P_A_R[[#This Row],[19+]]</f>
        <v>4.8839999999999995E-2</v>
      </c>
      <c r="BO33" s="5">
        <f>P_A_R[[#This Row],[19+]]-P_A_R[[#This Row],[20+]]</f>
        <v>4.2839999999999989E-2</v>
      </c>
      <c r="BP33" s="5">
        <f>P_A_R[[#This Row],[20+]]-P_A_R[[#This Row],[21+]]</f>
        <v>4.3429999999999969E-2</v>
      </c>
      <c r="BQ33" s="5">
        <f>P_A_R[[#This Row],[21+]]-P_A_R[[#This Row],[22+]]</f>
        <v>3.9870000000000017E-2</v>
      </c>
      <c r="BR33" s="5">
        <f>P_A_R[[#This Row],[22+]]-P_A_R[[#This Row],[23+]]</f>
        <v>3.5970000000000002E-2</v>
      </c>
      <c r="BS33" s="5">
        <f>P_A_R[[#This Row],[23+]]-P_A_R[[#This Row],[24+]]</f>
        <v>2.9620000000000007E-2</v>
      </c>
      <c r="BT33" s="5">
        <f>P_A_R[[#This Row],[24+]]-P_A_R[[#This Row],[25+]]</f>
        <v>2.8170000000000001E-2</v>
      </c>
      <c r="BU33" s="5">
        <f>P_A_R[[#This Row],[25+]]-P_A_R[[#This Row],[26+]]</f>
        <v>2.4199999999999999E-2</v>
      </c>
      <c r="BV33" s="5">
        <f>P_A_R[[#This Row],[26+]]-P_A_R[[#This Row],[27+]]</f>
        <v>2.044E-2</v>
      </c>
      <c r="BW33" s="5">
        <f>P_A_R[[#This Row],[27+]]-P_A_R[[#This Row],[28+]]</f>
        <v>1.5789999999999998E-2</v>
      </c>
      <c r="BX33" s="5">
        <f>P_A_R[[#This Row],[28+]]-P_A_R[[#This Row],[29+]]</f>
        <v>1.4089999999999998E-2</v>
      </c>
      <c r="BY33" s="5">
        <f>P_A_R[[#This Row],[29+]]-P_A_R[[#This Row],[30+]]</f>
        <v>1.133E-2</v>
      </c>
      <c r="BZ33" s="5">
        <f>P_A_R[[#This Row],[30+]]-P_A_R[[#This Row],[31+]]</f>
        <v>8.3499999999999998E-3</v>
      </c>
      <c r="CA33" s="5">
        <f>P_A_R[[#This Row],[31+]]-P_A_R[[#This Row],[32+]]</f>
        <v>7.1000000000000021E-3</v>
      </c>
      <c r="CB33" s="5">
        <f>P_A_R[[#This Row],[32+]]-P_A_R[[#This Row],[33+]]</f>
        <v>5.4399999999999987E-3</v>
      </c>
      <c r="CC33" s="5">
        <f>P_A_R[[#This Row],[33+]]-P_A_R[[#This Row],[34+]]</f>
        <v>4.0899999999999999E-3</v>
      </c>
      <c r="CD33" s="5">
        <f>P_A_R[[#This Row],[34+]]-P_A_R[[#This Row],[35+]]</f>
        <v>2.8300000000000001E-3</v>
      </c>
      <c r="CE33" s="5">
        <f>P_A_R[[#This Row],[35+]]-P_A_R[[#This Row],[36+]]</f>
        <v>2.2599999999999999E-3</v>
      </c>
      <c r="CF33" s="5">
        <f>P_A_R[[#This Row],[36+]]-P_A_R[[#This Row],[37+]]</f>
        <v>1.6100000000000003E-3</v>
      </c>
      <c r="CG33" s="5">
        <f>P_A_R[[#This Row],[37+]]-P_A_R[[#This Row],[38+]]</f>
        <v>1.0700000000000002E-3</v>
      </c>
      <c r="CH33" s="5">
        <f>P_A_R[[#This Row],[38+]]-P_A_R[[#This Row],[39+]]</f>
        <v>8.0999999999999974E-4</v>
      </c>
      <c r="CI33" s="5">
        <f>P_A_R[[#This Row],[39+]]-P_A_R[[#This Row],[40+]]</f>
        <v>5.5000000000000014E-4</v>
      </c>
      <c r="CJ33" s="5">
        <f>P_A_R[[#This Row],[40+]]-P_A_R[[#This Row],[41+]]</f>
        <v>3.7999999999999991E-4</v>
      </c>
      <c r="CK33" s="5">
        <f>P_A_R[[#This Row],[41+]]-P_A_R[[#This Row],[42+]]</f>
        <v>2.3000000000000001E-4</v>
      </c>
      <c r="CL33" s="5">
        <f>P_A_R[[#This Row],[42+]]-P_A_R[[#This Row],[43+]]</f>
        <v>1.5999999999999999E-4</v>
      </c>
      <c r="CM33" s="5">
        <f>P_A_R[[#This Row],[43+]]-P_A_R[[#This Row],[44+]]</f>
        <v>9.9999999999999991E-5</v>
      </c>
      <c r="CN33" s="5">
        <f>P_A_R[[#This Row],[44+]]-P_A_R[[#This Row],[45+]]</f>
        <v>7.0000000000000007E-5</v>
      </c>
      <c r="CO33" s="5">
        <f>P_A_R[[#This Row],[45+]]-P_A_R[[#This Row],[46+]]</f>
        <v>4.0000000000000003E-5</v>
      </c>
      <c r="CP33" s="5">
        <f>P_A_R[[#This Row],[46+]]-P_A_R[[#This Row],[47+]]</f>
        <v>1.9999999999999998E-5</v>
      </c>
      <c r="CQ33" s="5">
        <f>P_A_R[[#This Row],[47+]]-P_A_R[[#This Row],[48+]]</f>
        <v>4.0000000000000003E-5</v>
      </c>
      <c r="CR33" s="5">
        <f>P_A_R[[#This Row],[48+]]-P_A_R[[#This Row],[49+]]</f>
        <v>0</v>
      </c>
      <c r="CS33" s="5">
        <f>P_A_R[[#This Row],[49+]]-P_A_R[[#This Row],[50+]]</f>
        <v>0</v>
      </c>
      <c r="CT33" s="5">
        <f>P_A_R[[#This Row],[50+]]-P_A_R[[#This Row],[51+]]</f>
        <v>0</v>
      </c>
      <c r="CU33" s="5">
        <f>P_A_R[[#This Row],[51+]]-P_A_R[[#This Row],[52+]]</f>
        <v>0</v>
      </c>
      <c r="CV33" s="5">
        <f>P_A_R[[#This Row],[52+]]-P_A_R[[#This Row],[53+]]</f>
        <v>0</v>
      </c>
      <c r="CW33" s="5">
        <f>P_A_R[[#This Row],[53+]]-P_A_R[[#This Row],[54+]]</f>
        <v>0</v>
      </c>
      <c r="CX33" s="5">
        <f>P_A_R[[#This Row],[54+]]-P_A_R[[#This Row],[55+]]</f>
        <v>0</v>
      </c>
      <c r="CY33" s="5">
        <f>P_A_R[[#This Row],[55+]]-P_A_R[[#This Row],[56+]]</f>
        <v>0</v>
      </c>
      <c r="CZ33" s="5">
        <f>P_A_R[[#This Row],[56+]]-P_A_R[[#This Row],[57+]]</f>
        <v>0</v>
      </c>
      <c r="DA33" s="5">
        <f>P_A_R[[#This Row],[57+]]-P_A_R[[#This Row],[58+]]</f>
        <v>0</v>
      </c>
      <c r="DB33" s="5">
        <f>P_A_R[[#This Row],[58+]]-P_A_R[[#This Row],[59+]]</f>
        <v>0</v>
      </c>
    </row>
    <row r="34" spans="1:106" x14ac:dyDescent="0.25">
      <c r="A34" s="10">
        <v>22400622</v>
      </c>
      <c r="B34" t="s">
        <v>84</v>
      </c>
      <c r="C34" t="s">
        <v>85</v>
      </c>
      <c r="D34" s="11">
        <v>0.79166666666666663</v>
      </c>
      <c r="E34" s="9" t="str">
        <f>HYPERLINK("https://www.nba.com/stats/player/1641724/boxscores-traditional", "Jett Howard")</f>
        <v>Jett Howard</v>
      </c>
      <c r="F34">
        <v>13.2</v>
      </c>
      <c r="G34" s="4">
        <v>9.7859999999999996</v>
      </c>
      <c r="H34" s="3">
        <v>0.62929999999999997</v>
      </c>
      <c r="I34" s="3">
        <v>0.58706000000000003</v>
      </c>
      <c r="J34" s="3">
        <v>0.54776000000000002</v>
      </c>
      <c r="K34" s="3">
        <v>0.50797999999999999</v>
      </c>
      <c r="L34" s="3">
        <v>0.46811999999999998</v>
      </c>
      <c r="M34" s="3">
        <v>0.42858000000000002</v>
      </c>
      <c r="N34" s="3">
        <v>0.38590999999999998</v>
      </c>
      <c r="O34" s="3">
        <v>0.34827000000000002</v>
      </c>
      <c r="P34" s="3">
        <v>0.31207000000000001</v>
      </c>
      <c r="Q34" s="3">
        <v>0.27760000000000001</v>
      </c>
      <c r="R34" s="3">
        <v>0.24510000000000001</v>
      </c>
      <c r="S34" s="3">
        <v>0.21185999999999999</v>
      </c>
      <c r="T34" s="3">
        <v>0.18406</v>
      </c>
      <c r="U34" s="3">
        <v>0.15866</v>
      </c>
      <c r="V34" s="3">
        <v>0.13567000000000001</v>
      </c>
      <c r="W34" s="3">
        <v>0.11314</v>
      </c>
      <c r="X34" s="3">
        <v>9.5100000000000004E-2</v>
      </c>
      <c r="Y34" s="3">
        <v>7.9269999999999993E-2</v>
      </c>
      <c r="Z34" s="3">
        <v>6.5519999999999995E-2</v>
      </c>
      <c r="AA34" s="3">
        <v>5.3699999999999998E-2</v>
      </c>
      <c r="AB34" s="3">
        <v>4.2720000000000001E-2</v>
      </c>
      <c r="AC34" s="3">
        <v>3.4380000000000001E-2</v>
      </c>
      <c r="AD34" s="3">
        <v>2.743E-2</v>
      </c>
      <c r="AE34" s="3">
        <v>2.1690000000000001E-2</v>
      </c>
      <c r="AF34" s="3">
        <v>1.6590000000000001E-2</v>
      </c>
      <c r="AG34" s="3">
        <v>1.2869999999999999E-2</v>
      </c>
      <c r="AH34" s="3">
        <v>9.9000000000000008E-3</v>
      </c>
      <c r="AI34" s="3">
        <v>7.5500000000000003E-3</v>
      </c>
      <c r="AJ34" s="3">
        <v>5.7000000000000002E-3</v>
      </c>
      <c r="AK34" s="3">
        <v>4.15E-3</v>
      </c>
      <c r="AL34" s="3">
        <v>3.0699999999999998E-3</v>
      </c>
      <c r="AM34" s="3">
        <v>2.2599999999999999E-3</v>
      </c>
      <c r="AN34" s="3">
        <v>1.64E-3</v>
      </c>
      <c r="AO34" s="3">
        <v>1.14E-3</v>
      </c>
      <c r="AP34" s="3">
        <v>8.1999999999999998E-4</v>
      </c>
      <c r="AQ34" s="3">
        <v>5.8E-4</v>
      </c>
      <c r="AR34" s="3">
        <v>4.0000000000000002E-4</v>
      </c>
      <c r="AS34" s="3">
        <v>2.7999999999999998E-4</v>
      </c>
      <c r="AT34" s="3">
        <v>1.9000000000000001E-4</v>
      </c>
      <c r="AU34" s="3">
        <v>1.2999999999999999E-4</v>
      </c>
      <c r="AV34" s="3">
        <v>8.0000000000000007E-5</v>
      </c>
      <c r="AW34" s="3">
        <v>6.0000000000000002E-5</v>
      </c>
      <c r="AX34" s="3">
        <v>4.0000000000000003E-5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5">
        <f>P_A_R[[#This Row],[10+]]-P_A_R[[#This Row],[11+]]</f>
        <v>4.2239999999999944E-2</v>
      </c>
      <c r="BG34" s="5">
        <f>P_A_R[[#This Row],[11+]]-P_A_R[[#This Row],[12+]]</f>
        <v>3.9300000000000002E-2</v>
      </c>
      <c r="BH34" s="5">
        <f>P_A_R[[#This Row],[12+]]-P_A_R[[#This Row],[13+]]</f>
        <v>3.9780000000000038E-2</v>
      </c>
      <c r="BI34" s="5">
        <f>P_A_R[[#This Row],[13+]]-P_A_R[[#This Row],[14+]]</f>
        <v>3.9860000000000007E-2</v>
      </c>
      <c r="BJ34" s="5">
        <f>P_A_R[[#This Row],[14+]]-P_A_R[[#This Row],[15+]]</f>
        <v>3.9539999999999964E-2</v>
      </c>
      <c r="BK34" s="5">
        <f>P_A_R[[#This Row],[15+]]-P_A_R[[#This Row],[16+]]</f>
        <v>4.2670000000000041E-2</v>
      </c>
      <c r="BL34" s="5">
        <f>P_A_R[[#This Row],[16+]]-P_A_R[[#This Row],[17+]]</f>
        <v>3.7639999999999951E-2</v>
      </c>
      <c r="BM34" s="5">
        <f>P_A_R[[#This Row],[17+]]-P_A_R[[#This Row],[18+]]</f>
        <v>3.620000000000001E-2</v>
      </c>
      <c r="BN34" s="5">
        <f>P_A_R[[#This Row],[18+]]-P_A_R[[#This Row],[19+]]</f>
        <v>3.4470000000000001E-2</v>
      </c>
      <c r="BO34" s="5">
        <f>P_A_R[[#This Row],[19+]]-P_A_R[[#This Row],[20+]]</f>
        <v>3.2500000000000001E-2</v>
      </c>
      <c r="BP34" s="5">
        <f>P_A_R[[#This Row],[20+]]-P_A_R[[#This Row],[21+]]</f>
        <v>3.324000000000002E-2</v>
      </c>
      <c r="BQ34" s="5">
        <f>P_A_R[[#This Row],[21+]]-P_A_R[[#This Row],[22+]]</f>
        <v>2.7799999999999991E-2</v>
      </c>
      <c r="BR34" s="5">
        <f>P_A_R[[#This Row],[22+]]-P_A_R[[#This Row],[23+]]</f>
        <v>2.5400000000000006E-2</v>
      </c>
      <c r="BS34" s="5">
        <f>P_A_R[[#This Row],[23+]]-P_A_R[[#This Row],[24+]]</f>
        <v>2.2989999999999983E-2</v>
      </c>
      <c r="BT34" s="5">
        <f>P_A_R[[#This Row],[24+]]-P_A_R[[#This Row],[25+]]</f>
        <v>2.2530000000000008E-2</v>
      </c>
      <c r="BU34" s="5">
        <f>P_A_R[[#This Row],[25+]]-P_A_R[[#This Row],[26+]]</f>
        <v>1.804E-2</v>
      </c>
      <c r="BV34" s="5">
        <f>P_A_R[[#This Row],[26+]]-P_A_R[[#This Row],[27+]]</f>
        <v>1.5830000000000011E-2</v>
      </c>
      <c r="BW34" s="5">
        <f>P_A_R[[#This Row],[27+]]-P_A_R[[#This Row],[28+]]</f>
        <v>1.3749999999999998E-2</v>
      </c>
      <c r="BX34" s="5">
        <f>P_A_R[[#This Row],[28+]]-P_A_R[[#This Row],[29+]]</f>
        <v>1.1819999999999997E-2</v>
      </c>
      <c r="BY34" s="5">
        <f>P_A_R[[#This Row],[29+]]-P_A_R[[#This Row],[30+]]</f>
        <v>1.0979999999999997E-2</v>
      </c>
      <c r="BZ34" s="5">
        <f>P_A_R[[#This Row],[30+]]-P_A_R[[#This Row],[31+]]</f>
        <v>8.3400000000000002E-3</v>
      </c>
      <c r="CA34" s="5">
        <f>P_A_R[[#This Row],[31+]]-P_A_R[[#This Row],[32+]]</f>
        <v>6.9500000000000013E-3</v>
      </c>
      <c r="CB34" s="5">
        <f>P_A_R[[#This Row],[32+]]-P_A_R[[#This Row],[33+]]</f>
        <v>5.7399999999999986E-3</v>
      </c>
      <c r="CC34" s="5">
        <f>P_A_R[[#This Row],[33+]]-P_A_R[[#This Row],[34+]]</f>
        <v>5.1000000000000004E-3</v>
      </c>
      <c r="CD34" s="5">
        <f>P_A_R[[#This Row],[34+]]-P_A_R[[#This Row],[35+]]</f>
        <v>3.7200000000000011E-3</v>
      </c>
      <c r="CE34" s="5">
        <f>P_A_R[[#This Row],[35+]]-P_A_R[[#This Row],[36+]]</f>
        <v>2.9699999999999987E-3</v>
      </c>
      <c r="CF34" s="5">
        <f>P_A_R[[#This Row],[36+]]-P_A_R[[#This Row],[37+]]</f>
        <v>2.3500000000000005E-3</v>
      </c>
      <c r="CG34" s="5">
        <f>P_A_R[[#This Row],[37+]]-P_A_R[[#This Row],[38+]]</f>
        <v>1.8500000000000001E-3</v>
      </c>
      <c r="CH34" s="5">
        <f>P_A_R[[#This Row],[38+]]-P_A_R[[#This Row],[39+]]</f>
        <v>1.5500000000000002E-3</v>
      </c>
      <c r="CI34" s="5">
        <f>P_A_R[[#This Row],[39+]]-P_A_R[[#This Row],[40+]]</f>
        <v>1.0800000000000002E-3</v>
      </c>
      <c r="CJ34" s="5">
        <f>P_A_R[[#This Row],[40+]]-P_A_R[[#This Row],[41+]]</f>
        <v>8.0999999999999996E-4</v>
      </c>
      <c r="CK34" s="5">
        <f>P_A_R[[#This Row],[41+]]-P_A_R[[#This Row],[42+]]</f>
        <v>6.1999999999999989E-4</v>
      </c>
      <c r="CL34" s="5">
        <f>P_A_R[[#This Row],[42+]]-P_A_R[[#This Row],[43+]]</f>
        <v>5.0000000000000001E-4</v>
      </c>
      <c r="CM34" s="5">
        <f>P_A_R[[#This Row],[43+]]-P_A_R[[#This Row],[44+]]</f>
        <v>3.1999999999999997E-4</v>
      </c>
      <c r="CN34" s="5">
        <f>P_A_R[[#This Row],[44+]]-P_A_R[[#This Row],[45+]]</f>
        <v>2.3999999999999998E-4</v>
      </c>
      <c r="CO34" s="5">
        <f>P_A_R[[#This Row],[45+]]-P_A_R[[#This Row],[46+]]</f>
        <v>1.7999999999999998E-4</v>
      </c>
      <c r="CP34" s="5">
        <f>P_A_R[[#This Row],[46+]]-P_A_R[[#This Row],[47+]]</f>
        <v>1.2000000000000004E-4</v>
      </c>
      <c r="CQ34" s="5">
        <f>P_A_R[[#This Row],[47+]]-P_A_R[[#This Row],[48+]]</f>
        <v>8.9999999999999965E-5</v>
      </c>
      <c r="CR34" s="5">
        <f>P_A_R[[#This Row],[48+]]-P_A_R[[#This Row],[49+]]</f>
        <v>6.0000000000000022E-5</v>
      </c>
      <c r="CS34" s="5">
        <f>P_A_R[[#This Row],[49+]]-P_A_R[[#This Row],[50+]]</f>
        <v>4.9999999999999982E-5</v>
      </c>
      <c r="CT34" s="5">
        <f>P_A_R[[#This Row],[50+]]-P_A_R[[#This Row],[51+]]</f>
        <v>2.0000000000000005E-5</v>
      </c>
      <c r="CU34" s="5">
        <f>P_A_R[[#This Row],[51+]]-P_A_R[[#This Row],[52+]]</f>
        <v>1.9999999999999998E-5</v>
      </c>
      <c r="CV34" s="5">
        <f>P_A_R[[#This Row],[52+]]-P_A_R[[#This Row],[53+]]</f>
        <v>4.0000000000000003E-5</v>
      </c>
      <c r="CW34" s="5">
        <f>P_A_R[[#This Row],[53+]]-P_A_R[[#This Row],[54+]]</f>
        <v>0</v>
      </c>
      <c r="CX34" s="5">
        <f>P_A_R[[#This Row],[54+]]-P_A_R[[#This Row],[55+]]</f>
        <v>0</v>
      </c>
      <c r="CY34" s="5">
        <f>P_A_R[[#This Row],[55+]]-P_A_R[[#This Row],[56+]]</f>
        <v>0</v>
      </c>
      <c r="CZ34" s="5">
        <f>P_A_R[[#This Row],[56+]]-P_A_R[[#This Row],[57+]]</f>
        <v>0</v>
      </c>
      <c r="DA34" s="5">
        <f>P_A_R[[#This Row],[57+]]-P_A_R[[#This Row],[58+]]</f>
        <v>0</v>
      </c>
      <c r="DB34" s="5">
        <f>P_A_R[[#This Row],[58+]]-P_A_R[[#This Row],[59+]]</f>
        <v>0</v>
      </c>
    </row>
    <row r="35" spans="1:106" x14ac:dyDescent="0.25">
      <c r="A35" s="10">
        <v>22400622</v>
      </c>
      <c r="B35" t="s">
        <v>85</v>
      </c>
      <c r="C35" t="s">
        <v>84</v>
      </c>
      <c r="D35" s="11">
        <v>0.79166666666666663</v>
      </c>
      <c r="E35" s="9" t="str">
        <f>HYPERLINK("https://www.nba.com/stats/player/1630166/boxscores-traditional", "Deni Avdija")</f>
        <v>Deni Avdija</v>
      </c>
      <c r="F35">
        <v>30.6</v>
      </c>
      <c r="G35" s="4">
        <v>5.0039999999999996</v>
      </c>
      <c r="H35" s="3">
        <v>1</v>
      </c>
      <c r="I35" s="3">
        <v>0.99995999999999996</v>
      </c>
      <c r="J35" s="3">
        <v>0.99990000000000001</v>
      </c>
      <c r="K35" s="3">
        <v>0.99978</v>
      </c>
      <c r="L35" s="3">
        <v>0.99955000000000005</v>
      </c>
      <c r="M35" s="3">
        <v>0.99909999999999999</v>
      </c>
      <c r="N35" s="3">
        <v>0.99824999999999997</v>
      </c>
      <c r="O35" s="3">
        <v>0.99673999999999996</v>
      </c>
      <c r="P35" s="3">
        <v>0.99412999999999996</v>
      </c>
      <c r="Q35" s="3">
        <v>0.98982999999999999</v>
      </c>
      <c r="R35" s="3">
        <v>0.98299999999999998</v>
      </c>
      <c r="S35" s="3">
        <v>0.97257000000000005</v>
      </c>
      <c r="T35" s="3">
        <v>0.95728000000000002</v>
      </c>
      <c r="U35" s="3">
        <v>0.93574000000000002</v>
      </c>
      <c r="V35" s="3">
        <v>0.90658000000000005</v>
      </c>
      <c r="W35" s="3">
        <v>0.86863999999999997</v>
      </c>
      <c r="X35" s="3">
        <v>0.82121</v>
      </c>
      <c r="Y35" s="3">
        <v>0.76424000000000003</v>
      </c>
      <c r="Z35" s="3">
        <v>0.69847000000000004</v>
      </c>
      <c r="AA35" s="3">
        <v>0.62551999999999996</v>
      </c>
      <c r="AB35" s="3">
        <v>0.54776000000000002</v>
      </c>
      <c r="AC35" s="3">
        <v>0.46811999999999998</v>
      </c>
      <c r="AD35" s="3">
        <v>0.38973999999999998</v>
      </c>
      <c r="AE35" s="3">
        <v>0.31561</v>
      </c>
      <c r="AF35" s="3">
        <v>0.24825</v>
      </c>
      <c r="AG35" s="3">
        <v>0.18942999999999999</v>
      </c>
      <c r="AH35" s="3">
        <v>0.14007</v>
      </c>
      <c r="AI35" s="3">
        <v>0.10027</v>
      </c>
      <c r="AJ35" s="3">
        <v>6.9440000000000002E-2</v>
      </c>
      <c r="AK35" s="3">
        <v>4.648E-2</v>
      </c>
      <c r="AL35" s="3">
        <v>3.005E-2</v>
      </c>
      <c r="AM35" s="3">
        <v>1.8759999999999999E-2</v>
      </c>
      <c r="AN35" s="3">
        <v>1.1299999999999999E-2</v>
      </c>
      <c r="AO35" s="3">
        <v>6.5700000000000003E-3</v>
      </c>
      <c r="AP35" s="3">
        <v>3.6800000000000001E-3</v>
      </c>
      <c r="AQ35" s="3">
        <v>1.99E-3</v>
      </c>
      <c r="AR35" s="3">
        <v>1.0399999999999999E-3</v>
      </c>
      <c r="AS35" s="3">
        <v>5.1999999999999995E-4</v>
      </c>
      <c r="AT35" s="3">
        <v>2.5000000000000001E-4</v>
      </c>
      <c r="AU35" s="3">
        <v>1.2E-4</v>
      </c>
      <c r="AV35" s="3">
        <v>5.0000000000000002E-5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5">
        <f>P_A_R[[#This Row],[10+]]-P_A_R[[#This Row],[11+]]</f>
        <v>4.0000000000040004E-5</v>
      </c>
      <c r="BG35" s="5">
        <f>P_A_R[[#This Row],[11+]]-P_A_R[[#This Row],[12+]]</f>
        <v>5.9999999999948983E-5</v>
      </c>
      <c r="BH35" s="5">
        <f>P_A_R[[#This Row],[12+]]-P_A_R[[#This Row],[13+]]</f>
        <v>1.2000000000000899E-4</v>
      </c>
      <c r="BI35" s="5">
        <f>P_A_R[[#This Row],[13+]]-P_A_R[[#This Row],[14+]]</f>
        <v>2.2999999999995246E-4</v>
      </c>
      <c r="BJ35" s="5">
        <f>P_A_R[[#This Row],[14+]]-P_A_R[[#This Row],[15+]]</f>
        <v>4.5000000000006146E-4</v>
      </c>
      <c r="BK35" s="5">
        <f>P_A_R[[#This Row],[15+]]-P_A_R[[#This Row],[16+]]</f>
        <v>8.5000000000001741E-4</v>
      </c>
      <c r="BL35" s="5">
        <f>P_A_R[[#This Row],[16+]]-P_A_R[[#This Row],[17+]]</f>
        <v>1.5100000000000113E-3</v>
      </c>
      <c r="BM35" s="5">
        <f>P_A_R[[#This Row],[17+]]-P_A_R[[#This Row],[18+]]</f>
        <v>2.6100000000000012E-3</v>
      </c>
      <c r="BN35" s="5">
        <f>P_A_R[[#This Row],[18+]]-P_A_R[[#This Row],[19+]]</f>
        <v>4.2999999999999705E-3</v>
      </c>
      <c r="BO35" s="5">
        <f>P_A_R[[#This Row],[19+]]-P_A_R[[#This Row],[20+]]</f>
        <v>6.8300000000000027E-3</v>
      </c>
      <c r="BP35" s="5">
        <f>P_A_R[[#This Row],[20+]]-P_A_R[[#This Row],[21+]]</f>
        <v>1.0429999999999939E-2</v>
      </c>
      <c r="BQ35" s="5">
        <f>P_A_R[[#This Row],[21+]]-P_A_R[[#This Row],[22+]]</f>
        <v>1.5290000000000026E-2</v>
      </c>
      <c r="BR35" s="5">
        <f>P_A_R[[#This Row],[22+]]-P_A_R[[#This Row],[23+]]</f>
        <v>2.1540000000000004E-2</v>
      </c>
      <c r="BS35" s="5">
        <f>P_A_R[[#This Row],[23+]]-P_A_R[[#This Row],[24+]]</f>
        <v>2.9159999999999964E-2</v>
      </c>
      <c r="BT35" s="5">
        <f>P_A_R[[#This Row],[24+]]-P_A_R[[#This Row],[25+]]</f>
        <v>3.7940000000000085E-2</v>
      </c>
      <c r="BU35" s="5">
        <f>P_A_R[[#This Row],[25+]]-P_A_R[[#This Row],[26+]]</f>
        <v>4.7429999999999972E-2</v>
      </c>
      <c r="BV35" s="5">
        <f>P_A_R[[#This Row],[26+]]-P_A_R[[#This Row],[27+]]</f>
        <v>5.6969999999999965E-2</v>
      </c>
      <c r="BW35" s="5">
        <f>P_A_R[[#This Row],[27+]]-P_A_R[[#This Row],[28+]]</f>
        <v>6.5769999999999995E-2</v>
      </c>
      <c r="BX35" s="5">
        <f>P_A_R[[#This Row],[28+]]-P_A_R[[#This Row],[29+]]</f>
        <v>7.295000000000007E-2</v>
      </c>
      <c r="BY35" s="5">
        <f>P_A_R[[#This Row],[29+]]-P_A_R[[#This Row],[30+]]</f>
        <v>7.775999999999994E-2</v>
      </c>
      <c r="BZ35" s="5">
        <f>P_A_R[[#This Row],[30+]]-P_A_R[[#This Row],[31+]]</f>
        <v>7.9640000000000044E-2</v>
      </c>
      <c r="CA35" s="5">
        <f>P_A_R[[#This Row],[31+]]-P_A_R[[#This Row],[32+]]</f>
        <v>7.8380000000000005E-2</v>
      </c>
      <c r="CB35" s="5">
        <f>P_A_R[[#This Row],[32+]]-P_A_R[[#This Row],[33+]]</f>
        <v>7.4129999999999974E-2</v>
      </c>
      <c r="CC35" s="5">
        <f>P_A_R[[#This Row],[33+]]-P_A_R[[#This Row],[34+]]</f>
        <v>6.7360000000000003E-2</v>
      </c>
      <c r="CD35" s="5">
        <f>P_A_R[[#This Row],[34+]]-P_A_R[[#This Row],[35+]]</f>
        <v>5.8820000000000011E-2</v>
      </c>
      <c r="CE35" s="5">
        <f>P_A_R[[#This Row],[35+]]-P_A_R[[#This Row],[36+]]</f>
        <v>4.9359999999999987E-2</v>
      </c>
      <c r="CF35" s="5">
        <f>P_A_R[[#This Row],[36+]]-P_A_R[[#This Row],[37+]]</f>
        <v>3.9800000000000002E-2</v>
      </c>
      <c r="CG35" s="5">
        <f>P_A_R[[#This Row],[37+]]-P_A_R[[#This Row],[38+]]</f>
        <v>3.0829999999999996E-2</v>
      </c>
      <c r="CH35" s="5">
        <f>P_A_R[[#This Row],[38+]]-P_A_R[[#This Row],[39+]]</f>
        <v>2.2960000000000001E-2</v>
      </c>
      <c r="CI35" s="5">
        <f>P_A_R[[#This Row],[39+]]-P_A_R[[#This Row],[40+]]</f>
        <v>1.643E-2</v>
      </c>
      <c r="CJ35" s="5">
        <f>P_A_R[[#This Row],[40+]]-P_A_R[[#This Row],[41+]]</f>
        <v>1.1290000000000001E-2</v>
      </c>
      <c r="CK35" s="5">
        <f>P_A_R[[#This Row],[41+]]-P_A_R[[#This Row],[42+]]</f>
        <v>7.4599999999999996E-3</v>
      </c>
      <c r="CL35" s="5">
        <f>P_A_R[[#This Row],[42+]]-P_A_R[[#This Row],[43+]]</f>
        <v>4.729999999999999E-3</v>
      </c>
      <c r="CM35" s="5">
        <f>P_A_R[[#This Row],[43+]]-P_A_R[[#This Row],[44+]]</f>
        <v>2.8900000000000002E-3</v>
      </c>
      <c r="CN35" s="5">
        <f>P_A_R[[#This Row],[44+]]-P_A_R[[#This Row],[45+]]</f>
        <v>1.6900000000000001E-3</v>
      </c>
      <c r="CO35" s="5">
        <f>P_A_R[[#This Row],[45+]]-P_A_R[[#This Row],[46+]]</f>
        <v>9.5000000000000011E-4</v>
      </c>
      <c r="CP35" s="5">
        <f>P_A_R[[#This Row],[46+]]-P_A_R[[#This Row],[47+]]</f>
        <v>5.1999999999999995E-4</v>
      </c>
      <c r="CQ35" s="5">
        <f>P_A_R[[#This Row],[47+]]-P_A_R[[#This Row],[48+]]</f>
        <v>2.6999999999999995E-4</v>
      </c>
      <c r="CR35" s="5">
        <f>P_A_R[[#This Row],[48+]]-P_A_R[[#This Row],[49+]]</f>
        <v>1.3000000000000002E-4</v>
      </c>
      <c r="CS35" s="5">
        <f>P_A_R[[#This Row],[49+]]-P_A_R[[#This Row],[50+]]</f>
        <v>6.9999999999999994E-5</v>
      </c>
      <c r="CT35" s="5">
        <f>P_A_R[[#This Row],[50+]]-P_A_R[[#This Row],[51+]]</f>
        <v>5.0000000000000002E-5</v>
      </c>
      <c r="CU35" s="5">
        <f>P_A_R[[#This Row],[51+]]-P_A_R[[#This Row],[52+]]</f>
        <v>0</v>
      </c>
      <c r="CV35" s="5">
        <f>P_A_R[[#This Row],[52+]]-P_A_R[[#This Row],[53+]]</f>
        <v>0</v>
      </c>
      <c r="CW35" s="5">
        <f>P_A_R[[#This Row],[53+]]-P_A_R[[#This Row],[54+]]</f>
        <v>0</v>
      </c>
      <c r="CX35" s="5">
        <f>P_A_R[[#This Row],[54+]]-P_A_R[[#This Row],[55+]]</f>
        <v>0</v>
      </c>
      <c r="CY35" s="5">
        <f>P_A_R[[#This Row],[55+]]-P_A_R[[#This Row],[56+]]</f>
        <v>0</v>
      </c>
      <c r="CZ35" s="5">
        <f>P_A_R[[#This Row],[56+]]-P_A_R[[#This Row],[57+]]</f>
        <v>0</v>
      </c>
      <c r="DA35" s="5">
        <f>P_A_R[[#This Row],[57+]]-P_A_R[[#This Row],[58+]]</f>
        <v>0</v>
      </c>
      <c r="DB35" s="5">
        <f>P_A_R[[#This Row],[58+]]-P_A_R[[#This Row],[59+]]</f>
        <v>0</v>
      </c>
    </row>
    <row r="36" spans="1:106" x14ac:dyDescent="0.25">
      <c r="A36" s="10">
        <v>22400622</v>
      </c>
      <c r="B36" t="s">
        <v>85</v>
      </c>
      <c r="C36" t="s">
        <v>84</v>
      </c>
      <c r="D36" s="11">
        <v>0.79166666666666663</v>
      </c>
      <c r="E36" s="9" t="str">
        <f>HYPERLINK("https://www.nba.com/stats/player/1631101/boxscores-traditional", "Shaedon Sharpe")</f>
        <v>Shaedon Sharpe</v>
      </c>
      <c r="F36">
        <v>23.6</v>
      </c>
      <c r="G36" s="4">
        <v>3.6109999999999998</v>
      </c>
      <c r="H36" s="3">
        <v>0.99992000000000003</v>
      </c>
      <c r="I36" s="3">
        <v>0.99975999999999998</v>
      </c>
      <c r="J36" s="3">
        <v>0.99934000000000001</v>
      </c>
      <c r="K36" s="3">
        <v>0.99836000000000003</v>
      </c>
      <c r="L36" s="3">
        <v>0.99609000000000003</v>
      </c>
      <c r="M36" s="3">
        <v>0.99134</v>
      </c>
      <c r="N36" s="3">
        <v>0.98214000000000001</v>
      </c>
      <c r="O36" s="3">
        <v>0.96638000000000002</v>
      </c>
      <c r="P36" s="3">
        <v>0.93942999999999999</v>
      </c>
      <c r="Q36" s="3">
        <v>0.89795999999999998</v>
      </c>
      <c r="R36" s="3">
        <v>0.84133999999999998</v>
      </c>
      <c r="S36" s="3">
        <v>0.76424000000000003</v>
      </c>
      <c r="T36" s="3">
        <v>0.67003000000000001</v>
      </c>
      <c r="U36" s="3">
        <v>0.56749000000000005</v>
      </c>
      <c r="V36" s="3">
        <v>0.45619999999999999</v>
      </c>
      <c r="W36" s="3">
        <v>0.34827000000000002</v>
      </c>
      <c r="X36" s="3">
        <v>0.25463000000000002</v>
      </c>
      <c r="Y36" s="3">
        <v>0.17360999999999999</v>
      </c>
      <c r="Z36" s="3">
        <v>0.11123</v>
      </c>
      <c r="AA36" s="3">
        <v>6.6809999999999994E-2</v>
      </c>
      <c r="AB36" s="3">
        <v>3.8359999999999998E-2</v>
      </c>
      <c r="AC36" s="3">
        <v>2.018E-2</v>
      </c>
      <c r="AD36" s="3">
        <v>9.9000000000000008E-3</v>
      </c>
      <c r="AE36" s="3">
        <v>4.6600000000000001E-3</v>
      </c>
      <c r="AF36" s="3">
        <v>1.99E-3</v>
      </c>
      <c r="AG36" s="3">
        <v>7.9000000000000001E-4</v>
      </c>
      <c r="AH36" s="3">
        <v>2.9999999999999997E-4</v>
      </c>
      <c r="AI36" s="3">
        <v>1E-4</v>
      </c>
      <c r="AJ36" s="3">
        <v>3.0000000000000001E-5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5">
        <f>P_A_R[[#This Row],[10+]]-P_A_R[[#This Row],[11+]]</f>
        <v>1.6000000000004899E-4</v>
      </c>
      <c r="BG36" s="5">
        <f>P_A_R[[#This Row],[11+]]-P_A_R[[#This Row],[12+]]</f>
        <v>4.1999999999997595E-4</v>
      </c>
      <c r="BH36" s="5">
        <f>P_A_R[[#This Row],[12+]]-P_A_R[[#This Row],[13+]]</f>
        <v>9.7999999999998089E-4</v>
      </c>
      <c r="BI36" s="5">
        <f>P_A_R[[#This Row],[13+]]-P_A_R[[#This Row],[14+]]</f>
        <v>2.2699999999999942E-3</v>
      </c>
      <c r="BJ36" s="5">
        <f>P_A_R[[#This Row],[14+]]-P_A_R[[#This Row],[15+]]</f>
        <v>4.750000000000032E-3</v>
      </c>
      <c r="BK36" s="5">
        <f>P_A_R[[#This Row],[15+]]-P_A_R[[#This Row],[16+]]</f>
        <v>9.199999999999986E-3</v>
      </c>
      <c r="BL36" s="5">
        <f>P_A_R[[#This Row],[16+]]-P_A_R[[#This Row],[17+]]</f>
        <v>1.5759999999999996E-2</v>
      </c>
      <c r="BM36" s="5">
        <f>P_A_R[[#This Row],[17+]]-P_A_R[[#This Row],[18+]]</f>
        <v>2.6950000000000029E-2</v>
      </c>
      <c r="BN36" s="5">
        <f>P_A_R[[#This Row],[18+]]-P_A_R[[#This Row],[19+]]</f>
        <v>4.1470000000000007E-2</v>
      </c>
      <c r="BO36" s="5">
        <f>P_A_R[[#This Row],[19+]]-P_A_R[[#This Row],[20+]]</f>
        <v>5.6620000000000004E-2</v>
      </c>
      <c r="BP36" s="5">
        <f>P_A_R[[#This Row],[20+]]-P_A_R[[#This Row],[21+]]</f>
        <v>7.7099999999999946E-2</v>
      </c>
      <c r="BQ36" s="5">
        <f>P_A_R[[#This Row],[21+]]-P_A_R[[#This Row],[22+]]</f>
        <v>9.4210000000000016E-2</v>
      </c>
      <c r="BR36" s="5">
        <f>P_A_R[[#This Row],[22+]]-P_A_R[[#This Row],[23+]]</f>
        <v>0.10253999999999996</v>
      </c>
      <c r="BS36" s="5">
        <f>P_A_R[[#This Row],[23+]]-P_A_R[[#This Row],[24+]]</f>
        <v>0.11129000000000006</v>
      </c>
      <c r="BT36" s="5">
        <f>P_A_R[[#This Row],[24+]]-P_A_R[[#This Row],[25+]]</f>
        <v>0.10792999999999997</v>
      </c>
      <c r="BU36" s="5">
        <f>P_A_R[[#This Row],[25+]]-P_A_R[[#This Row],[26+]]</f>
        <v>9.3640000000000001E-2</v>
      </c>
      <c r="BV36" s="5">
        <f>P_A_R[[#This Row],[26+]]-P_A_R[[#This Row],[27+]]</f>
        <v>8.1020000000000036E-2</v>
      </c>
      <c r="BW36" s="5">
        <f>P_A_R[[#This Row],[27+]]-P_A_R[[#This Row],[28+]]</f>
        <v>6.2379999999999991E-2</v>
      </c>
      <c r="BX36" s="5">
        <f>P_A_R[[#This Row],[28+]]-P_A_R[[#This Row],[29+]]</f>
        <v>4.4420000000000001E-2</v>
      </c>
      <c r="BY36" s="5">
        <f>P_A_R[[#This Row],[29+]]-P_A_R[[#This Row],[30+]]</f>
        <v>2.8449999999999996E-2</v>
      </c>
      <c r="BZ36" s="5">
        <f>P_A_R[[#This Row],[30+]]-P_A_R[[#This Row],[31+]]</f>
        <v>1.8179999999999998E-2</v>
      </c>
      <c r="CA36" s="5">
        <f>P_A_R[[#This Row],[31+]]-P_A_R[[#This Row],[32+]]</f>
        <v>1.0279999999999999E-2</v>
      </c>
      <c r="CB36" s="5">
        <f>P_A_R[[#This Row],[32+]]-P_A_R[[#This Row],[33+]]</f>
        <v>5.2400000000000007E-3</v>
      </c>
      <c r="CC36" s="5">
        <f>P_A_R[[#This Row],[33+]]-P_A_R[[#This Row],[34+]]</f>
        <v>2.6700000000000001E-3</v>
      </c>
      <c r="CD36" s="5">
        <f>P_A_R[[#This Row],[34+]]-P_A_R[[#This Row],[35+]]</f>
        <v>1.2000000000000001E-3</v>
      </c>
      <c r="CE36" s="5">
        <f>P_A_R[[#This Row],[35+]]-P_A_R[[#This Row],[36+]]</f>
        <v>4.8999999999999998E-4</v>
      </c>
      <c r="CF36" s="5">
        <f>P_A_R[[#This Row],[36+]]-P_A_R[[#This Row],[37+]]</f>
        <v>1.9999999999999998E-4</v>
      </c>
      <c r="CG36" s="5">
        <f>P_A_R[[#This Row],[37+]]-P_A_R[[#This Row],[38+]]</f>
        <v>7.0000000000000007E-5</v>
      </c>
      <c r="CH36" s="5">
        <f>P_A_R[[#This Row],[38+]]-P_A_R[[#This Row],[39+]]</f>
        <v>3.0000000000000001E-5</v>
      </c>
      <c r="CI36" s="5">
        <f>P_A_R[[#This Row],[39+]]-P_A_R[[#This Row],[40+]]</f>
        <v>0</v>
      </c>
      <c r="CJ36" s="5">
        <f>P_A_R[[#This Row],[40+]]-P_A_R[[#This Row],[41+]]</f>
        <v>0</v>
      </c>
      <c r="CK36" s="5">
        <f>P_A_R[[#This Row],[41+]]-P_A_R[[#This Row],[42+]]</f>
        <v>0</v>
      </c>
      <c r="CL36" s="5">
        <f>P_A_R[[#This Row],[42+]]-P_A_R[[#This Row],[43+]]</f>
        <v>0</v>
      </c>
      <c r="CM36" s="5">
        <f>P_A_R[[#This Row],[43+]]-P_A_R[[#This Row],[44+]]</f>
        <v>0</v>
      </c>
      <c r="CN36" s="5">
        <f>P_A_R[[#This Row],[44+]]-P_A_R[[#This Row],[45+]]</f>
        <v>0</v>
      </c>
      <c r="CO36" s="5">
        <f>P_A_R[[#This Row],[45+]]-P_A_R[[#This Row],[46+]]</f>
        <v>0</v>
      </c>
      <c r="CP36" s="5">
        <f>P_A_R[[#This Row],[46+]]-P_A_R[[#This Row],[47+]]</f>
        <v>0</v>
      </c>
      <c r="CQ36" s="5">
        <f>P_A_R[[#This Row],[47+]]-P_A_R[[#This Row],[48+]]</f>
        <v>0</v>
      </c>
      <c r="CR36" s="5">
        <f>P_A_R[[#This Row],[48+]]-P_A_R[[#This Row],[49+]]</f>
        <v>0</v>
      </c>
      <c r="CS36" s="5">
        <f>P_A_R[[#This Row],[49+]]-P_A_R[[#This Row],[50+]]</f>
        <v>0</v>
      </c>
      <c r="CT36" s="5">
        <f>P_A_R[[#This Row],[50+]]-P_A_R[[#This Row],[51+]]</f>
        <v>0</v>
      </c>
      <c r="CU36" s="5">
        <f>P_A_R[[#This Row],[51+]]-P_A_R[[#This Row],[52+]]</f>
        <v>0</v>
      </c>
      <c r="CV36" s="5">
        <f>P_A_R[[#This Row],[52+]]-P_A_R[[#This Row],[53+]]</f>
        <v>0</v>
      </c>
      <c r="CW36" s="5">
        <f>P_A_R[[#This Row],[53+]]-P_A_R[[#This Row],[54+]]</f>
        <v>0</v>
      </c>
      <c r="CX36" s="5">
        <f>P_A_R[[#This Row],[54+]]-P_A_R[[#This Row],[55+]]</f>
        <v>0</v>
      </c>
      <c r="CY36" s="5">
        <f>P_A_R[[#This Row],[55+]]-P_A_R[[#This Row],[56+]]</f>
        <v>0</v>
      </c>
      <c r="CZ36" s="5">
        <f>P_A_R[[#This Row],[56+]]-P_A_R[[#This Row],[57+]]</f>
        <v>0</v>
      </c>
      <c r="DA36" s="5">
        <f>P_A_R[[#This Row],[57+]]-P_A_R[[#This Row],[58+]]</f>
        <v>0</v>
      </c>
      <c r="DB36" s="5">
        <f>P_A_R[[#This Row],[58+]]-P_A_R[[#This Row],[59+]]</f>
        <v>0</v>
      </c>
    </row>
    <row r="37" spans="1:106" x14ac:dyDescent="0.25">
      <c r="A37" s="10">
        <v>22400622</v>
      </c>
      <c r="B37" t="s">
        <v>85</v>
      </c>
      <c r="C37" t="s">
        <v>84</v>
      </c>
      <c r="D37" s="11">
        <v>0.79166666666666663</v>
      </c>
      <c r="E37" s="9" t="str">
        <f>HYPERLINK("https://www.nba.com/stats/player/1630703/boxscores-traditional", "Scoot Henderson")</f>
        <v>Scoot Henderson</v>
      </c>
      <c r="F37">
        <v>34.200000000000003</v>
      </c>
      <c r="G37" s="4">
        <v>10.381</v>
      </c>
      <c r="H37" s="3">
        <v>0.99009999999999998</v>
      </c>
      <c r="I37" s="3">
        <v>0.98712999999999995</v>
      </c>
      <c r="J37" s="3">
        <v>0.98382000000000003</v>
      </c>
      <c r="K37" s="3">
        <v>0.97931999999999997</v>
      </c>
      <c r="L37" s="3">
        <v>0.97441</v>
      </c>
      <c r="M37" s="3">
        <v>0.96784000000000003</v>
      </c>
      <c r="N37" s="3">
        <v>0.95994000000000002</v>
      </c>
      <c r="O37" s="3">
        <v>0.95154000000000005</v>
      </c>
      <c r="P37" s="3">
        <v>0.94062000000000001</v>
      </c>
      <c r="Q37" s="3">
        <v>0.92784999999999995</v>
      </c>
      <c r="R37" s="3">
        <v>0.91466000000000003</v>
      </c>
      <c r="S37" s="3">
        <v>0.89795999999999998</v>
      </c>
      <c r="T37" s="3">
        <v>0.88100000000000001</v>
      </c>
      <c r="U37" s="3">
        <v>0.85992999999999997</v>
      </c>
      <c r="V37" s="3">
        <v>0.83645999999999998</v>
      </c>
      <c r="W37" s="3">
        <v>0.81327000000000005</v>
      </c>
      <c r="X37" s="3">
        <v>0.78524000000000005</v>
      </c>
      <c r="Y37" s="3">
        <v>0.75490000000000002</v>
      </c>
      <c r="Z37" s="3">
        <v>0.72575000000000001</v>
      </c>
      <c r="AA37" s="3">
        <v>0.69145999999999996</v>
      </c>
      <c r="AB37" s="3">
        <v>0.65542</v>
      </c>
      <c r="AC37" s="3">
        <v>0.62172000000000005</v>
      </c>
      <c r="AD37" s="3">
        <v>0.58316999999999997</v>
      </c>
      <c r="AE37" s="3">
        <v>0.54776000000000002</v>
      </c>
      <c r="AF37" s="3">
        <v>0.50797999999999999</v>
      </c>
      <c r="AG37" s="3">
        <v>0.46811999999999998</v>
      </c>
      <c r="AH37" s="3">
        <v>0.43251000000000001</v>
      </c>
      <c r="AI37" s="3">
        <v>0.39357999999999999</v>
      </c>
      <c r="AJ37" s="3">
        <v>0.35569000000000001</v>
      </c>
      <c r="AK37" s="3">
        <v>0.32275999999999999</v>
      </c>
      <c r="AL37" s="3">
        <v>0.28774</v>
      </c>
      <c r="AM37" s="3">
        <v>0.25463000000000002</v>
      </c>
      <c r="AN37" s="3">
        <v>0.22663</v>
      </c>
      <c r="AO37" s="3">
        <v>0.19766</v>
      </c>
      <c r="AP37" s="3">
        <v>0.17360999999999999</v>
      </c>
      <c r="AQ37" s="3">
        <v>0.14917</v>
      </c>
      <c r="AR37" s="3">
        <v>0.12714</v>
      </c>
      <c r="AS37" s="3">
        <v>0.10935</v>
      </c>
      <c r="AT37" s="3">
        <v>9.1759999999999994E-2</v>
      </c>
      <c r="AU37" s="3">
        <v>7.6359999999999997E-2</v>
      </c>
      <c r="AV37" s="3">
        <v>6.4259999999999998E-2</v>
      </c>
      <c r="AW37" s="3">
        <v>5.262E-2</v>
      </c>
      <c r="AX37" s="3">
        <v>4.3630000000000002E-2</v>
      </c>
      <c r="AY37" s="3">
        <v>3.5150000000000001E-2</v>
      </c>
      <c r="AZ37" s="3">
        <v>2.8070000000000001E-2</v>
      </c>
      <c r="BA37" s="3">
        <v>2.2749999999999999E-2</v>
      </c>
      <c r="BB37" s="3">
        <v>1.7860000000000001E-2</v>
      </c>
      <c r="BC37" s="3">
        <v>1.3899999999999999E-2</v>
      </c>
      <c r="BD37" s="3">
        <v>1.1010000000000001E-2</v>
      </c>
      <c r="BE37" s="3">
        <v>8.4200000000000004E-3</v>
      </c>
      <c r="BF37" s="5">
        <f>P_A_R[[#This Row],[10+]]-P_A_R[[#This Row],[11+]]</f>
        <v>2.9700000000000282E-3</v>
      </c>
      <c r="BG37" s="5">
        <f>P_A_R[[#This Row],[11+]]-P_A_R[[#This Row],[12+]]</f>
        <v>3.3099999999999241E-3</v>
      </c>
      <c r="BH37" s="5">
        <f>P_A_R[[#This Row],[12+]]-P_A_R[[#This Row],[13+]]</f>
        <v>4.5000000000000595E-3</v>
      </c>
      <c r="BI37" s="5">
        <f>P_A_R[[#This Row],[13+]]-P_A_R[[#This Row],[14+]]</f>
        <v>4.9099999999999699E-3</v>
      </c>
      <c r="BJ37" s="5">
        <f>P_A_R[[#This Row],[14+]]-P_A_R[[#This Row],[15+]]</f>
        <v>6.5699999999999648E-3</v>
      </c>
      <c r="BK37" s="5">
        <f>P_A_R[[#This Row],[15+]]-P_A_R[[#This Row],[16+]]</f>
        <v>7.9000000000000181E-3</v>
      </c>
      <c r="BL37" s="5">
        <f>P_A_R[[#This Row],[16+]]-P_A_R[[#This Row],[17+]]</f>
        <v>8.3999999999999631E-3</v>
      </c>
      <c r="BM37" s="5">
        <f>P_A_R[[#This Row],[17+]]-P_A_R[[#This Row],[18+]]</f>
        <v>1.0920000000000041E-2</v>
      </c>
      <c r="BN37" s="5">
        <f>P_A_R[[#This Row],[18+]]-P_A_R[[#This Row],[19+]]</f>
        <v>1.2770000000000059E-2</v>
      </c>
      <c r="BO37" s="5">
        <f>P_A_R[[#This Row],[19+]]-P_A_R[[#This Row],[20+]]</f>
        <v>1.3189999999999924E-2</v>
      </c>
      <c r="BP37" s="5">
        <f>P_A_R[[#This Row],[20+]]-P_A_R[[#This Row],[21+]]</f>
        <v>1.6700000000000048E-2</v>
      </c>
      <c r="BQ37" s="5">
        <f>P_A_R[[#This Row],[21+]]-P_A_R[[#This Row],[22+]]</f>
        <v>1.6959999999999975E-2</v>
      </c>
      <c r="BR37" s="5">
        <f>P_A_R[[#This Row],[22+]]-P_A_R[[#This Row],[23+]]</f>
        <v>2.1070000000000033E-2</v>
      </c>
      <c r="BS37" s="5">
        <f>P_A_R[[#This Row],[23+]]-P_A_R[[#This Row],[24+]]</f>
        <v>2.3469999999999991E-2</v>
      </c>
      <c r="BT37" s="5">
        <f>P_A_R[[#This Row],[24+]]-P_A_R[[#This Row],[25+]]</f>
        <v>2.3189999999999933E-2</v>
      </c>
      <c r="BU37" s="5">
        <f>P_A_R[[#This Row],[25+]]-P_A_R[[#This Row],[26+]]</f>
        <v>2.8029999999999999E-2</v>
      </c>
      <c r="BV37" s="5">
        <f>P_A_R[[#This Row],[26+]]-P_A_R[[#This Row],[27+]]</f>
        <v>3.0340000000000034E-2</v>
      </c>
      <c r="BW37" s="5">
        <f>P_A_R[[#This Row],[27+]]-P_A_R[[#This Row],[28+]]</f>
        <v>2.9150000000000009E-2</v>
      </c>
      <c r="BX37" s="5">
        <f>P_A_R[[#This Row],[28+]]-P_A_R[[#This Row],[29+]]</f>
        <v>3.4290000000000043E-2</v>
      </c>
      <c r="BY37" s="5">
        <f>P_A_R[[#This Row],[29+]]-P_A_R[[#This Row],[30+]]</f>
        <v>3.6039999999999961E-2</v>
      </c>
      <c r="BZ37" s="5">
        <f>P_A_R[[#This Row],[30+]]-P_A_R[[#This Row],[31+]]</f>
        <v>3.3699999999999952E-2</v>
      </c>
      <c r="CA37" s="5">
        <f>P_A_R[[#This Row],[31+]]-P_A_R[[#This Row],[32+]]</f>
        <v>3.8550000000000084E-2</v>
      </c>
      <c r="CB37" s="5">
        <f>P_A_R[[#This Row],[32+]]-P_A_R[[#This Row],[33+]]</f>
        <v>3.5409999999999942E-2</v>
      </c>
      <c r="CC37" s="5">
        <f>P_A_R[[#This Row],[33+]]-P_A_R[[#This Row],[34+]]</f>
        <v>3.9780000000000038E-2</v>
      </c>
      <c r="CD37" s="5">
        <f>P_A_R[[#This Row],[34+]]-P_A_R[[#This Row],[35+]]</f>
        <v>3.9860000000000007E-2</v>
      </c>
      <c r="CE37" s="5">
        <f>P_A_R[[#This Row],[35+]]-P_A_R[[#This Row],[36+]]</f>
        <v>3.5609999999999975E-2</v>
      </c>
      <c r="CF37" s="5">
        <f>P_A_R[[#This Row],[36+]]-P_A_R[[#This Row],[37+]]</f>
        <v>3.893000000000002E-2</v>
      </c>
      <c r="CG37" s="5">
        <f>P_A_R[[#This Row],[37+]]-P_A_R[[#This Row],[38+]]</f>
        <v>3.7889999999999979E-2</v>
      </c>
      <c r="CH37" s="5">
        <f>P_A_R[[#This Row],[38+]]-P_A_R[[#This Row],[39+]]</f>
        <v>3.2930000000000015E-2</v>
      </c>
      <c r="CI37" s="5">
        <f>P_A_R[[#This Row],[39+]]-P_A_R[[#This Row],[40+]]</f>
        <v>3.5019999999999996E-2</v>
      </c>
      <c r="CJ37" s="5">
        <f>P_A_R[[#This Row],[40+]]-P_A_R[[#This Row],[41+]]</f>
        <v>3.3109999999999973E-2</v>
      </c>
      <c r="CK37" s="5">
        <f>P_A_R[[#This Row],[41+]]-P_A_R[[#This Row],[42+]]</f>
        <v>2.8000000000000025E-2</v>
      </c>
      <c r="CL37" s="5">
        <f>P_A_R[[#This Row],[42+]]-P_A_R[[#This Row],[43+]]</f>
        <v>2.8969999999999996E-2</v>
      </c>
      <c r="CM37" s="5">
        <f>P_A_R[[#This Row],[43+]]-P_A_R[[#This Row],[44+]]</f>
        <v>2.4050000000000016E-2</v>
      </c>
      <c r="CN37" s="5">
        <f>P_A_R[[#This Row],[44+]]-P_A_R[[#This Row],[45+]]</f>
        <v>2.443999999999999E-2</v>
      </c>
      <c r="CO37" s="5">
        <f>P_A_R[[#This Row],[45+]]-P_A_R[[#This Row],[46+]]</f>
        <v>2.2029999999999994E-2</v>
      </c>
      <c r="CP37" s="5">
        <f>P_A_R[[#This Row],[46+]]-P_A_R[[#This Row],[47+]]</f>
        <v>1.779E-2</v>
      </c>
      <c r="CQ37" s="5">
        <f>P_A_R[[#This Row],[47+]]-P_A_R[[#This Row],[48+]]</f>
        <v>1.7590000000000008E-2</v>
      </c>
      <c r="CR37" s="5">
        <f>P_A_R[[#This Row],[48+]]-P_A_R[[#This Row],[49+]]</f>
        <v>1.5399999999999997E-2</v>
      </c>
      <c r="CS37" s="5">
        <f>P_A_R[[#This Row],[49+]]-P_A_R[[#This Row],[50+]]</f>
        <v>1.21E-2</v>
      </c>
      <c r="CT37" s="5">
        <f>P_A_R[[#This Row],[50+]]-P_A_R[[#This Row],[51+]]</f>
        <v>1.1639999999999998E-2</v>
      </c>
      <c r="CU37" s="5">
        <f>P_A_R[[#This Row],[51+]]-P_A_R[[#This Row],[52+]]</f>
        <v>8.989999999999998E-3</v>
      </c>
      <c r="CV37" s="5">
        <f>P_A_R[[#This Row],[52+]]-P_A_R[[#This Row],[53+]]</f>
        <v>8.4800000000000014E-3</v>
      </c>
      <c r="CW37" s="5">
        <f>P_A_R[[#This Row],[53+]]-P_A_R[[#This Row],[54+]]</f>
        <v>7.0799999999999995E-3</v>
      </c>
      <c r="CX37" s="5">
        <f>P_A_R[[#This Row],[54+]]-P_A_R[[#This Row],[55+]]</f>
        <v>5.3200000000000018E-3</v>
      </c>
      <c r="CY37" s="5">
        <f>P_A_R[[#This Row],[55+]]-P_A_R[[#This Row],[56+]]</f>
        <v>4.8899999999999985E-3</v>
      </c>
      <c r="CZ37" s="5">
        <f>P_A_R[[#This Row],[56+]]-P_A_R[[#This Row],[57+]]</f>
        <v>3.9600000000000017E-3</v>
      </c>
      <c r="DA37" s="5">
        <f>P_A_R[[#This Row],[57+]]-P_A_R[[#This Row],[58+]]</f>
        <v>2.8899999999999985E-3</v>
      </c>
      <c r="DB37" s="5">
        <f>P_A_R[[#This Row],[58+]]-P_A_R[[#This Row],[59+]]</f>
        <v>2.5900000000000003E-3</v>
      </c>
    </row>
    <row r="38" spans="1:106" x14ac:dyDescent="0.25">
      <c r="A38" s="10">
        <v>22400622</v>
      </c>
      <c r="B38" t="s">
        <v>85</v>
      </c>
      <c r="C38" t="s">
        <v>84</v>
      </c>
      <c r="D38" s="11">
        <v>0.79166666666666663</v>
      </c>
      <c r="E38" s="9" t="str">
        <f>HYPERLINK("https://www.nba.com/stats/player/203924/boxscores-traditional", "Jerami Grant")</f>
        <v>Jerami Grant</v>
      </c>
      <c r="F38">
        <v>19</v>
      </c>
      <c r="G38" s="4">
        <v>4.2430000000000003</v>
      </c>
      <c r="H38" s="3">
        <v>0.98299999999999998</v>
      </c>
      <c r="I38" s="3">
        <v>0.97062000000000004</v>
      </c>
      <c r="J38" s="3">
        <v>0.95052999999999999</v>
      </c>
      <c r="K38" s="3">
        <v>0.92073000000000005</v>
      </c>
      <c r="L38" s="3">
        <v>0.88100000000000001</v>
      </c>
      <c r="M38" s="3">
        <v>0.82638999999999996</v>
      </c>
      <c r="N38" s="3">
        <v>0.76114999999999999</v>
      </c>
      <c r="O38" s="3">
        <v>0.68081999999999998</v>
      </c>
      <c r="P38" s="3">
        <v>0.59482999999999997</v>
      </c>
      <c r="Q38" s="3">
        <v>0.5</v>
      </c>
      <c r="R38" s="3">
        <v>0.40516999999999997</v>
      </c>
      <c r="S38" s="3">
        <v>0.31918000000000002</v>
      </c>
      <c r="T38" s="3">
        <v>0.23885000000000001</v>
      </c>
      <c r="U38" s="3">
        <v>0.17360999999999999</v>
      </c>
      <c r="V38" s="3">
        <v>0.11899999999999999</v>
      </c>
      <c r="W38" s="3">
        <v>7.9269999999999993E-2</v>
      </c>
      <c r="X38" s="3">
        <v>4.947E-2</v>
      </c>
      <c r="Y38" s="3">
        <v>2.938E-2</v>
      </c>
      <c r="Z38" s="3">
        <v>1.7000000000000001E-2</v>
      </c>
      <c r="AA38" s="3">
        <v>9.1400000000000006E-3</v>
      </c>
      <c r="AB38" s="3">
        <v>4.7999999999999996E-3</v>
      </c>
      <c r="AC38" s="3">
        <v>2.33E-3</v>
      </c>
      <c r="AD38" s="3">
        <v>1.1100000000000001E-3</v>
      </c>
      <c r="AE38" s="3">
        <v>4.8000000000000001E-4</v>
      </c>
      <c r="AF38" s="3">
        <v>2.0000000000000001E-4</v>
      </c>
      <c r="AG38" s="3">
        <v>8.0000000000000007E-5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5">
        <f>P_A_R[[#This Row],[10+]]-P_A_R[[#This Row],[11+]]</f>
        <v>1.2379999999999947E-2</v>
      </c>
      <c r="BG38" s="5">
        <f>P_A_R[[#This Row],[11+]]-P_A_R[[#This Row],[12+]]</f>
        <v>2.0090000000000052E-2</v>
      </c>
      <c r="BH38" s="5">
        <f>P_A_R[[#This Row],[12+]]-P_A_R[[#This Row],[13+]]</f>
        <v>2.9799999999999938E-2</v>
      </c>
      <c r="BI38" s="5">
        <f>P_A_R[[#This Row],[13+]]-P_A_R[[#This Row],[14+]]</f>
        <v>3.9730000000000043E-2</v>
      </c>
      <c r="BJ38" s="5">
        <f>P_A_R[[#This Row],[14+]]-P_A_R[[#This Row],[15+]]</f>
        <v>5.4610000000000047E-2</v>
      </c>
      <c r="BK38" s="5">
        <f>P_A_R[[#This Row],[15+]]-P_A_R[[#This Row],[16+]]</f>
        <v>6.5239999999999965E-2</v>
      </c>
      <c r="BL38" s="5">
        <f>P_A_R[[#This Row],[16+]]-P_A_R[[#This Row],[17+]]</f>
        <v>8.0330000000000013E-2</v>
      </c>
      <c r="BM38" s="5">
        <f>P_A_R[[#This Row],[17+]]-P_A_R[[#This Row],[18+]]</f>
        <v>8.5990000000000011E-2</v>
      </c>
      <c r="BN38" s="5">
        <f>P_A_R[[#This Row],[18+]]-P_A_R[[#This Row],[19+]]</f>
        <v>9.482999999999997E-2</v>
      </c>
      <c r="BO38" s="5">
        <f>P_A_R[[#This Row],[19+]]-P_A_R[[#This Row],[20+]]</f>
        <v>9.4830000000000025E-2</v>
      </c>
      <c r="BP38" s="5">
        <f>P_A_R[[#This Row],[20+]]-P_A_R[[#This Row],[21+]]</f>
        <v>8.5989999999999955E-2</v>
      </c>
      <c r="BQ38" s="5">
        <f>P_A_R[[#This Row],[21+]]-P_A_R[[#This Row],[22+]]</f>
        <v>8.0330000000000013E-2</v>
      </c>
      <c r="BR38" s="5">
        <f>P_A_R[[#This Row],[22+]]-P_A_R[[#This Row],[23+]]</f>
        <v>6.524000000000002E-2</v>
      </c>
      <c r="BS38" s="5">
        <f>P_A_R[[#This Row],[23+]]-P_A_R[[#This Row],[24+]]</f>
        <v>5.4609999999999992E-2</v>
      </c>
      <c r="BT38" s="5">
        <f>P_A_R[[#This Row],[24+]]-P_A_R[[#This Row],[25+]]</f>
        <v>3.9730000000000001E-2</v>
      </c>
      <c r="BU38" s="5">
        <f>P_A_R[[#This Row],[25+]]-P_A_R[[#This Row],[26+]]</f>
        <v>2.9799999999999993E-2</v>
      </c>
      <c r="BV38" s="5">
        <f>P_A_R[[#This Row],[26+]]-P_A_R[[#This Row],[27+]]</f>
        <v>2.009E-2</v>
      </c>
      <c r="BW38" s="5">
        <f>P_A_R[[#This Row],[27+]]-P_A_R[[#This Row],[28+]]</f>
        <v>1.2379999999999999E-2</v>
      </c>
      <c r="BX38" s="5">
        <f>P_A_R[[#This Row],[28+]]-P_A_R[[#This Row],[29+]]</f>
        <v>7.8600000000000007E-3</v>
      </c>
      <c r="BY38" s="5">
        <f>P_A_R[[#This Row],[29+]]-P_A_R[[#This Row],[30+]]</f>
        <v>4.340000000000001E-3</v>
      </c>
      <c r="BZ38" s="5">
        <f>P_A_R[[#This Row],[30+]]-P_A_R[[#This Row],[31+]]</f>
        <v>2.4699999999999995E-3</v>
      </c>
      <c r="CA38" s="5">
        <f>P_A_R[[#This Row],[31+]]-P_A_R[[#This Row],[32+]]</f>
        <v>1.2199999999999999E-3</v>
      </c>
      <c r="CB38" s="5">
        <f>P_A_R[[#This Row],[32+]]-P_A_R[[#This Row],[33+]]</f>
        <v>6.3000000000000013E-4</v>
      </c>
      <c r="CC38" s="5">
        <f>P_A_R[[#This Row],[33+]]-P_A_R[[#This Row],[34+]]</f>
        <v>2.7999999999999998E-4</v>
      </c>
      <c r="CD38" s="5">
        <f>P_A_R[[#This Row],[34+]]-P_A_R[[#This Row],[35+]]</f>
        <v>1.2E-4</v>
      </c>
      <c r="CE38" s="5">
        <f>P_A_R[[#This Row],[35+]]-P_A_R[[#This Row],[36+]]</f>
        <v>8.0000000000000007E-5</v>
      </c>
      <c r="CF38" s="5">
        <f>P_A_R[[#This Row],[36+]]-P_A_R[[#This Row],[37+]]</f>
        <v>0</v>
      </c>
      <c r="CG38" s="5">
        <f>P_A_R[[#This Row],[37+]]-P_A_R[[#This Row],[38+]]</f>
        <v>0</v>
      </c>
      <c r="CH38" s="5">
        <f>P_A_R[[#This Row],[38+]]-P_A_R[[#This Row],[39+]]</f>
        <v>0</v>
      </c>
      <c r="CI38" s="5">
        <f>P_A_R[[#This Row],[39+]]-P_A_R[[#This Row],[40+]]</f>
        <v>0</v>
      </c>
      <c r="CJ38" s="5">
        <f>P_A_R[[#This Row],[40+]]-P_A_R[[#This Row],[41+]]</f>
        <v>0</v>
      </c>
      <c r="CK38" s="5">
        <f>P_A_R[[#This Row],[41+]]-P_A_R[[#This Row],[42+]]</f>
        <v>0</v>
      </c>
      <c r="CL38" s="5">
        <f>P_A_R[[#This Row],[42+]]-P_A_R[[#This Row],[43+]]</f>
        <v>0</v>
      </c>
      <c r="CM38" s="5">
        <f>P_A_R[[#This Row],[43+]]-P_A_R[[#This Row],[44+]]</f>
        <v>0</v>
      </c>
      <c r="CN38" s="5">
        <f>P_A_R[[#This Row],[44+]]-P_A_R[[#This Row],[45+]]</f>
        <v>0</v>
      </c>
      <c r="CO38" s="5">
        <f>P_A_R[[#This Row],[45+]]-P_A_R[[#This Row],[46+]]</f>
        <v>0</v>
      </c>
      <c r="CP38" s="5">
        <f>P_A_R[[#This Row],[46+]]-P_A_R[[#This Row],[47+]]</f>
        <v>0</v>
      </c>
      <c r="CQ38" s="5">
        <f>P_A_R[[#This Row],[47+]]-P_A_R[[#This Row],[48+]]</f>
        <v>0</v>
      </c>
      <c r="CR38" s="5">
        <f>P_A_R[[#This Row],[48+]]-P_A_R[[#This Row],[49+]]</f>
        <v>0</v>
      </c>
      <c r="CS38" s="5">
        <f>P_A_R[[#This Row],[49+]]-P_A_R[[#This Row],[50+]]</f>
        <v>0</v>
      </c>
      <c r="CT38" s="5">
        <f>P_A_R[[#This Row],[50+]]-P_A_R[[#This Row],[51+]]</f>
        <v>0</v>
      </c>
      <c r="CU38" s="5">
        <f>P_A_R[[#This Row],[51+]]-P_A_R[[#This Row],[52+]]</f>
        <v>0</v>
      </c>
      <c r="CV38" s="5">
        <f>P_A_R[[#This Row],[52+]]-P_A_R[[#This Row],[53+]]</f>
        <v>0</v>
      </c>
      <c r="CW38" s="5">
        <f>P_A_R[[#This Row],[53+]]-P_A_R[[#This Row],[54+]]</f>
        <v>0</v>
      </c>
      <c r="CX38" s="5">
        <f>P_A_R[[#This Row],[54+]]-P_A_R[[#This Row],[55+]]</f>
        <v>0</v>
      </c>
      <c r="CY38" s="5">
        <f>P_A_R[[#This Row],[55+]]-P_A_R[[#This Row],[56+]]</f>
        <v>0</v>
      </c>
      <c r="CZ38" s="5">
        <f>P_A_R[[#This Row],[56+]]-P_A_R[[#This Row],[57+]]</f>
        <v>0</v>
      </c>
      <c r="DA38" s="5">
        <f>P_A_R[[#This Row],[57+]]-P_A_R[[#This Row],[58+]]</f>
        <v>0</v>
      </c>
      <c r="DB38" s="5">
        <f>P_A_R[[#This Row],[58+]]-P_A_R[[#This Row],[59+]]</f>
        <v>0</v>
      </c>
    </row>
    <row r="39" spans="1:106" x14ac:dyDescent="0.25">
      <c r="A39" s="10">
        <v>22400622</v>
      </c>
      <c r="B39" t="s">
        <v>85</v>
      </c>
      <c r="C39" t="s">
        <v>84</v>
      </c>
      <c r="D39" s="11">
        <v>0.79166666666666663</v>
      </c>
      <c r="E39" s="9" t="str">
        <f>HYPERLINK("https://www.nba.com/stats/player/1629028/boxscores-traditional", "Deandre Ayton")</f>
        <v>Deandre Ayton</v>
      </c>
      <c r="F39">
        <v>22.8</v>
      </c>
      <c r="G39" s="4">
        <v>10.722</v>
      </c>
      <c r="H39" s="3">
        <v>0.88297999999999999</v>
      </c>
      <c r="I39" s="3">
        <v>0.86433000000000004</v>
      </c>
      <c r="J39" s="3">
        <v>0.84375</v>
      </c>
      <c r="K39" s="3">
        <v>0.81859000000000004</v>
      </c>
      <c r="L39" s="3">
        <v>0.79388999999999998</v>
      </c>
      <c r="M39" s="3">
        <v>0.76729999999999998</v>
      </c>
      <c r="N39" s="3">
        <v>0.73565000000000003</v>
      </c>
      <c r="O39" s="3">
        <v>0.70540000000000003</v>
      </c>
      <c r="P39" s="3">
        <v>0.67364000000000002</v>
      </c>
      <c r="Q39" s="3">
        <v>0.63683000000000001</v>
      </c>
      <c r="R39" s="3">
        <v>0.60257000000000005</v>
      </c>
      <c r="S39" s="3">
        <v>0.56749000000000005</v>
      </c>
      <c r="T39" s="3">
        <v>0.52790000000000004</v>
      </c>
      <c r="U39" s="3">
        <v>0.49202000000000001</v>
      </c>
      <c r="V39" s="3">
        <v>0.45619999999999999</v>
      </c>
      <c r="W39" s="3">
        <v>0.41682999999999998</v>
      </c>
      <c r="X39" s="3">
        <v>0.38208999999999999</v>
      </c>
      <c r="Y39" s="3">
        <v>0.34827000000000002</v>
      </c>
      <c r="Z39" s="3">
        <v>0.31561</v>
      </c>
      <c r="AA39" s="3">
        <v>0.28095999999999999</v>
      </c>
      <c r="AB39" s="3">
        <v>0.25142999999999999</v>
      </c>
      <c r="AC39" s="3">
        <v>0.22363</v>
      </c>
      <c r="AD39" s="3">
        <v>0.19489000000000001</v>
      </c>
      <c r="AE39" s="3">
        <v>0.17105999999999999</v>
      </c>
      <c r="AF39" s="3">
        <v>0.14917</v>
      </c>
      <c r="AG39" s="3">
        <v>0.12714</v>
      </c>
      <c r="AH39" s="3">
        <v>0.10935</v>
      </c>
      <c r="AI39" s="3">
        <v>9.3420000000000003E-2</v>
      </c>
      <c r="AJ39" s="3">
        <v>7.7799999999999994E-2</v>
      </c>
      <c r="AK39" s="3">
        <v>6.5519999999999995E-2</v>
      </c>
      <c r="AL39" s="3">
        <v>5.4800000000000001E-2</v>
      </c>
      <c r="AM39" s="3">
        <v>4.4569999999999999E-2</v>
      </c>
      <c r="AN39" s="3">
        <v>3.6729999999999999E-2</v>
      </c>
      <c r="AO39" s="3">
        <v>3.005E-2</v>
      </c>
      <c r="AP39" s="3">
        <v>2.385E-2</v>
      </c>
      <c r="AQ39" s="3">
        <v>1.9230000000000001E-2</v>
      </c>
      <c r="AR39" s="3">
        <v>1.5389999999999999E-2</v>
      </c>
      <c r="AS39" s="3">
        <v>1.191E-2</v>
      </c>
      <c r="AT39" s="3">
        <v>9.3900000000000008E-3</v>
      </c>
      <c r="AU39" s="3">
        <v>7.3400000000000002E-3</v>
      </c>
      <c r="AV39" s="3">
        <v>5.5399999999999998E-3</v>
      </c>
      <c r="AW39" s="3">
        <v>4.2700000000000004E-3</v>
      </c>
      <c r="AX39" s="3">
        <v>3.2599999999999999E-3</v>
      </c>
      <c r="AY39" s="3">
        <v>2.3999999999999998E-3</v>
      </c>
      <c r="AZ39" s="3">
        <v>1.81E-3</v>
      </c>
      <c r="BA39" s="3">
        <v>1.3500000000000001E-3</v>
      </c>
      <c r="BB39" s="3">
        <v>9.7000000000000005E-4</v>
      </c>
      <c r="BC39" s="3">
        <v>7.1000000000000002E-4</v>
      </c>
      <c r="BD39" s="3">
        <v>5.1999999999999995E-4</v>
      </c>
      <c r="BE39" s="3">
        <v>3.6000000000000002E-4</v>
      </c>
      <c r="BF39" s="5">
        <f>P_A_R[[#This Row],[10+]]-P_A_R[[#This Row],[11+]]</f>
        <v>1.8649999999999944E-2</v>
      </c>
      <c r="BG39" s="5">
        <f>P_A_R[[#This Row],[11+]]-P_A_R[[#This Row],[12+]]</f>
        <v>2.0580000000000043E-2</v>
      </c>
      <c r="BH39" s="5">
        <f>P_A_R[[#This Row],[12+]]-P_A_R[[#This Row],[13+]]</f>
        <v>2.515999999999996E-2</v>
      </c>
      <c r="BI39" s="5">
        <f>P_A_R[[#This Row],[13+]]-P_A_R[[#This Row],[14+]]</f>
        <v>2.4700000000000055E-2</v>
      </c>
      <c r="BJ39" s="5">
        <f>P_A_R[[#This Row],[14+]]-P_A_R[[#This Row],[15+]]</f>
        <v>2.6590000000000003E-2</v>
      </c>
      <c r="BK39" s="5">
        <f>P_A_R[[#This Row],[15+]]-P_A_R[[#This Row],[16+]]</f>
        <v>3.1649999999999956E-2</v>
      </c>
      <c r="BL39" s="5">
        <f>P_A_R[[#This Row],[16+]]-P_A_R[[#This Row],[17+]]</f>
        <v>3.0249999999999999E-2</v>
      </c>
      <c r="BM39" s="5">
        <f>P_A_R[[#This Row],[17+]]-P_A_R[[#This Row],[18+]]</f>
        <v>3.176000000000001E-2</v>
      </c>
      <c r="BN39" s="5">
        <f>P_A_R[[#This Row],[18+]]-P_A_R[[#This Row],[19+]]</f>
        <v>3.6810000000000009E-2</v>
      </c>
      <c r="BO39" s="5">
        <f>P_A_R[[#This Row],[19+]]-P_A_R[[#This Row],[20+]]</f>
        <v>3.4259999999999957E-2</v>
      </c>
      <c r="BP39" s="5">
        <f>P_A_R[[#This Row],[20+]]-P_A_R[[#This Row],[21+]]</f>
        <v>3.508E-2</v>
      </c>
      <c r="BQ39" s="5">
        <f>P_A_R[[#This Row],[21+]]-P_A_R[[#This Row],[22+]]</f>
        <v>3.9590000000000014E-2</v>
      </c>
      <c r="BR39" s="5">
        <f>P_A_R[[#This Row],[22+]]-P_A_R[[#This Row],[23+]]</f>
        <v>3.5880000000000023E-2</v>
      </c>
      <c r="BS39" s="5">
        <f>P_A_R[[#This Row],[23+]]-P_A_R[[#This Row],[24+]]</f>
        <v>3.5820000000000018E-2</v>
      </c>
      <c r="BT39" s="5">
        <f>P_A_R[[#This Row],[24+]]-P_A_R[[#This Row],[25+]]</f>
        <v>3.9370000000000016E-2</v>
      </c>
      <c r="BU39" s="5">
        <f>P_A_R[[#This Row],[25+]]-P_A_R[[#This Row],[26+]]</f>
        <v>3.4739999999999993E-2</v>
      </c>
      <c r="BV39" s="5">
        <f>P_A_R[[#This Row],[26+]]-P_A_R[[#This Row],[27+]]</f>
        <v>3.3819999999999961E-2</v>
      </c>
      <c r="BW39" s="5">
        <f>P_A_R[[#This Row],[27+]]-P_A_R[[#This Row],[28+]]</f>
        <v>3.2660000000000022E-2</v>
      </c>
      <c r="BX39" s="5">
        <f>P_A_R[[#This Row],[28+]]-P_A_R[[#This Row],[29+]]</f>
        <v>3.4650000000000014E-2</v>
      </c>
      <c r="BY39" s="5">
        <f>P_A_R[[#This Row],[29+]]-P_A_R[[#This Row],[30+]]</f>
        <v>2.9530000000000001E-2</v>
      </c>
      <c r="BZ39" s="5">
        <f>P_A_R[[#This Row],[30+]]-P_A_R[[#This Row],[31+]]</f>
        <v>2.7799999999999991E-2</v>
      </c>
      <c r="CA39" s="5">
        <f>P_A_R[[#This Row],[31+]]-P_A_R[[#This Row],[32+]]</f>
        <v>2.8739999999999988E-2</v>
      </c>
      <c r="CB39" s="5">
        <f>P_A_R[[#This Row],[32+]]-P_A_R[[#This Row],[33+]]</f>
        <v>2.3830000000000018E-2</v>
      </c>
      <c r="CC39" s="5">
        <f>P_A_R[[#This Row],[33+]]-P_A_R[[#This Row],[34+]]</f>
        <v>2.1889999999999993E-2</v>
      </c>
      <c r="CD39" s="5">
        <f>P_A_R[[#This Row],[34+]]-P_A_R[[#This Row],[35+]]</f>
        <v>2.2029999999999994E-2</v>
      </c>
      <c r="CE39" s="5">
        <f>P_A_R[[#This Row],[35+]]-P_A_R[[#This Row],[36+]]</f>
        <v>1.779E-2</v>
      </c>
      <c r="CF39" s="5">
        <f>P_A_R[[#This Row],[36+]]-P_A_R[[#This Row],[37+]]</f>
        <v>1.593E-2</v>
      </c>
      <c r="CG39" s="5">
        <f>P_A_R[[#This Row],[37+]]-P_A_R[[#This Row],[38+]]</f>
        <v>1.5620000000000009E-2</v>
      </c>
      <c r="CH39" s="5">
        <f>P_A_R[[#This Row],[38+]]-P_A_R[[#This Row],[39+]]</f>
        <v>1.2279999999999999E-2</v>
      </c>
      <c r="CI39" s="5">
        <f>P_A_R[[#This Row],[39+]]-P_A_R[[#This Row],[40+]]</f>
        <v>1.0719999999999993E-2</v>
      </c>
      <c r="CJ39" s="5">
        <f>P_A_R[[#This Row],[40+]]-P_A_R[[#This Row],[41+]]</f>
        <v>1.0230000000000003E-2</v>
      </c>
      <c r="CK39" s="5">
        <f>P_A_R[[#This Row],[41+]]-P_A_R[[#This Row],[42+]]</f>
        <v>7.8399999999999997E-3</v>
      </c>
      <c r="CL39" s="5">
        <f>P_A_R[[#This Row],[42+]]-P_A_R[[#This Row],[43+]]</f>
        <v>6.6799999999999984E-3</v>
      </c>
      <c r="CM39" s="5">
        <f>P_A_R[[#This Row],[43+]]-P_A_R[[#This Row],[44+]]</f>
        <v>6.2000000000000006E-3</v>
      </c>
      <c r="CN39" s="5">
        <f>P_A_R[[#This Row],[44+]]-P_A_R[[#This Row],[45+]]</f>
        <v>4.6199999999999991E-3</v>
      </c>
      <c r="CO39" s="5">
        <f>P_A_R[[#This Row],[45+]]-P_A_R[[#This Row],[46+]]</f>
        <v>3.8400000000000014E-3</v>
      </c>
      <c r="CP39" s="5">
        <f>P_A_R[[#This Row],[46+]]-P_A_R[[#This Row],[47+]]</f>
        <v>3.4799999999999987E-3</v>
      </c>
      <c r="CQ39" s="5">
        <f>P_A_R[[#This Row],[47+]]-P_A_R[[#This Row],[48+]]</f>
        <v>2.5199999999999997E-3</v>
      </c>
      <c r="CR39" s="5">
        <f>P_A_R[[#This Row],[48+]]-P_A_R[[#This Row],[49+]]</f>
        <v>2.0500000000000006E-3</v>
      </c>
      <c r="CS39" s="5">
        <f>P_A_R[[#This Row],[49+]]-P_A_R[[#This Row],[50+]]</f>
        <v>1.8000000000000004E-3</v>
      </c>
      <c r="CT39" s="5">
        <f>P_A_R[[#This Row],[50+]]-P_A_R[[#This Row],[51+]]</f>
        <v>1.2699999999999994E-3</v>
      </c>
      <c r="CU39" s="5">
        <f>P_A_R[[#This Row],[51+]]-P_A_R[[#This Row],[52+]]</f>
        <v>1.0100000000000005E-3</v>
      </c>
      <c r="CV39" s="5">
        <f>P_A_R[[#This Row],[52+]]-P_A_R[[#This Row],[53+]]</f>
        <v>8.6000000000000009E-4</v>
      </c>
      <c r="CW39" s="5">
        <f>P_A_R[[#This Row],[53+]]-P_A_R[[#This Row],[54+]]</f>
        <v>5.8999999999999981E-4</v>
      </c>
      <c r="CX39" s="5">
        <f>P_A_R[[#This Row],[54+]]-P_A_R[[#This Row],[55+]]</f>
        <v>4.5999999999999991E-4</v>
      </c>
      <c r="CY39" s="5">
        <f>P_A_R[[#This Row],[55+]]-P_A_R[[#This Row],[56+]]</f>
        <v>3.8000000000000002E-4</v>
      </c>
      <c r="CZ39" s="5">
        <f>P_A_R[[#This Row],[56+]]-P_A_R[[#This Row],[57+]]</f>
        <v>2.6000000000000003E-4</v>
      </c>
      <c r="DA39" s="5">
        <f>P_A_R[[#This Row],[57+]]-P_A_R[[#This Row],[58+]]</f>
        <v>1.9000000000000006E-4</v>
      </c>
      <c r="DB39" s="5">
        <f>P_A_R[[#This Row],[58+]]-P_A_R[[#This Row],[59+]]</f>
        <v>1.5999999999999993E-4</v>
      </c>
    </row>
    <row r="40" spans="1:106" x14ac:dyDescent="0.25">
      <c r="A40" s="10">
        <v>22400622</v>
      </c>
      <c r="B40" t="s">
        <v>85</v>
      </c>
      <c r="C40" t="s">
        <v>84</v>
      </c>
      <c r="D40" s="11">
        <v>0.79166666666666663</v>
      </c>
      <c r="E40" s="9" t="str">
        <f>HYPERLINK("https://www.nba.com/stats/player/1629014/boxscores-traditional", "Anfernee Simons")</f>
        <v>Anfernee Simons</v>
      </c>
      <c r="F40">
        <v>21.8</v>
      </c>
      <c r="G40" s="4">
        <v>10.419</v>
      </c>
      <c r="H40" s="3">
        <v>0.87075999999999998</v>
      </c>
      <c r="I40" s="3">
        <v>0.85082999999999998</v>
      </c>
      <c r="J40" s="3">
        <v>0.82638999999999996</v>
      </c>
      <c r="K40" s="3">
        <v>0.79954999999999998</v>
      </c>
      <c r="L40" s="3">
        <v>0.77337</v>
      </c>
      <c r="M40" s="3">
        <v>0.74214999999999998</v>
      </c>
      <c r="N40" s="3">
        <v>0.71226</v>
      </c>
      <c r="O40" s="3">
        <v>0.67723999999999995</v>
      </c>
      <c r="P40" s="3">
        <v>0.64058000000000004</v>
      </c>
      <c r="Q40" s="3">
        <v>0.60641999999999996</v>
      </c>
      <c r="R40" s="3">
        <v>0.56749000000000005</v>
      </c>
      <c r="S40" s="3">
        <v>0.53188000000000002</v>
      </c>
      <c r="T40" s="3">
        <v>0.49202000000000001</v>
      </c>
      <c r="U40" s="3">
        <v>0.45223999999999998</v>
      </c>
      <c r="V40" s="3">
        <v>0.41682999999999998</v>
      </c>
      <c r="W40" s="3">
        <v>0.37828000000000001</v>
      </c>
      <c r="X40" s="3">
        <v>0.34458</v>
      </c>
      <c r="Y40" s="3">
        <v>0.30853999999999998</v>
      </c>
      <c r="Z40" s="3">
        <v>0.27424999999999999</v>
      </c>
      <c r="AA40" s="3">
        <v>0.24510000000000001</v>
      </c>
      <c r="AB40" s="3">
        <v>0.21476000000000001</v>
      </c>
      <c r="AC40" s="3">
        <v>0.18942999999999999</v>
      </c>
      <c r="AD40" s="3">
        <v>0.16353999999999999</v>
      </c>
      <c r="AE40" s="3">
        <v>0.14230999999999999</v>
      </c>
      <c r="AF40" s="3">
        <v>0.121</v>
      </c>
      <c r="AG40" s="3">
        <v>0.10204000000000001</v>
      </c>
      <c r="AH40" s="3">
        <v>8.6910000000000001E-2</v>
      </c>
      <c r="AI40" s="3">
        <v>7.2150000000000006E-2</v>
      </c>
      <c r="AJ40" s="3">
        <v>6.0569999999999999E-2</v>
      </c>
      <c r="AK40" s="3">
        <v>4.947E-2</v>
      </c>
      <c r="AL40" s="3">
        <v>4.0059999999999998E-2</v>
      </c>
      <c r="AM40" s="3">
        <v>3.288E-2</v>
      </c>
      <c r="AN40" s="3">
        <v>2.6190000000000001E-2</v>
      </c>
      <c r="AO40" s="3">
        <v>2.1180000000000001E-2</v>
      </c>
      <c r="AP40" s="3">
        <v>1.6590000000000001E-2</v>
      </c>
      <c r="AQ40" s="3">
        <v>1.2869999999999999E-2</v>
      </c>
      <c r="AR40" s="3">
        <v>1.017E-2</v>
      </c>
      <c r="AS40" s="3">
        <v>7.7600000000000004E-3</v>
      </c>
      <c r="AT40" s="3">
        <v>6.0400000000000002E-3</v>
      </c>
      <c r="AU40" s="3">
        <v>4.5300000000000002E-3</v>
      </c>
      <c r="AV40" s="3">
        <v>3.3600000000000001E-3</v>
      </c>
      <c r="AW40" s="3">
        <v>2.5600000000000002E-3</v>
      </c>
      <c r="AX40" s="3">
        <v>1.8699999999999999E-3</v>
      </c>
      <c r="AY40" s="3">
        <v>1.39E-3</v>
      </c>
      <c r="AZ40" s="3">
        <v>1E-3</v>
      </c>
      <c r="BA40" s="3">
        <v>7.1000000000000002E-4</v>
      </c>
      <c r="BB40" s="3">
        <v>5.1999999999999995E-4</v>
      </c>
      <c r="BC40" s="3">
        <v>3.6000000000000002E-4</v>
      </c>
      <c r="BD40" s="3">
        <v>2.5999999999999998E-4</v>
      </c>
      <c r="BE40" s="3">
        <v>1.8000000000000001E-4</v>
      </c>
      <c r="BF40" s="5">
        <f>P_A_R[[#This Row],[10+]]-P_A_R[[#This Row],[11+]]</f>
        <v>1.9930000000000003E-2</v>
      </c>
      <c r="BG40" s="5">
        <f>P_A_R[[#This Row],[11+]]-P_A_R[[#This Row],[12+]]</f>
        <v>2.4440000000000017E-2</v>
      </c>
      <c r="BH40" s="5">
        <f>P_A_R[[#This Row],[12+]]-P_A_R[[#This Row],[13+]]</f>
        <v>2.6839999999999975E-2</v>
      </c>
      <c r="BI40" s="5">
        <f>P_A_R[[#This Row],[13+]]-P_A_R[[#This Row],[14+]]</f>
        <v>2.6179999999999981E-2</v>
      </c>
      <c r="BJ40" s="5">
        <f>P_A_R[[#This Row],[14+]]-P_A_R[[#This Row],[15+]]</f>
        <v>3.1220000000000026E-2</v>
      </c>
      <c r="BK40" s="5">
        <f>P_A_R[[#This Row],[15+]]-P_A_R[[#This Row],[16+]]</f>
        <v>2.9889999999999972E-2</v>
      </c>
      <c r="BL40" s="5">
        <f>P_A_R[[#This Row],[16+]]-P_A_R[[#This Row],[17+]]</f>
        <v>3.5020000000000051E-2</v>
      </c>
      <c r="BM40" s="5">
        <f>P_A_R[[#This Row],[17+]]-P_A_R[[#This Row],[18+]]</f>
        <v>3.6659999999999915E-2</v>
      </c>
      <c r="BN40" s="5">
        <f>P_A_R[[#This Row],[18+]]-P_A_R[[#This Row],[19+]]</f>
        <v>3.4160000000000079E-2</v>
      </c>
      <c r="BO40" s="5">
        <f>P_A_R[[#This Row],[19+]]-P_A_R[[#This Row],[20+]]</f>
        <v>3.8929999999999909E-2</v>
      </c>
      <c r="BP40" s="5">
        <f>P_A_R[[#This Row],[20+]]-P_A_R[[#This Row],[21+]]</f>
        <v>3.5610000000000031E-2</v>
      </c>
      <c r="BQ40" s="5">
        <f>P_A_R[[#This Row],[21+]]-P_A_R[[#This Row],[22+]]</f>
        <v>3.9860000000000007E-2</v>
      </c>
      <c r="BR40" s="5">
        <f>P_A_R[[#This Row],[22+]]-P_A_R[[#This Row],[23+]]</f>
        <v>3.9780000000000038E-2</v>
      </c>
      <c r="BS40" s="5">
        <f>P_A_R[[#This Row],[23+]]-P_A_R[[#This Row],[24+]]</f>
        <v>3.5409999999999997E-2</v>
      </c>
      <c r="BT40" s="5">
        <f>P_A_R[[#This Row],[24+]]-P_A_R[[#This Row],[25+]]</f>
        <v>3.8549999999999973E-2</v>
      </c>
      <c r="BU40" s="5">
        <f>P_A_R[[#This Row],[25+]]-P_A_R[[#This Row],[26+]]</f>
        <v>3.3700000000000008E-2</v>
      </c>
      <c r="BV40" s="5">
        <f>P_A_R[[#This Row],[26+]]-P_A_R[[#This Row],[27+]]</f>
        <v>3.6040000000000016E-2</v>
      </c>
      <c r="BW40" s="5">
        <f>P_A_R[[#This Row],[27+]]-P_A_R[[#This Row],[28+]]</f>
        <v>3.4289999999999987E-2</v>
      </c>
      <c r="BX40" s="5">
        <f>P_A_R[[#This Row],[28+]]-P_A_R[[#This Row],[29+]]</f>
        <v>2.9149999999999981E-2</v>
      </c>
      <c r="BY40" s="5">
        <f>P_A_R[[#This Row],[29+]]-P_A_R[[#This Row],[30+]]</f>
        <v>3.0340000000000006E-2</v>
      </c>
      <c r="BZ40" s="5">
        <f>P_A_R[[#This Row],[30+]]-P_A_R[[#This Row],[31+]]</f>
        <v>2.5330000000000019E-2</v>
      </c>
      <c r="CA40" s="5">
        <f>P_A_R[[#This Row],[31+]]-P_A_R[[#This Row],[32+]]</f>
        <v>2.5889999999999996E-2</v>
      </c>
      <c r="CB40" s="5">
        <f>P_A_R[[#This Row],[32+]]-P_A_R[[#This Row],[33+]]</f>
        <v>2.1229999999999999E-2</v>
      </c>
      <c r="CC40" s="5">
        <f>P_A_R[[#This Row],[33+]]-P_A_R[[#This Row],[34+]]</f>
        <v>2.1309999999999996E-2</v>
      </c>
      <c r="CD40" s="5">
        <f>P_A_R[[#This Row],[34+]]-P_A_R[[#This Row],[35+]]</f>
        <v>1.8959999999999991E-2</v>
      </c>
      <c r="CE40" s="5">
        <f>P_A_R[[#This Row],[35+]]-P_A_R[[#This Row],[36+]]</f>
        <v>1.5130000000000005E-2</v>
      </c>
      <c r="CF40" s="5">
        <f>P_A_R[[#This Row],[36+]]-P_A_R[[#This Row],[37+]]</f>
        <v>1.4759999999999995E-2</v>
      </c>
      <c r="CG40" s="5">
        <f>P_A_R[[#This Row],[37+]]-P_A_R[[#This Row],[38+]]</f>
        <v>1.1580000000000007E-2</v>
      </c>
      <c r="CH40" s="5">
        <f>P_A_R[[#This Row],[38+]]-P_A_R[[#This Row],[39+]]</f>
        <v>1.1099999999999999E-2</v>
      </c>
      <c r="CI40" s="5">
        <f>P_A_R[[#This Row],[39+]]-P_A_R[[#This Row],[40+]]</f>
        <v>9.4100000000000017E-3</v>
      </c>
      <c r="CJ40" s="5">
        <f>P_A_R[[#This Row],[40+]]-P_A_R[[#This Row],[41+]]</f>
        <v>7.1799999999999989E-3</v>
      </c>
      <c r="CK40" s="5">
        <f>P_A_R[[#This Row],[41+]]-P_A_R[[#This Row],[42+]]</f>
        <v>6.689999999999998E-3</v>
      </c>
      <c r="CL40" s="5">
        <f>P_A_R[[#This Row],[42+]]-P_A_R[[#This Row],[43+]]</f>
        <v>5.0100000000000006E-3</v>
      </c>
      <c r="CM40" s="5">
        <f>P_A_R[[#This Row],[43+]]-P_A_R[[#This Row],[44+]]</f>
        <v>4.5900000000000003E-3</v>
      </c>
      <c r="CN40" s="5">
        <f>P_A_R[[#This Row],[44+]]-P_A_R[[#This Row],[45+]]</f>
        <v>3.7200000000000011E-3</v>
      </c>
      <c r="CO40" s="5">
        <f>P_A_R[[#This Row],[45+]]-P_A_R[[#This Row],[46+]]</f>
        <v>2.6999999999999993E-3</v>
      </c>
      <c r="CP40" s="5">
        <f>P_A_R[[#This Row],[46+]]-P_A_R[[#This Row],[47+]]</f>
        <v>2.4099999999999998E-3</v>
      </c>
      <c r="CQ40" s="5">
        <f>P_A_R[[#This Row],[47+]]-P_A_R[[#This Row],[48+]]</f>
        <v>1.7200000000000002E-3</v>
      </c>
      <c r="CR40" s="5">
        <f>P_A_R[[#This Row],[48+]]-P_A_R[[#This Row],[49+]]</f>
        <v>1.5100000000000001E-3</v>
      </c>
      <c r="CS40" s="5">
        <f>P_A_R[[#This Row],[49+]]-P_A_R[[#This Row],[50+]]</f>
        <v>1.17E-3</v>
      </c>
      <c r="CT40" s="5">
        <f>P_A_R[[#This Row],[50+]]-P_A_R[[#This Row],[51+]]</f>
        <v>7.9999999999999993E-4</v>
      </c>
      <c r="CU40" s="5">
        <f>P_A_R[[#This Row],[51+]]-P_A_R[[#This Row],[52+]]</f>
        <v>6.9000000000000029E-4</v>
      </c>
      <c r="CV40" s="5">
        <f>P_A_R[[#This Row],[52+]]-P_A_R[[#This Row],[53+]]</f>
        <v>4.7999999999999996E-4</v>
      </c>
      <c r="CW40" s="5">
        <f>P_A_R[[#This Row],[53+]]-P_A_R[[#This Row],[54+]]</f>
        <v>3.8999999999999994E-4</v>
      </c>
      <c r="CX40" s="5">
        <f>P_A_R[[#This Row],[54+]]-P_A_R[[#This Row],[55+]]</f>
        <v>2.9E-4</v>
      </c>
      <c r="CY40" s="5">
        <f>P_A_R[[#This Row],[55+]]-P_A_R[[#This Row],[56+]]</f>
        <v>1.9000000000000006E-4</v>
      </c>
      <c r="CZ40" s="5">
        <f>P_A_R[[#This Row],[56+]]-P_A_R[[#This Row],[57+]]</f>
        <v>1.5999999999999993E-4</v>
      </c>
      <c r="DA40" s="5">
        <f>P_A_R[[#This Row],[57+]]-P_A_R[[#This Row],[58+]]</f>
        <v>1.0000000000000005E-4</v>
      </c>
      <c r="DB40" s="5">
        <f>P_A_R[[#This Row],[58+]]-P_A_R[[#This Row],[59+]]</f>
        <v>7.9999999999999966E-5</v>
      </c>
    </row>
    <row r="41" spans="1:106" x14ac:dyDescent="0.25">
      <c r="A41" s="10">
        <v>22400622</v>
      </c>
      <c r="B41" t="s">
        <v>85</v>
      </c>
      <c r="C41" t="s">
        <v>84</v>
      </c>
      <c r="D41" s="11">
        <v>0.79166666666666663</v>
      </c>
      <c r="E41" s="9" t="str">
        <f>HYPERLINK("https://www.nba.com/stats/player/1642270/boxscores-traditional", "Donovan Clingan")</f>
        <v>Donovan Clingan</v>
      </c>
      <c r="F41">
        <v>16.2</v>
      </c>
      <c r="G41" s="4">
        <v>5.6360000000000001</v>
      </c>
      <c r="H41" s="3">
        <v>0.86433000000000004</v>
      </c>
      <c r="I41" s="3">
        <v>0.82121</v>
      </c>
      <c r="J41" s="3">
        <v>0.77337</v>
      </c>
      <c r="K41" s="3">
        <v>0.71565999999999996</v>
      </c>
      <c r="L41" s="3">
        <v>0.65173000000000003</v>
      </c>
      <c r="M41" s="3">
        <v>0.58316999999999997</v>
      </c>
      <c r="N41" s="3">
        <v>0.51595000000000002</v>
      </c>
      <c r="O41" s="3">
        <v>0.44433</v>
      </c>
      <c r="P41" s="3">
        <v>0.37447999999999998</v>
      </c>
      <c r="Q41" s="3">
        <v>0.30853999999999998</v>
      </c>
      <c r="R41" s="3">
        <v>0.25142999999999999</v>
      </c>
      <c r="S41" s="3">
        <v>0.19766</v>
      </c>
      <c r="T41" s="3">
        <v>0.15151000000000001</v>
      </c>
      <c r="U41" s="3">
        <v>0.11314</v>
      </c>
      <c r="V41" s="3">
        <v>8.3790000000000003E-2</v>
      </c>
      <c r="W41" s="3">
        <v>5.9380000000000002E-2</v>
      </c>
      <c r="X41" s="3">
        <v>4.0930000000000001E-2</v>
      </c>
      <c r="Y41" s="3">
        <v>2.743E-2</v>
      </c>
      <c r="Z41" s="3">
        <v>1.831E-2</v>
      </c>
      <c r="AA41" s="3">
        <v>1.1599999999999999E-2</v>
      </c>
      <c r="AB41" s="3">
        <v>7.1399999999999996E-3</v>
      </c>
      <c r="AC41" s="3">
        <v>4.2700000000000004E-3</v>
      </c>
      <c r="AD41" s="3">
        <v>2.5600000000000002E-3</v>
      </c>
      <c r="AE41" s="3">
        <v>1.4400000000000001E-3</v>
      </c>
      <c r="AF41" s="3">
        <v>7.9000000000000001E-4</v>
      </c>
      <c r="AG41" s="3">
        <v>4.2000000000000002E-4</v>
      </c>
      <c r="AH41" s="3">
        <v>2.2000000000000001E-4</v>
      </c>
      <c r="AI41" s="3">
        <v>1.1E-4</v>
      </c>
      <c r="AJ41" s="3">
        <v>5.0000000000000002E-5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5">
        <f>P_A_R[[#This Row],[10+]]-P_A_R[[#This Row],[11+]]</f>
        <v>4.3120000000000047E-2</v>
      </c>
      <c r="BG41" s="5">
        <f>P_A_R[[#This Row],[11+]]-P_A_R[[#This Row],[12+]]</f>
        <v>4.7839999999999994E-2</v>
      </c>
      <c r="BH41" s="5">
        <f>P_A_R[[#This Row],[12+]]-P_A_R[[#This Row],[13+]]</f>
        <v>5.7710000000000039E-2</v>
      </c>
      <c r="BI41" s="5">
        <f>P_A_R[[#This Row],[13+]]-P_A_R[[#This Row],[14+]]</f>
        <v>6.3929999999999931E-2</v>
      </c>
      <c r="BJ41" s="5">
        <f>P_A_R[[#This Row],[14+]]-P_A_R[[#This Row],[15+]]</f>
        <v>6.8560000000000065E-2</v>
      </c>
      <c r="BK41" s="5">
        <f>P_A_R[[#This Row],[15+]]-P_A_R[[#This Row],[16+]]</f>
        <v>6.7219999999999946E-2</v>
      </c>
      <c r="BL41" s="5">
        <f>P_A_R[[#This Row],[16+]]-P_A_R[[#This Row],[17+]]</f>
        <v>7.1620000000000017E-2</v>
      </c>
      <c r="BM41" s="5">
        <f>P_A_R[[#This Row],[17+]]-P_A_R[[#This Row],[18+]]</f>
        <v>6.9850000000000023E-2</v>
      </c>
      <c r="BN41" s="5">
        <f>P_A_R[[#This Row],[18+]]-P_A_R[[#This Row],[19+]]</f>
        <v>6.5939999999999999E-2</v>
      </c>
      <c r="BO41" s="5">
        <f>P_A_R[[#This Row],[19+]]-P_A_R[[#This Row],[20+]]</f>
        <v>5.7109999999999994E-2</v>
      </c>
      <c r="BP41" s="5">
        <f>P_A_R[[#This Row],[20+]]-P_A_R[[#This Row],[21+]]</f>
        <v>5.3769999999999984E-2</v>
      </c>
      <c r="BQ41" s="5">
        <f>P_A_R[[#This Row],[21+]]-P_A_R[[#This Row],[22+]]</f>
        <v>4.6149999999999997E-2</v>
      </c>
      <c r="BR41" s="5">
        <f>P_A_R[[#This Row],[22+]]-P_A_R[[#This Row],[23+]]</f>
        <v>3.8370000000000001E-2</v>
      </c>
      <c r="BS41" s="5">
        <f>P_A_R[[#This Row],[23+]]-P_A_R[[#This Row],[24+]]</f>
        <v>2.9350000000000001E-2</v>
      </c>
      <c r="BT41" s="5">
        <f>P_A_R[[#This Row],[24+]]-P_A_R[[#This Row],[25+]]</f>
        <v>2.4410000000000001E-2</v>
      </c>
      <c r="BU41" s="5">
        <f>P_A_R[[#This Row],[25+]]-P_A_R[[#This Row],[26+]]</f>
        <v>1.8450000000000001E-2</v>
      </c>
      <c r="BV41" s="5">
        <f>P_A_R[[#This Row],[26+]]-P_A_R[[#This Row],[27+]]</f>
        <v>1.3500000000000002E-2</v>
      </c>
      <c r="BW41" s="5">
        <f>P_A_R[[#This Row],[27+]]-P_A_R[[#This Row],[28+]]</f>
        <v>9.1199999999999996E-3</v>
      </c>
      <c r="BX41" s="5">
        <f>P_A_R[[#This Row],[28+]]-P_A_R[[#This Row],[29+]]</f>
        <v>6.7100000000000007E-3</v>
      </c>
      <c r="BY41" s="5">
        <f>P_A_R[[#This Row],[29+]]-P_A_R[[#This Row],[30+]]</f>
        <v>4.4599999999999996E-3</v>
      </c>
      <c r="BZ41" s="5">
        <f>P_A_R[[#This Row],[30+]]-P_A_R[[#This Row],[31+]]</f>
        <v>2.8699999999999993E-3</v>
      </c>
      <c r="CA41" s="5">
        <f>P_A_R[[#This Row],[31+]]-P_A_R[[#This Row],[32+]]</f>
        <v>1.7100000000000001E-3</v>
      </c>
      <c r="CB41" s="5">
        <f>P_A_R[[#This Row],[32+]]-P_A_R[[#This Row],[33+]]</f>
        <v>1.1200000000000001E-3</v>
      </c>
      <c r="CC41" s="5">
        <f>P_A_R[[#This Row],[33+]]-P_A_R[[#This Row],[34+]]</f>
        <v>6.5000000000000008E-4</v>
      </c>
      <c r="CD41" s="5">
        <f>P_A_R[[#This Row],[34+]]-P_A_R[[#This Row],[35+]]</f>
        <v>3.6999999999999999E-4</v>
      </c>
      <c r="CE41" s="5">
        <f>P_A_R[[#This Row],[35+]]-P_A_R[[#This Row],[36+]]</f>
        <v>2.0000000000000001E-4</v>
      </c>
      <c r="CF41" s="5">
        <f>P_A_R[[#This Row],[36+]]-P_A_R[[#This Row],[37+]]</f>
        <v>1.1E-4</v>
      </c>
      <c r="CG41" s="5">
        <f>P_A_R[[#This Row],[37+]]-P_A_R[[#This Row],[38+]]</f>
        <v>6.0000000000000002E-5</v>
      </c>
      <c r="CH41" s="5">
        <f>P_A_R[[#This Row],[38+]]-P_A_R[[#This Row],[39+]]</f>
        <v>5.0000000000000002E-5</v>
      </c>
      <c r="CI41" s="5">
        <f>P_A_R[[#This Row],[39+]]-P_A_R[[#This Row],[40+]]</f>
        <v>0</v>
      </c>
      <c r="CJ41" s="5">
        <f>P_A_R[[#This Row],[40+]]-P_A_R[[#This Row],[41+]]</f>
        <v>0</v>
      </c>
      <c r="CK41" s="5">
        <f>P_A_R[[#This Row],[41+]]-P_A_R[[#This Row],[42+]]</f>
        <v>0</v>
      </c>
      <c r="CL41" s="5">
        <f>P_A_R[[#This Row],[42+]]-P_A_R[[#This Row],[43+]]</f>
        <v>0</v>
      </c>
      <c r="CM41" s="5">
        <f>P_A_R[[#This Row],[43+]]-P_A_R[[#This Row],[44+]]</f>
        <v>0</v>
      </c>
      <c r="CN41" s="5">
        <f>P_A_R[[#This Row],[44+]]-P_A_R[[#This Row],[45+]]</f>
        <v>0</v>
      </c>
      <c r="CO41" s="5">
        <f>P_A_R[[#This Row],[45+]]-P_A_R[[#This Row],[46+]]</f>
        <v>0</v>
      </c>
      <c r="CP41" s="5">
        <f>P_A_R[[#This Row],[46+]]-P_A_R[[#This Row],[47+]]</f>
        <v>0</v>
      </c>
      <c r="CQ41" s="5">
        <f>P_A_R[[#This Row],[47+]]-P_A_R[[#This Row],[48+]]</f>
        <v>0</v>
      </c>
      <c r="CR41" s="5">
        <f>P_A_R[[#This Row],[48+]]-P_A_R[[#This Row],[49+]]</f>
        <v>0</v>
      </c>
      <c r="CS41" s="5">
        <f>P_A_R[[#This Row],[49+]]-P_A_R[[#This Row],[50+]]</f>
        <v>0</v>
      </c>
      <c r="CT41" s="5">
        <f>P_A_R[[#This Row],[50+]]-P_A_R[[#This Row],[51+]]</f>
        <v>0</v>
      </c>
      <c r="CU41" s="5">
        <f>P_A_R[[#This Row],[51+]]-P_A_R[[#This Row],[52+]]</f>
        <v>0</v>
      </c>
      <c r="CV41" s="5">
        <f>P_A_R[[#This Row],[52+]]-P_A_R[[#This Row],[53+]]</f>
        <v>0</v>
      </c>
      <c r="CW41" s="5">
        <f>P_A_R[[#This Row],[53+]]-P_A_R[[#This Row],[54+]]</f>
        <v>0</v>
      </c>
      <c r="CX41" s="5">
        <f>P_A_R[[#This Row],[54+]]-P_A_R[[#This Row],[55+]]</f>
        <v>0</v>
      </c>
      <c r="CY41" s="5">
        <f>P_A_R[[#This Row],[55+]]-P_A_R[[#This Row],[56+]]</f>
        <v>0</v>
      </c>
      <c r="CZ41" s="5">
        <f>P_A_R[[#This Row],[56+]]-P_A_R[[#This Row],[57+]]</f>
        <v>0</v>
      </c>
      <c r="DA41" s="5">
        <f>P_A_R[[#This Row],[57+]]-P_A_R[[#This Row],[58+]]</f>
        <v>0</v>
      </c>
      <c r="DB41" s="5">
        <f>P_A_R[[#This Row],[58+]]-P_A_R[[#This Row],[59+]]</f>
        <v>0</v>
      </c>
    </row>
    <row r="42" spans="1:106" x14ac:dyDescent="0.25">
      <c r="A42" s="10">
        <v>22400622</v>
      </c>
      <c r="B42" t="s">
        <v>85</v>
      </c>
      <c r="C42" t="s">
        <v>84</v>
      </c>
      <c r="D42" s="11">
        <v>0.79166666666666663</v>
      </c>
      <c r="E42" s="9" t="str">
        <f>HYPERLINK("https://www.nba.com/stats/player/1630625/boxscores-traditional", "Dalano Banton")</f>
        <v>Dalano Banton</v>
      </c>
      <c r="F42">
        <v>14.6</v>
      </c>
      <c r="G42" s="4">
        <v>6.5910000000000002</v>
      </c>
      <c r="H42" s="3">
        <v>0.75804000000000005</v>
      </c>
      <c r="I42" s="3">
        <v>0.70884000000000003</v>
      </c>
      <c r="J42" s="3">
        <v>0.65173000000000003</v>
      </c>
      <c r="K42" s="3">
        <v>0.59482999999999997</v>
      </c>
      <c r="L42" s="3">
        <v>0.53586</v>
      </c>
      <c r="M42" s="3">
        <v>0.47608</v>
      </c>
      <c r="N42" s="3">
        <v>0.41682999999999998</v>
      </c>
      <c r="O42" s="3">
        <v>0.35942000000000002</v>
      </c>
      <c r="P42" s="3">
        <v>0.30153000000000002</v>
      </c>
      <c r="Q42" s="3">
        <v>0.25142999999999999</v>
      </c>
      <c r="R42" s="3">
        <v>0.20610999999999999</v>
      </c>
      <c r="S42" s="3">
        <v>0.16602</v>
      </c>
      <c r="T42" s="3">
        <v>0.13136</v>
      </c>
      <c r="U42" s="3">
        <v>0.10204000000000001</v>
      </c>
      <c r="V42" s="3">
        <v>7.6359999999999997E-2</v>
      </c>
      <c r="W42" s="3">
        <v>5.7049999999999997E-2</v>
      </c>
      <c r="X42" s="3">
        <v>4.1820000000000003E-2</v>
      </c>
      <c r="Y42" s="3">
        <v>3.005E-2</v>
      </c>
      <c r="Z42" s="3">
        <v>2.1180000000000001E-2</v>
      </c>
      <c r="AA42" s="3">
        <v>1.4630000000000001E-2</v>
      </c>
      <c r="AB42" s="3">
        <v>9.6399999999999993E-3</v>
      </c>
      <c r="AC42" s="3">
        <v>6.3899999999999998E-3</v>
      </c>
      <c r="AD42" s="3">
        <v>4.15E-3</v>
      </c>
      <c r="AE42" s="3">
        <v>2.64E-3</v>
      </c>
      <c r="AF42" s="3">
        <v>1.64E-3</v>
      </c>
      <c r="AG42" s="3">
        <v>9.7000000000000005E-4</v>
      </c>
      <c r="AH42" s="3">
        <v>5.8E-4</v>
      </c>
      <c r="AI42" s="3">
        <v>3.4000000000000002E-4</v>
      </c>
      <c r="AJ42" s="3">
        <v>1.9000000000000001E-4</v>
      </c>
      <c r="AK42" s="3">
        <v>1.1E-4</v>
      </c>
      <c r="AL42" s="3">
        <v>6.0000000000000002E-5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5">
        <f>P_A_R[[#This Row],[10+]]-P_A_R[[#This Row],[11+]]</f>
        <v>4.9200000000000021E-2</v>
      </c>
      <c r="BG42" s="5">
        <f>P_A_R[[#This Row],[11+]]-P_A_R[[#This Row],[12+]]</f>
        <v>5.7109999999999994E-2</v>
      </c>
      <c r="BH42" s="5">
        <f>P_A_R[[#This Row],[12+]]-P_A_R[[#This Row],[13+]]</f>
        <v>5.6900000000000062E-2</v>
      </c>
      <c r="BI42" s="5">
        <f>P_A_R[[#This Row],[13+]]-P_A_R[[#This Row],[14+]]</f>
        <v>5.8969999999999967E-2</v>
      </c>
      <c r="BJ42" s="5">
        <f>P_A_R[[#This Row],[14+]]-P_A_R[[#This Row],[15+]]</f>
        <v>5.978E-2</v>
      </c>
      <c r="BK42" s="5">
        <f>P_A_R[[#This Row],[15+]]-P_A_R[[#This Row],[16+]]</f>
        <v>5.9250000000000025E-2</v>
      </c>
      <c r="BL42" s="5">
        <f>P_A_R[[#This Row],[16+]]-P_A_R[[#This Row],[17+]]</f>
        <v>5.7409999999999961E-2</v>
      </c>
      <c r="BM42" s="5">
        <f>P_A_R[[#This Row],[17+]]-P_A_R[[#This Row],[18+]]</f>
        <v>5.7889999999999997E-2</v>
      </c>
      <c r="BN42" s="5">
        <f>P_A_R[[#This Row],[18+]]-P_A_R[[#This Row],[19+]]</f>
        <v>5.0100000000000033E-2</v>
      </c>
      <c r="BO42" s="5">
        <f>P_A_R[[#This Row],[19+]]-P_A_R[[#This Row],[20+]]</f>
        <v>4.5319999999999999E-2</v>
      </c>
      <c r="BP42" s="5">
        <f>P_A_R[[#This Row],[20+]]-P_A_R[[#This Row],[21+]]</f>
        <v>4.0089999999999987E-2</v>
      </c>
      <c r="BQ42" s="5">
        <f>P_A_R[[#This Row],[21+]]-P_A_R[[#This Row],[22+]]</f>
        <v>3.4659999999999996E-2</v>
      </c>
      <c r="BR42" s="5">
        <f>P_A_R[[#This Row],[22+]]-P_A_R[[#This Row],[23+]]</f>
        <v>2.9319999999999999E-2</v>
      </c>
      <c r="BS42" s="5">
        <f>P_A_R[[#This Row],[23+]]-P_A_R[[#This Row],[24+]]</f>
        <v>2.5680000000000008E-2</v>
      </c>
      <c r="BT42" s="5">
        <f>P_A_R[[#This Row],[24+]]-P_A_R[[#This Row],[25+]]</f>
        <v>1.9310000000000001E-2</v>
      </c>
      <c r="BU42" s="5">
        <f>P_A_R[[#This Row],[25+]]-P_A_R[[#This Row],[26+]]</f>
        <v>1.5229999999999994E-2</v>
      </c>
      <c r="BV42" s="5">
        <f>P_A_R[[#This Row],[26+]]-P_A_R[[#This Row],[27+]]</f>
        <v>1.1770000000000003E-2</v>
      </c>
      <c r="BW42" s="5">
        <f>P_A_R[[#This Row],[27+]]-P_A_R[[#This Row],[28+]]</f>
        <v>8.8699999999999994E-3</v>
      </c>
      <c r="BX42" s="5">
        <f>P_A_R[[#This Row],[28+]]-P_A_R[[#This Row],[29+]]</f>
        <v>6.5500000000000003E-3</v>
      </c>
      <c r="BY42" s="5">
        <f>P_A_R[[#This Row],[29+]]-P_A_R[[#This Row],[30+]]</f>
        <v>4.9900000000000014E-3</v>
      </c>
      <c r="BZ42" s="5">
        <f>P_A_R[[#This Row],[30+]]-P_A_R[[#This Row],[31+]]</f>
        <v>3.2499999999999994E-3</v>
      </c>
      <c r="CA42" s="5">
        <f>P_A_R[[#This Row],[31+]]-P_A_R[[#This Row],[32+]]</f>
        <v>2.2399999999999998E-3</v>
      </c>
      <c r="CB42" s="5">
        <f>P_A_R[[#This Row],[32+]]-P_A_R[[#This Row],[33+]]</f>
        <v>1.5100000000000001E-3</v>
      </c>
      <c r="CC42" s="5">
        <f>P_A_R[[#This Row],[33+]]-P_A_R[[#This Row],[34+]]</f>
        <v>1E-3</v>
      </c>
      <c r="CD42" s="5">
        <f>P_A_R[[#This Row],[34+]]-P_A_R[[#This Row],[35+]]</f>
        <v>6.6999999999999991E-4</v>
      </c>
      <c r="CE42" s="5">
        <f>P_A_R[[#This Row],[35+]]-P_A_R[[#This Row],[36+]]</f>
        <v>3.9000000000000005E-4</v>
      </c>
      <c r="CF42" s="5">
        <f>P_A_R[[#This Row],[36+]]-P_A_R[[#This Row],[37+]]</f>
        <v>2.3999999999999998E-4</v>
      </c>
      <c r="CG42" s="5">
        <f>P_A_R[[#This Row],[37+]]-P_A_R[[#This Row],[38+]]</f>
        <v>1.5000000000000001E-4</v>
      </c>
      <c r="CH42" s="5">
        <f>P_A_R[[#This Row],[38+]]-P_A_R[[#This Row],[39+]]</f>
        <v>8.0000000000000007E-5</v>
      </c>
      <c r="CI42" s="5">
        <f>P_A_R[[#This Row],[39+]]-P_A_R[[#This Row],[40+]]</f>
        <v>5.0000000000000002E-5</v>
      </c>
      <c r="CJ42" s="5">
        <f>P_A_R[[#This Row],[40+]]-P_A_R[[#This Row],[41+]]</f>
        <v>6.0000000000000002E-5</v>
      </c>
      <c r="CK42" s="5">
        <f>P_A_R[[#This Row],[41+]]-P_A_R[[#This Row],[42+]]</f>
        <v>0</v>
      </c>
      <c r="CL42" s="5">
        <f>P_A_R[[#This Row],[42+]]-P_A_R[[#This Row],[43+]]</f>
        <v>0</v>
      </c>
      <c r="CM42" s="5">
        <f>P_A_R[[#This Row],[43+]]-P_A_R[[#This Row],[44+]]</f>
        <v>0</v>
      </c>
      <c r="CN42" s="5">
        <f>P_A_R[[#This Row],[44+]]-P_A_R[[#This Row],[45+]]</f>
        <v>0</v>
      </c>
      <c r="CO42" s="5">
        <f>P_A_R[[#This Row],[45+]]-P_A_R[[#This Row],[46+]]</f>
        <v>0</v>
      </c>
      <c r="CP42" s="5">
        <f>P_A_R[[#This Row],[46+]]-P_A_R[[#This Row],[47+]]</f>
        <v>0</v>
      </c>
      <c r="CQ42" s="5">
        <f>P_A_R[[#This Row],[47+]]-P_A_R[[#This Row],[48+]]</f>
        <v>0</v>
      </c>
      <c r="CR42" s="5">
        <f>P_A_R[[#This Row],[48+]]-P_A_R[[#This Row],[49+]]</f>
        <v>0</v>
      </c>
      <c r="CS42" s="5">
        <f>P_A_R[[#This Row],[49+]]-P_A_R[[#This Row],[50+]]</f>
        <v>0</v>
      </c>
      <c r="CT42" s="5">
        <f>P_A_R[[#This Row],[50+]]-P_A_R[[#This Row],[51+]]</f>
        <v>0</v>
      </c>
      <c r="CU42" s="5">
        <f>P_A_R[[#This Row],[51+]]-P_A_R[[#This Row],[52+]]</f>
        <v>0</v>
      </c>
      <c r="CV42" s="5">
        <f>P_A_R[[#This Row],[52+]]-P_A_R[[#This Row],[53+]]</f>
        <v>0</v>
      </c>
      <c r="CW42" s="5">
        <f>P_A_R[[#This Row],[53+]]-P_A_R[[#This Row],[54+]]</f>
        <v>0</v>
      </c>
      <c r="CX42" s="5">
        <f>P_A_R[[#This Row],[54+]]-P_A_R[[#This Row],[55+]]</f>
        <v>0</v>
      </c>
      <c r="CY42" s="5">
        <f>P_A_R[[#This Row],[55+]]-P_A_R[[#This Row],[56+]]</f>
        <v>0</v>
      </c>
      <c r="CZ42" s="5">
        <f>P_A_R[[#This Row],[56+]]-P_A_R[[#This Row],[57+]]</f>
        <v>0</v>
      </c>
      <c r="DA42" s="5">
        <f>P_A_R[[#This Row],[57+]]-P_A_R[[#This Row],[58+]]</f>
        <v>0</v>
      </c>
      <c r="DB42" s="5">
        <f>P_A_R[[#This Row],[58+]]-P_A_R[[#This Row],[59+]]</f>
        <v>0</v>
      </c>
    </row>
    <row r="43" spans="1:106" x14ac:dyDescent="0.25">
      <c r="A43" s="10">
        <v>22400622</v>
      </c>
      <c r="B43" t="s">
        <v>85</v>
      </c>
      <c r="C43" t="s">
        <v>84</v>
      </c>
      <c r="D43" s="11">
        <v>0.79166666666666663</v>
      </c>
      <c r="E43" s="9" t="str">
        <f>HYPERLINK("https://www.nba.com/stats/player/1641739/boxscores-traditional", "Toumani Camara")</f>
        <v>Toumani Camara</v>
      </c>
      <c r="F43">
        <v>16.8</v>
      </c>
      <c r="G43" s="4">
        <v>10.106999999999999</v>
      </c>
      <c r="H43" s="3">
        <v>0.74856999999999996</v>
      </c>
      <c r="I43" s="3">
        <v>0.71565999999999996</v>
      </c>
      <c r="J43" s="3">
        <v>0.68081999999999998</v>
      </c>
      <c r="K43" s="3">
        <v>0.64802999999999999</v>
      </c>
      <c r="L43" s="3">
        <v>0.61026000000000002</v>
      </c>
      <c r="M43" s="3">
        <v>0.57142000000000004</v>
      </c>
      <c r="N43" s="3">
        <v>0.53188000000000002</v>
      </c>
      <c r="O43" s="3">
        <v>0.49202000000000001</v>
      </c>
      <c r="P43" s="3">
        <v>0.45223999999999998</v>
      </c>
      <c r="Q43" s="3">
        <v>0.41293999999999997</v>
      </c>
      <c r="R43" s="3">
        <v>0.37447999999999998</v>
      </c>
      <c r="S43" s="3">
        <v>0.33723999999999998</v>
      </c>
      <c r="T43" s="3">
        <v>0.30503000000000002</v>
      </c>
      <c r="U43" s="3">
        <v>0.27093</v>
      </c>
      <c r="V43" s="3">
        <v>0.23885000000000001</v>
      </c>
      <c r="W43" s="3">
        <v>0.20896999999999999</v>
      </c>
      <c r="X43" s="3">
        <v>0.18140999999999999</v>
      </c>
      <c r="Y43" s="3">
        <v>0.15625</v>
      </c>
      <c r="Z43" s="3">
        <v>0.13350000000000001</v>
      </c>
      <c r="AA43" s="3">
        <v>0.11314</v>
      </c>
      <c r="AB43" s="3">
        <v>9.5100000000000004E-2</v>
      </c>
      <c r="AC43" s="3">
        <v>8.0759999999999998E-2</v>
      </c>
      <c r="AD43" s="3">
        <v>6.6809999999999994E-2</v>
      </c>
      <c r="AE43" s="3">
        <v>5.4800000000000001E-2</v>
      </c>
      <c r="AF43" s="3">
        <v>4.4569999999999999E-2</v>
      </c>
      <c r="AG43" s="3">
        <v>3.5929999999999997E-2</v>
      </c>
      <c r="AH43" s="3">
        <v>2.8719999999999999E-2</v>
      </c>
      <c r="AI43" s="3">
        <v>2.2749999999999999E-2</v>
      </c>
      <c r="AJ43" s="3">
        <v>1.7860000000000001E-2</v>
      </c>
      <c r="AK43" s="3">
        <v>1.3899999999999999E-2</v>
      </c>
      <c r="AL43" s="3">
        <v>1.072E-2</v>
      </c>
      <c r="AM43" s="3">
        <v>8.4200000000000004E-3</v>
      </c>
      <c r="AN43" s="3">
        <v>6.3899999999999998E-3</v>
      </c>
      <c r="AO43" s="3">
        <v>4.7999999999999996E-3</v>
      </c>
      <c r="AP43" s="3">
        <v>3.5699999999999998E-3</v>
      </c>
      <c r="AQ43" s="3">
        <v>2.64E-3</v>
      </c>
      <c r="AR43" s="3">
        <v>1.9300000000000001E-3</v>
      </c>
      <c r="AS43" s="3">
        <v>1.39E-3</v>
      </c>
      <c r="AT43" s="3">
        <v>1E-3</v>
      </c>
      <c r="AU43" s="3">
        <v>7.1000000000000002E-4</v>
      </c>
      <c r="AV43" s="3">
        <v>5.1999999999999995E-4</v>
      </c>
      <c r="AW43" s="3">
        <v>3.6000000000000002E-4</v>
      </c>
      <c r="AX43" s="3">
        <v>2.5000000000000001E-4</v>
      </c>
      <c r="AY43" s="3">
        <v>1.7000000000000001E-4</v>
      </c>
      <c r="AZ43" s="3">
        <v>1.2E-4</v>
      </c>
      <c r="BA43" s="3">
        <v>8.0000000000000007E-5</v>
      </c>
      <c r="BB43" s="3">
        <v>5.0000000000000002E-5</v>
      </c>
      <c r="BC43" s="3">
        <v>3.0000000000000001E-5</v>
      </c>
      <c r="BD43" s="3">
        <v>0</v>
      </c>
      <c r="BE43" s="3">
        <v>0</v>
      </c>
      <c r="BF43" s="5">
        <f>P_A_R[[#This Row],[10+]]-P_A_R[[#This Row],[11+]]</f>
        <v>3.2909999999999995E-2</v>
      </c>
      <c r="BG43" s="5">
        <f>P_A_R[[#This Row],[11+]]-P_A_R[[#This Row],[12+]]</f>
        <v>3.4839999999999982E-2</v>
      </c>
      <c r="BH43" s="5">
        <f>P_A_R[[#This Row],[12+]]-P_A_R[[#This Row],[13+]]</f>
        <v>3.2789999999999986E-2</v>
      </c>
      <c r="BI43" s="5">
        <f>P_A_R[[#This Row],[13+]]-P_A_R[[#This Row],[14+]]</f>
        <v>3.776999999999997E-2</v>
      </c>
      <c r="BJ43" s="5">
        <f>P_A_R[[#This Row],[14+]]-P_A_R[[#This Row],[15+]]</f>
        <v>3.8839999999999986E-2</v>
      </c>
      <c r="BK43" s="5">
        <f>P_A_R[[#This Row],[15+]]-P_A_R[[#This Row],[16+]]</f>
        <v>3.954000000000002E-2</v>
      </c>
      <c r="BL43" s="5">
        <f>P_A_R[[#This Row],[16+]]-P_A_R[[#This Row],[17+]]</f>
        <v>3.9860000000000007E-2</v>
      </c>
      <c r="BM43" s="5">
        <f>P_A_R[[#This Row],[17+]]-P_A_R[[#This Row],[18+]]</f>
        <v>3.9780000000000038E-2</v>
      </c>
      <c r="BN43" s="5">
        <f>P_A_R[[#This Row],[18+]]-P_A_R[[#This Row],[19+]]</f>
        <v>3.9300000000000002E-2</v>
      </c>
      <c r="BO43" s="5">
        <f>P_A_R[[#This Row],[19+]]-P_A_R[[#This Row],[20+]]</f>
        <v>3.8459999999999994E-2</v>
      </c>
      <c r="BP43" s="5">
        <f>P_A_R[[#This Row],[20+]]-P_A_R[[#This Row],[21+]]</f>
        <v>3.7239999999999995E-2</v>
      </c>
      <c r="BQ43" s="5">
        <f>P_A_R[[#This Row],[21+]]-P_A_R[[#This Row],[22+]]</f>
        <v>3.2209999999999961E-2</v>
      </c>
      <c r="BR43" s="5">
        <f>P_A_R[[#This Row],[22+]]-P_A_R[[#This Row],[23+]]</f>
        <v>3.4100000000000019E-2</v>
      </c>
      <c r="BS43" s="5">
        <f>P_A_R[[#This Row],[23+]]-P_A_R[[#This Row],[24+]]</f>
        <v>3.2079999999999997E-2</v>
      </c>
      <c r="BT43" s="5">
        <f>P_A_R[[#This Row],[24+]]-P_A_R[[#This Row],[25+]]</f>
        <v>2.9880000000000018E-2</v>
      </c>
      <c r="BU43" s="5">
        <f>P_A_R[[#This Row],[25+]]-P_A_R[[#This Row],[26+]]</f>
        <v>2.7560000000000001E-2</v>
      </c>
      <c r="BV43" s="5">
        <f>P_A_R[[#This Row],[26+]]-P_A_R[[#This Row],[27+]]</f>
        <v>2.5159999999999988E-2</v>
      </c>
      <c r="BW43" s="5">
        <f>P_A_R[[#This Row],[27+]]-P_A_R[[#This Row],[28+]]</f>
        <v>2.2749999999999992E-2</v>
      </c>
      <c r="BX43" s="5">
        <f>P_A_R[[#This Row],[28+]]-P_A_R[[#This Row],[29+]]</f>
        <v>2.0360000000000003E-2</v>
      </c>
      <c r="BY43" s="5">
        <f>P_A_R[[#This Row],[29+]]-P_A_R[[#This Row],[30+]]</f>
        <v>1.804E-2</v>
      </c>
      <c r="BZ43" s="5">
        <f>P_A_R[[#This Row],[30+]]-P_A_R[[#This Row],[31+]]</f>
        <v>1.4340000000000006E-2</v>
      </c>
      <c r="CA43" s="5">
        <f>P_A_R[[#This Row],[31+]]-P_A_R[[#This Row],[32+]]</f>
        <v>1.3950000000000004E-2</v>
      </c>
      <c r="CB43" s="5">
        <f>P_A_R[[#This Row],[32+]]-P_A_R[[#This Row],[33+]]</f>
        <v>1.2009999999999993E-2</v>
      </c>
      <c r="CC43" s="5">
        <f>P_A_R[[#This Row],[33+]]-P_A_R[[#This Row],[34+]]</f>
        <v>1.0230000000000003E-2</v>
      </c>
      <c r="CD43" s="5">
        <f>P_A_R[[#This Row],[34+]]-P_A_R[[#This Row],[35+]]</f>
        <v>8.6400000000000018E-3</v>
      </c>
      <c r="CE43" s="5">
        <f>P_A_R[[#This Row],[35+]]-P_A_R[[#This Row],[36+]]</f>
        <v>7.2099999999999977E-3</v>
      </c>
      <c r="CF43" s="5">
        <f>P_A_R[[#This Row],[36+]]-P_A_R[[#This Row],[37+]]</f>
        <v>5.9699999999999996E-3</v>
      </c>
      <c r="CG43" s="5">
        <f>P_A_R[[#This Row],[37+]]-P_A_R[[#This Row],[38+]]</f>
        <v>4.8899999999999985E-3</v>
      </c>
      <c r="CH43" s="5">
        <f>P_A_R[[#This Row],[38+]]-P_A_R[[#This Row],[39+]]</f>
        <v>3.9600000000000017E-3</v>
      </c>
      <c r="CI43" s="5">
        <f>P_A_R[[#This Row],[39+]]-P_A_R[[#This Row],[40+]]</f>
        <v>3.1799999999999988E-3</v>
      </c>
      <c r="CJ43" s="5">
        <f>P_A_R[[#This Row],[40+]]-P_A_R[[#This Row],[41+]]</f>
        <v>2.3E-3</v>
      </c>
      <c r="CK43" s="5">
        <f>P_A_R[[#This Row],[41+]]-P_A_R[[#This Row],[42+]]</f>
        <v>2.0300000000000006E-3</v>
      </c>
      <c r="CL43" s="5">
        <f>P_A_R[[#This Row],[42+]]-P_A_R[[#This Row],[43+]]</f>
        <v>1.5900000000000003E-3</v>
      </c>
      <c r="CM43" s="5">
        <f>P_A_R[[#This Row],[43+]]-P_A_R[[#This Row],[44+]]</f>
        <v>1.2299999999999998E-3</v>
      </c>
      <c r="CN43" s="5">
        <f>P_A_R[[#This Row],[44+]]-P_A_R[[#This Row],[45+]]</f>
        <v>9.2999999999999984E-4</v>
      </c>
      <c r="CO43" s="5">
        <f>P_A_R[[#This Row],[45+]]-P_A_R[[#This Row],[46+]]</f>
        <v>7.0999999999999991E-4</v>
      </c>
      <c r="CP43" s="5">
        <f>P_A_R[[#This Row],[46+]]-P_A_R[[#This Row],[47+]]</f>
        <v>5.4000000000000012E-4</v>
      </c>
      <c r="CQ43" s="5">
        <f>P_A_R[[#This Row],[47+]]-P_A_R[[#This Row],[48+]]</f>
        <v>3.8999999999999994E-4</v>
      </c>
      <c r="CR43" s="5">
        <f>P_A_R[[#This Row],[48+]]-P_A_R[[#This Row],[49+]]</f>
        <v>2.9E-4</v>
      </c>
      <c r="CS43" s="5">
        <f>P_A_R[[#This Row],[49+]]-P_A_R[[#This Row],[50+]]</f>
        <v>1.9000000000000006E-4</v>
      </c>
      <c r="CT43" s="5">
        <f>P_A_R[[#This Row],[50+]]-P_A_R[[#This Row],[51+]]</f>
        <v>1.5999999999999993E-4</v>
      </c>
      <c r="CU43" s="5">
        <f>P_A_R[[#This Row],[51+]]-P_A_R[[#This Row],[52+]]</f>
        <v>1.1000000000000002E-4</v>
      </c>
      <c r="CV43" s="5">
        <f>P_A_R[[#This Row],[52+]]-P_A_R[[#This Row],[53+]]</f>
        <v>7.9999999999999993E-5</v>
      </c>
      <c r="CW43" s="5">
        <f>P_A_R[[#This Row],[53+]]-P_A_R[[#This Row],[54+]]</f>
        <v>5.0000000000000009E-5</v>
      </c>
      <c r="CX43" s="5">
        <f>P_A_R[[#This Row],[54+]]-P_A_R[[#This Row],[55+]]</f>
        <v>3.9999999999999996E-5</v>
      </c>
      <c r="CY43" s="5">
        <f>P_A_R[[#This Row],[55+]]-P_A_R[[#This Row],[56+]]</f>
        <v>3.0000000000000004E-5</v>
      </c>
      <c r="CZ43" s="5">
        <f>P_A_R[[#This Row],[56+]]-P_A_R[[#This Row],[57+]]</f>
        <v>2.0000000000000002E-5</v>
      </c>
      <c r="DA43" s="5">
        <f>P_A_R[[#This Row],[57+]]-P_A_R[[#This Row],[58+]]</f>
        <v>3.0000000000000001E-5</v>
      </c>
      <c r="DB43" s="5">
        <f>P_A_R[[#This Row],[58+]]-P_A_R[[#This Row],[59+]]</f>
        <v>0</v>
      </c>
    </row>
    <row r="44" spans="1:106" x14ac:dyDescent="0.25">
      <c r="A44" s="10">
        <v>22400622</v>
      </c>
      <c r="B44" t="s">
        <v>85</v>
      </c>
      <c r="C44" t="s">
        <v>84</v>
      </c>
      <c r="D44" s="11">
        <v>0.79166666666666663</v>
      </c>
      <c r="E44" s="9" t="str">
        <f>HYPERLINK("https://www.nba.com/stats/player/1631200/boxscores-traditional", "Kris Murray")</f>
        <v>Kris Murray</v>
      </c>
      <c r="F44">
        <v>11.2</v>
      </c>
      <c r="G44" s="4">
        <v>3.1869999999999998</v>
      </c>
      <c r="H44" s="3">
        <v>0.64802999999999999</v>
      </c>
      <c r="I44" s="3">
        <v>0.52392000000000005</v>
      </c>
      <c r="J44" s="3">
        <v>0.40128999999999998</v>
      </c>
      <c r="K44" s="3">
        <v>0.28774</v>
      </c>
      <c r="L44" s="3">
        <v>0.18942999999999999</v>
      </c>
      <c r="M44" s="3">
        <v>0.11702</v>
      </c>
      <c r="N44" s="3">
        <v>6.5519999999999995E-2</v>
      </c>
      <c r="O44" s="3">
        <v>3.4380000000000001E-2</v>
      </c>
      <c r="P44" s="3">
        <v>1.6590000000000001E-2</v>
      </c>
      <c r="Q44" s="3">
        <v>7.1399999999999996E-3</v>
      </c>
      <c r="R44" s="3">
        <v>2.8900000000000002E-3</v>
      </c>
      <c r="S44" s="3">
        <v>1.07E-3</v>
      </c>
      <c r="T44" s="3">
        <v>3.5E-4</v>
      </c>
      <c r="U44" s="3">
        <v>1.1E-4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5">
        <f>P_A_R[[#This Row],[10+]]-P_A_R[[#This Row],[11+]]</f>
        <v>0.12410999999999994</v>
      </c>
      <c r="BG44" s="5">
        <f>P_A_R[[#This Row],[11+]]-P_A_R[[#This Row],[12+]]</f>
        <v>0.12263000000000007</v>
      </c>
      <c r="BH44" s="5">
        <f>P_A_R[[#This Row],[12+]]-P_A_R[[#This Row],[13+]]</f>
        <v>0.11354999999999998</v>
      </c>
      <c r="BI44" s="5">
        <f>P_A_R[[#This Row],[13+]]-P_A_R[[#This Row],[14+]]</f>
        <v>9.8310000000000008E-2</v>
      </c>
      <c r="BJ44" s="5">
        <f>P_A_R[[#This Row],[14+]]-P_A_R[[#This Row],[15+]]</f>
        <v>7.2409999999999988E-2</v>
      </c>
      <c r="BK44" s="5">
        <f>P_A_R[[#This Row],[15+]]-P_A_R[[#This Row],[16+]]</f>
        <v>5.1500000000000004E-2</v>
      </c>
      <c r="BL44" s="5">
        <f>P_A_R[[#This Row],[16+]]-P_A_R[[#This Row],[17+]]</f>
        <v>3.1139999999999994E-2</v>
      </c>
      <c r="BM44" s="5">
        <f>P_A_R[[#This Row],[17+]]-P_A_R[[#This Row],[18+]]</f>
        <v>1.779E-2</v>
      </c>
      <c r="BN44" s="5">
        <f>P_A_R[[#This Row],[18+]]-P_A_R[[#This Row],[19+]]</f>
        <v>9.4500000000000001E-3</v>
      </c>
      <c r="BO44" s="5">
        <f>P_A_R[[#This Row],[19+]]-P_A_R[[#This Row],[20+]]</f>
        <v>4.2499999999999994E-3</v>
      </c>
      <c r="BP44" s="5">
        <f>P_A_R[[#This Row],[20+]]-P_A_R[[#This Row],[21+]]</f>
        <v>1.8200000000000002E-3</v>
      </c>
      <c r="BQ44" s="5">
        <f>P_A_R[[#This Row],[21+]]-P_A_R[[#This Row],[22+]]</f>
        <v>7.1999999999999994E-4</v>
      </c>
      <c r="BR44" s="5">
        <f>P_A_R[[#This Row],[22+]]-P_A_R[[#This Row],[23+]]</f>
        <v>2.3999999999999998E-4</v>
      </c>
      <c r="BS44" s="5">
        <f>P_A_R[[#This Row],[23+]]-P_A_R[[#This Row],[24+]]</f>
        <v>1.1E-4</v>
      </c>
      <c r="BT44" s="5">
        <f>P_A_R[[#This Row],[24+]]-P_A_R[[#This Row],[25+]]</f>
        <v>0</v>
      </c>
      <c r="BU44" s="5">
        <f>P_A_R[[#This Row],[25+]]-P_A_R[[#This Row],[26+]]</f>
        <v>0</v>
      </c>
      <c r="BV44" s="5">
        <f>P_A_R[[#This Row],[26+]]-P_A_R[[#This Row],[27+]]</f>
        <v>0</v>
      </c>
      <c r="BW44" s="5">
        <f>P_A_R[[#This Row],[27+]]-P_A_R[[#This Row],[28+]]</f>
        <v>0</v>
      </c>
      <c r="BX44" s="5">
        <f>P_A_R[[#This Row],[28+]]-P_A_R[[#This Row],[29+]]</f>
        <v>0</v>
      </c>
      <c r="BY44" s="5">
        <f>P_A_R[[#This Row],[29+]]-P_A_R[[#This Row],[30+]]</f>
        <v>0</v>
      </c>
      <c r="BZ44" s="5">
        <f>P_A_R[[#This Row],[30+]]-P_A_R[[#This Row],[31+]]</f>
        <v>0</v>
      </c>
      <c r="CA44" s="5">
        <f>P_A_R[[#This Row],[31+]]-P_A_R[[#This Row],[32+]]</f>
        <v>0</v>
      </c>
      <c r="CB44" s="5">
        <f>P_A_R[[#This Row],[32+]]-P_A_R[[#This Row],[33+]]</f>
        <v>0</v>
      </c>
      <c r="CC44" s="5">
        <f>P_A_R[[#This Row],[33+]]-P_A_R[[#This Row],[34+]]</f>
        <v>0</v>
      </c>
      <c r="CD44" s="5">
        <f>P_A_R[[#This Row],[34+]]-P_A_R[[#This Row],[35+]]</f>
        <v>0</v>
      </c>
      <c r="CE44" s="5">
        <f>P_A_R[[#This Row],[35+]]-P_A_R[[#This Row],[36+]]</f>
        <v>0</v>
      </c>
      <c r="CF44" s="5">
        <f>P_A_R[[#This Row],[36+]]-P_A_R[[#This Row],[37+]]</f>
        <v>0</v>
      </c>
      <c r="CG44" s="5">
        <f>P_A_R[[#This Row],[37+]]-P_A_R[[#This Row],[38+]]</f>
        <v>0</v>
      </c>
      <c r="CH44" s="5">
        <f>P_A_R[[#This Row],[38+]]-P_A_R[[#This Row],[39+]]</f>
        <v>0</v>
      </c>
      <c r="CI44" s="5">
        <f>P_A_R[[#This Row],[39+]]-P_A_R[[#This Row],[40+]]</f>
        <v>0</v>
      </c>
      <c r="CJ44" s="5">
        <f>P_A_R[[#This Row],[40+]]-P_A_R[[#This Row],[41+]]</f>
        <v>0</v>
      </c>
      <c r="CK44" s="5">
        <f>P_A_R[[#This Row],[41+]]-P_A_R[[#This Row],[42+]]</f>
        <v>0</v>
      </c>
      <c r="CL44" s="5">
        <f>P_A_R[[#This Row],[42+]]-P_A_R[[#This Row],[43+]]</f>
        <v>0</v>
      </c>
      <c r="CM44" s="5">
        <f>P_A_R[[#This Row],[43+]]-P_A_R[[#This Row],[44+]]</f>
        <v>0</v>
      </c>
      <c r="CN44" s="5">
        <f>P_A_R[[#This Row],[44+]]-P_A_R[[#This Row],[45+]]</f>
        <v>0</v>
      </c>
      <c r="CO44" s="5">
        <f>P_A_R[[#This Row],[45+]]-P_A_R[[#This Row],[46+]]</f>
        <v>0</v>
      </c>
      <c r="CP44" s="5">
        <f>P_A_R[[#This Row],[46+]]-P_A_R[[#This Row],[47+]]</f>
        <v>0</v>
      </c>
      <c r="CQ44" s="5">
        <f>P_A_R[[#This Row],[47+]]-P_A_R[[#This Row],[48+]]</f>
        <v>0</v>
      </c>
      <c r="CR44" s="5">
        <f>P_A_R[[#This Row],[48+]]-P_A_R[[#This Row],[49+]]</f>
        <v>0</v>
      </c>
      <c r="CS44" s="5">
        <f>P_A_R[[#This Row],[49+]]-P_A_R[[#This Row],[50+]]</f>
        <v>0</v>
      </c>
      <c r="CT44" s="5">
        <f>P_A_R[[#This Row],[50+]]-P_A_R[[#This Row],[51+]]</f>
        <v>0</v>
      </c>
      <c r="CU44" s="5">
        <f>P_A_R[[#This Row],[51+]]-P_A_R[[#This Row],[52+]]</f>
        <v>0</v>
      </c>
      <c r="CV44" s="5">
        <f>P_A_R[[#This Row],[52+]]-P_A_R[[#This Row],[53+]]</f>
        <v>0</v>
      </c>
      <c r="CW44" s="5">
        <f>P_A_R[[#This Row],[53+]]-P_A_R[[#This Row],[54+]]</f>
        <v>0</v>
      </c>
      <c r="CX44" s="5">
        <f>P_A_R[[#This Row],[54+]]-P_A_R[[#This Row],[55+]]</f>
        <v>0</v>
      </c>
      <c r="CY44" s="5">
        <f>P_A_R[[#This Row],[55+]]-P_A_R[[#This Row],[56+]]</f>
        <v>0</v>
      </c>
      <c r="CZ44" s="5">
        <f>P_A_R[[#This Row],[56+]]-P_A_R[[#This Row],[57+]]</f>
        <v>0</v>
      </c>
      <c r="DA44" s="5">
        <f>P_A_R[[#This Row],[57+]]-P_A_R[[#This Row],[58+]]</f>
        <v>0</v>
      </c>
      <c r="DB44" s="5">
        <f>P_A_R[[#This Row],[58+]]-P_A_R[[#This Row],[59+]]</f>
        <v>0</v>
      </c>
    </row>
    <row r="45" spans="1:106" x14ac:dyDescent="0.25">
      <c r="A45" s="10">
        <v>22400623</v>
      </c>
      <c r="B45" t="s">
        <v>74</v>
      </c>
      <c r="C45" t="s">
        <v>86</v>
      </c>
      <c r="D45" s="11">
        <v>0.8125</v>
      </c>
      <c r="E45" s="9" t="str">
        <f>HYPERLINK("https://www.nba.com/stats/player/1630552/boxscores-traditional", "Jalen Johnson")</f>
        <v>Jalen Johnson</v>
      </c>
      <c r="F45">
        <v>27.4</v>
      </c>
      <c r="G45" s="4">
        <v>2.9390000000000001</v>
      </c>
      <c r="H45" s="3">
        <v>1</v>
      </c>
      <c r="I45" s="3">
        <v>1</v>
      </c>
      <c r="J45" s="3">
        <v>1</v>
      </c>
      <c r="K45" s="3">
        <v>1</v>
      </c>
      <c r="L45" s="3">
        <v>1</v>
      </c>
      <c r="M45" s="3">
        <v>1</v>
      </c>
      <c r="N45" s="3">
        <v>0.99995000000000001</v>
      </c>
      <c r="O45" s="3">
        <v>0.99980000000000002</v>
      </c>
      <c r="P45" s="3">
        <v>0.99931000000000003</v>
      </c>
      <c r="Q45" s="3">
        <v>0.99787999999999999</v>
      </c>
      <c r="R45" s="3">
        <v>0.99412999999999996</v>
      </c>
      <c r="S45" s="3">
        <v>0.98536999999999997</v>
      </c>
      <c r="T45" s="3">
        <v>0.96711999999999998</v>
      </c>
      <c r="U45" s="3">
        <v>0.93318999999999996</v>
      </c>
      <c r="V45" s="3">
        <v>0.87697999999999998</v>
      </c>
      <c r="W45" s="3">
        <v>0.79388999999999998</v>
      </c>
      <c r="X45" s="3">
        <v>0.68439000000000005</v>
      </c>
      <c r="Y45" s="3">
        <v>0.55567</v>
      </c>
      <c r="Z45" s="3">
        <v>0.42074</v>
      </c>
      <c r="AA45" s="3">
        <v>0.29459999999999997</v>
      </c>
      <c r="AB45" s="3">
        <v>0.18942999999999999</v>
      </c>
      <c r="AC45" s="3">
        <v>0.11123</v>
      </c>
      <c r="AD45" s="3">
        <v>5.8209999999999998E-2</v>
      </c>
      <c r="AE45" s="3">
        <v>2.8070000000000001E-2</v>
      </c>
      <c r="AF45" s="3">
        <v>1.222E-2</v>
      </c>
      <c r="AG45" s="3">
        <v>4.7999999999999996E-3</v>
      </c>
      <c r="AH45" s="3">
        <v>1.6900000000000001E-3</v>
      </c>
      <c r="AI45" s="3">
        <v>5.4000000000000001E-4</v>
      </c>
      <c r="AJ45" s="3">
        <v>1.4999999999999999E-4</v>
      </c>
      <c r="AK45" s="3">
        <v>4.0000000000000003E-5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5">
        <f>P_A_R[[#This Row],[10+]]-P_A_R[[#This Row],[11+]]</f>
        <v>0</v>
      </c>
      <c r="BG45" s="5">
        <f>P_A_R[[#This Row],[11+]]-P_A_R[[#This Row],[12+]]</f>
        <v>0</v>
      </c>
      <c r="BH45" s="5">
        <f>P_A_R[[#This Row],[12+]]-P_A_R[[#This Row],[13+]]</f>
        <v>0</v>
      </c>
      <c r="BI45" s="5">
        <f>P_A_R[[#This Row],[13+]]-P_A_R[[#This Row],[14+]]</f>
        <v>0</v>
      </c>
      <c r="BJ45" s="5">
        <f>P_A_R[[#This Row],[14+]]-P_A_R[[#This Row],[15+]]</f>
        <v>0</v>
      </c>
      <c r="BK45" s="5">
        <f>P_A_R[[#This Row],[15+]]-P_A_R[[#This Row],[16+]]</f>
        <v>4.9999999999994493E-5</v>
      </c>
      <c r="BL45" s="5">
        <f>P_A_R[[#This Row],[16+]]-P_A_R[[#This Row],[17+]]</f>
        <v>1.4999999999998348E-4</v>
      </c>
      <c r="BM45" s="5">
        <f>P_A_R[[#This Row],[17+]]-P_A_R[[#This Row],[18+]]</f>
        <v>4.8999999999999044E-4</v>
      </c>
      <c r="BN45" s="5">
        <f>P_A_R[[#This Row],[18+]]-P_A_R[[#This Row],[19+]]</f>
        <v>1.4300000000000423E-3</v>
      </c>
      <c r="BO45" s="5">
        <f>P_A_R[[#This Row],[19+]]-P_A_R[[#This Row],[20+]]</f>
        <v>3.7500000000000311E-3</v>
      </c>
      <c r="BP45" s="5">
        <f>P_A_R[[#This Row],[20+]]-P_A_R[[#This Row],[21+]]</f>
        <v>8.75999999999999E-3</v>
      </c>
      <c r="BQ45" s="5">
        <f>P_A_R[[#This Row],[21+]]-P_A_R[[#This Row],[22+]]</f>
        <v>1.8249999999999988E-2</v>
      </c>
      <c r="BR45" s="5">
        <f>P_A_R[[#This Row],[22+]]-P_A_R[[#This Row],[23+]]</f>
        <v>3.3930000000000016E-2</v>
      </c>
      <c r="BS45" s="5">
        <f>P_A_R[[#This Row],[23+]]-P_A_R[[#This Row],[24+]]</f>
        <v>5.6209999999999982E-2</v>
      </c>
      <c r="BT45" s="5">
        <f>P_A_R[[#This Row],[24+]]-P_A_R[[#This Row],[25+]]</f>
        <v>8.3089999999999997E-2</v>
      </c>
      <c r="BU45" s="5">
        <f>P_A_R[[#This Row],[25+]]-P_A_R[[#This Row],[26+]]</f>
        <v>0.10949999999999993</v>
      </c>
      <c r="BV45" s="5">
        <f>P_A_R[[#This Row],[26+]]-P_A_R[[#This Row],[27+]]</f>
        <v>0.12872000000000006</v>
      </c>
      <c r="BW45" s="5">
        <f>P_A_R[[#This Row],[27+]]-P_A_R[[#This Row],[28+]]</f>
        <v>0.13492999999999999</v>
      </c>
      <c r="BX45" s="5">
        <f>P_A_R[[#This Row],[28+]]-P_A_R[[#This Row],[29+]]</f>
        <v>0.12614000000000003</v>
      </c>
      <c r="BY45" s="5">
        <f>P_A_R[[#This Row],[29+]]-P_A_R[[#This Row],[30+]]</f>
        <v>0.10516999999999999</v>
      </c>
      <c r="BZ45" s="5">
        <f>P_A_R[[#This Row],[30+]]-P_A_R[[#This Row],[31+]]</f>
        <v>7.8199999999999992E-2</v>
      </c>
      <c r="CA45" s="5">
        <f>P_A_R[[#This Row],[31+]]-P_A_R[[#This Row],[32+]]</f>
        <v>5.3019999999999998E-2</v>
      </c>
      <c r="CB45" s="5">
        <f>P_A_R[[#This Row],[32+]]-P_A_R[[#This Row],[33+]]</f>
        <v>3.0139999999999997E-2</v>
      </c>
      <c r="CC45" s="5">
        <f>P_A_R[[#This Row],[33+]]-P_A_R[[#This Row],[34+]]</f>
        <v>1.5850000000000003E-2</v>
      </c>
      <c r="CD45" s="5">
        <f>P_A_R[[#This Row],[34+]]-P_A_R[[#This Row],[35+]]</f>
        <v>7.4200000000000004E-3</v>
      </c>
      <c r="CE45" s="5">
        <f>P_A_R[[#This Row],[35+]]-P_A_R[[#This Row],[36+]]</f>
        <v>3.1099999999999995E-3</v>
      </c>
      <c r="CF45" s="5">
        <f>P_A_R[[#This Row],[36+]]-P_A_R[[#This Row],[37+]]</f>
        <v>1.15E-3</v>
      </c>
      <c r="CG45" s="5">
        <f>P_A_R[[#This Row],[37+]]-P_A_R[[#This Row],[38+]]</f>
        <v>3.9000000000000005E-4</v>
      </c>
      <c r="CH45" s="5">
        <f>P_A_R[[#This Row],[38+]]-P_A_R[[#This Row],[39+]]</f>
        <v>1.0999999999999999E-4</v>
      </c>
      <c r="CI45" s="5">
        <f>P_A_R[[#This Row],[39+]]-P_A_R[[#This Row],[40+]]</f>
        <v>4.0000000000000003E-5</v>
      </c>
      <c r="CJ45" s="5">
        <f>P_A_R[[#This Row],[40+]]-P_A_R[[#This Row],[41+]]</f>
        <v>0</v>
      </c>
      <c r="CK45" s="5">
        <f>P_A_R[[#This Row],[41+]]-P_A_R[[#This Row],[42+]]</f>
        <v>0</v>
      </c>
      <c r="CL45" s="5">
        <f>P_A_R[[#This Row],[42+]]-P_A_R[[#This Row],[43+]]</f>
        <v>0</v>
      </c>
      <c r="CM45" s="5">
        <f>P_A_R[[#This Row],[43+]]-P_A_R[[#This Row],[44+]]</f>
        <v>0</v>
      </c>
      <c r="CN45" s="5">
        <f>P_A_R[[#This Row],[44+]]-P_A_R[[#This Row],[45+]]</f>
        <v>0</v>
      </c>
      <c r="CO45" s="5">
        <f>P_A_R[[#This Row],[45+]]-P_A_R[[#This Row],[46+]]</f>
        <v>0</v>
      </c>
      <c r="CP45" s="5">
        <f>P_A_R[[#This Row],[46+]]-P_A_R[[#This Row],[47+]]</f>
        <v>0</v>
      </c>
      <c r="CQ45" s="5">
        <f>P_A_R[[#This Row],[47+]]-P_A_R[[#This Row],[48+]]</f>
        <v>0</v>
      </c>
      <c r="CR45" s="5">
        <f>P_A_R[[#This Row],[48+]]-P_A_R[[#This Row],[49+]]</f>
        <v>0</v>
      </c>
      <c r="CS45" s="5">
        <f>P_A_R[[#This Row],[49+]]-P_A_R[[#This Row],[50+]]</f>
        <v>0</v>
      </c>
      <c r="CT45" s="5">
        <f>P_A_R[[#This Row],[50+]]-P_A_R[[#This Row],[51+]]</f>
        <v>0</v>
      </c>
      <c r="CU45" s="5">
        <f>P_A_R[[#This Row],[51+]]-P_A_R[[#This Row],[52+]]</f>
        <v>0</v>
      </c>
      <c r="CV45" s="5">
        <f>P_A_R[[#This Row],[52+]]-P_A_R[[#This Row],[53+]]</f>
        <v>0</v>
      </c>
      <c r="CW45" s="5">
        <f>P_A_R[[#This Row],[53+]]-P_A_R[[#This Row],[54+]]</f>
        <v>0</v>
      </c>
      <c r="CX45" s="5">
        <f>P_A_R[[#This Row],[54+]]-P_A_R[[#This Row],[55+]]</f>
        <v>0</v>
      </c>
      <c r="CY45" s="5">
        <f>P_A_R[[#This Row],[55+]]-P_A_R[[#This Row],[56+]]</f>
        <v>0</v>
      </c>
      <c r="CZ45" s="5">
        <f>P_A_R[[#This Row],[56+]]-P_A_R[[#This Row],[57+]]</f>
        <v>0</v>
      </c>
      <c r="DA45" s="5">
        <f>P_A_R[[#This Row],[57+]]-P_A_R[[#This Row],[58+]]</f>
        <v>0</v>
      </c>
      <c r="DB45" s="5">
        <f>P_A_R[[#This Row],[58+]]-P_A_R[[#This Row],[59+]]</f>
        <v>0</v>
      </c>
    </row>
    <row r="46" spans="1:106" x14ac:dyDescent="0.25">
      <c r="A46" s="10">
        <v>22400623</v>
      </c>
      <c r="B46" t="s">
        <v>74</v>
      </c>
      <c r="C46" t="s">
        <v>86</v>
      </c>
      <c r="D46" s="11">
        <v>0.8125</v>
      </c>
      <c r="E46" s="9" t="str">
        <f>HYPERLINK("https://www.nba.com/stats/player/1629027/boxscores-traditional", "Trae Young")</f>
        <v>Trae Young</v>
      </c>
      <c r="F46">
        <v>36.799999999999997</v>
      </c>
      <c r="G46" s="4">
        <v>9.4949999999999992</v>
      </c>
      <c r="H46" s="3">
        <v>0.99760000000000004</v>
      </c>
      <c r="I46" s="3">
        <v>0.99673999999999996</v>
      </c>
      <c r="J46" s="3">
        <v>0.99546999999999997</v>
      </c>
      <c r="K46" s="3">
        <v>0.99395999999999995</v>
      </c>
      <c r="L46" s="3">
        <v>0.99180000000000001</v>
      </c>
      <c r="M46" s="3">
        <v>0.98928000000000005</v>
      </c>
      <c r="N46" s="3">
        <v>0.98573999999999995</v>
      </c>
      <c r="O46" s="3">
        <v>0.98168999999999995</v>
      </c>
      <c r="P46" s="3">
        <v>0.97614999999999996</v>
      </c>
      <c r="Q46" s="3">
        <v>0.96926000000000001</v>
      </c>
      <c r="R46" s="3">
        <v>0.96164000000000005</v>
      </c>
      <c r="S46" s="3">
        <v>0.95154000000000005</v>
      </c>
      <c r="T46" s="3">
        <v>0.94062000000000001</v>
      </c>
      <c r="U46" s="3">
        <v>0.92647000000000002</v>
      </c>
      <c r="V46" s="3">
        <v>0.91149000000000002</v>
      </c>
      <c r="W46" s="3">
        <v>0.89251000000000003</v>
      </c>
      <c r="X46" s="3">
        <v>0.87285999999999997</v>
      </c>
      <c r="Y46" s="3">
        <v>0.84848999999999997</v>
      </c>
      <c r="Z46" s="3">
        <v>0.82381000000000004</v>
      </c>
      <c r="AA46" s="3">
        <v>0.79388999999999998</v>
      </c>
      <c r="AB46" s="3">
        <v>0.76424000000000003</v>
      </c>
      <c r="AC46" s="3">
        <v>0.72907</v>
      </c>
      <c r="AD46" s="3">
        <v>0.69496999999999998</v>
      </c>
      <c r="AE46" s="3">
        <v>0.65542</v>
      </c>
      <c r="AF46" s="3">
        <v>0.61409000000000002</v>
      </c>
      <c r="AG46" s="3">
        <v>0.57535000000000003</v>
      </c>
      <c r="AH46" s="3">
        <v>0.53188000000000002</v>
      </c>
      <c r="AI46" s="3">
        <v>0.49202000000000001</v>
      </c>
      <c r="AJ46" s="3">
        <v>0.44828000000000001</v>
      </c>
      <c r="AK46" s="3">
        <v>0.40905000000000002</v>
      </c>
      <c r="AL46" s="3">
        <v>0.36692999999999998</v>
      </c>
      <c r="AM46" s="3">
        <v>0.32996999999999999</v>
      </c>
      <c r="AN46" s="3">
        <v>0.29115999999999997</v>
      </c>
      <c r="AO46" s="3">
        <v>0.25785000000000002</v>
      </c>
      <c r="AP46" s="3">
        <v>0.22363</v>
      </c>
      <c r="AQ46" s="3">
        <v>0.19489000000000001</v>
      </c>
      <c r="AR46" s="3">
        <v>0.16602</v>
      </c>
      <c r="AS46" s="3">
        <v>0.14230999999999999</v>
      </c>
      <c r="AT46" s="3">
        <v>0.11899999999999999</v>
      </c>
      <c r="AU46" s="3">
        <v>0.10027</v>
      </c>
      <c r="AV46" s="3">
        <v>8.226E-2</v>
      </c>
      <c r="AW46" s="3">
        <v>6.6809999999999994E-2</v>
      </c>
      <c r="AX46" s="3">
        <v>5.4800000000000001E-2</v>
      </c>
      <c r="AY46" s="3">
        <v>4.3630000000000002E-2</v>
      </c>
      <c r="AZ46" s="3">
        <v>3.5150000000000001E-2</v>
      </c>
      <c r="BA46" s="3">
        <v>2.743E-2</v>
      </c>
      <c r="BB46" s="3">
        <v>2.1690000000000001E-2</v>
      </c>
      <c r="BC46" s="3">
        <v>1.6590000000000001E-2</v>
      </c>
      <c r="BD46" s="3">
        <v>1.2869999999999999E-2</v>
      </c>
      <c r="BE46" s="3">
        <v>9.6399999999999993E-3</v>
      </c>
      <c r="BF46" s="5">
        <f>P_A_R[[#This Row],[10+]]-P_A_R[[#This Row],[11+]]</f>
        <v>8.6000000000008292E-4</v>
      </c>
      <c r="BG46" s="5">
        <f>P_A_R[[#This Row],[11+]]-P_A_R[[#This Row],[12+]]</f>
        <v>1.2699999999999934E-3</v>
      </c>
      <c r="BH46" s="5">
        <f>P_A_R[[#This Row],[12+]]-P_A_R[[#This Row],[13+]]</f>
        <v>1.5100000000000113E-3</v>
      </c>
      <c r="BI46" s="5">
        <f>P_A_R[[#This Row],[13+]]-P_A_R[[#This Row],[14+]]</f>
        <v>2.1599999999999397E-3</v>
      </c>
      <c r="BJ46" s="5">
        <f>P_A_R[[#This Row],[14+]]-P_A_R[[#This Row],[15+]]</f>
        <v>2.5199999999999667E-3</v>
      </c>
      <c r="BK46" s="5">
        <f>P_A_R[[#This Row],[15+]]-P_A_R[[#This Row],[16+]]</f>
        <v>3.5400000000000986E-3</v>
      </c>
      <c r="BL46" s="5">
        <f>P_A_R[[#This Row],[16+]]-P_A_R[[#This Row],[17+]]</f>
        <v>4.049999999999998E-3</v>
      </c>
      <c r="BM46" s="5">
        <f>P_A_R[[#This Row],[17+]]-P_A_R[[#This Row],[18+]]</f>
        <v>5.5399999999999894E-3</v>
      </c>
      <c r="BN46" s="5">
        <f>P_A_R[[#This Row],[18+]]-P_A_R[[#This Row],[19+]]</f>
        <v>6.8899999999999517E-3</v>
      </c>
      <c r="BO46" s="5">
        <f>P_A_R[[#This Row],[19+]]-P_A_R[[#This Row],[20+]]</f>
        <v>7.6199999999999601E-3</v>
      </c>
      <c r="BP46" s="5">
        <f>P_A_R[[#This Row],[20+]]-P_A_R[[#This Row],[21+]]</f>
        <v>1.0099999999999998E-2</v>
      </c>
      <c r="BQ46" s="5">
        <f>P_A_R[[#This Row],[21+]]-P_A_R[[#This Row],[22+]]</f>
        <v>1.0920000000000041E-2</v>
      </c>
      <c r="BR46" s="5">
        <f>P_A_R[[#This Row],[22+]]-P_A_R[[#This Row],[23+]]</f>
        <v>1.4149999999999996E-2</v>
      </c>
      <c r="BS46" s="5">
        <f>P_A_R[[#This Row],[23+]]-P_A_R[[#This Row],[24+]]</f>
        <v>1.4979999999999993E-2</v>
      </c>
      <c r="BT46" s="5">
        <f>P_A_R[[#This Row],[24+]]-P_A_R[[#This Row],[25+]]</f>
        <v>1.8979999999999997E-2</v>
      </c>
      <c r="BU46" s="5">
        <f>P_A_R[[#This Row],[25+]]-P_A_R[[#This Row],[26+]]</f>
        <v>1.9650000000000056E-2</v>
      </c>
      <c r="BV46" s="5">
        <f>P_A_R[[#This Row],[26+]]-P_A_R[[#This Row],[27+]]</f>
        <v>2.4370000000000003E-2</v>
      </c>
      <c r="BW46" s="5">
        <f>P_A_R[[#This Row],[27+]]-P_A_R[[#This Row],[28+]]</f>
        <v>2.4679999999999924E-2</v>
      </c>
      <c r="BX46" s="5">
        <f>P_A_R[[#This Row],[28+]]-P_A_R[[#This Row],[29+]]</f>
        <v>2.9920000000000058E-2</v>
      </c>
      <c r="BY46" s="5">
        <f>P_A_R[[#This Row],[29+]]-P_A_R[[#This Row],[30+]]</f>
        <v>2.9649999999999954E-2</v>
      </c>
      <c r="BZ46" s="5">
        <f>P_A_R[[#This Row],[30+]]-P_A_R[[#This Row],[31+]]</f>
        <v>3.5170000000000035E-2</v>
      </c>
      <c r="CA46" s="5">
        <f>P_A_R[[#This Row],[31+]]-P_A_R[[#This Row],[32+]]</f>
        <v>3.4100000000000019E-2</v>
      </c>
      <c r="CB46" s="5">
        <f>P_A_R[[#This Row],[32+]]-P_A_R[[#This Row],[33+]]</f>
        <v>3.9549999999999974E-2</v>
      </c>
      <c r="CC46" s="5">
        <f>P_A_R[[#This Row],[33+]]-P_A_R[[#This Row],[34+]]</f>
        <v>4.1329999999999978E-2</v>
      </c>
      <c r="CD46" s="5">
        <f>P_A_R[[#This Row],[34+]]-P_A_R[[#This Row],[35+]]</f>
        <v>3.8739999999999997E-2</v>
      </c>
      <c r="CE46" s="5">
        <f>P_A_R[[#This Row],[35+]]-P_A_R[[#This Row],[36+]]</f>
        <v>4.3470000000000009E-2</v>
      </c>
      <c r="CF46" s="5">
        <f>P_A_R[[#This Row],[36+]]-P_A_R[[#This Row],[37+]]</f>
        <v>3.9860000000000007E-2</v>
      </c>
      <c r="CG46" s="5">
        <f>P_A_R[[#This Row],[37+]]-P_A_R[[#This Row],[38+]]</f>
        <v>4.3740000000000001E-2</v>
      </c>
      <c r="CH46" s="5">
        <f>P_A_R[[#This Row],[38+]]-P_A_R[[#This Row],[39+]]</f>
        <v>3.9229999999999987E-2</v>
      </c>
      <c r="CI46" s="5">
        <f>P_A_R[[#This Row],[39+]]-P_A_R[[#This Row],[40+]]</f>
        <v>4.2120000000000046E-2</v>
      </c>
      <c r="CJ46" s="5">
        <f>P_A_R[[#This Row],[40+]]-P_A_R[[#This Row],[41+]]</f>
        <v>3.6959999999999993E-2</v>
      </c>
      <c r="CK46" s="5">
        <f>P_A_R[[#This Row],[41+]]-P_A_R[[#This Row],[42+]]</f>
        <v>3.8810000000000011E-2</v>
      </c>
      <c r="CL46" s="5">
        <f>P_A_R[[#This Row],[42+]]-P_A_R[[#This Row],[43+]]</f>
        <v>3.3309999999999951E-2</v>
      </c>
      <c r="CM46" s="5">
        <f>P_A_R[[#This Row],[43+]]-P_A_R[[#This Row],[44+]]</f>
        <v>3.4220000000000028E-2</v>
      </c>
      <c r="CN46" s="5">
        <f>P_A_R[[#This Row],[44+]]-P_A_R[[#This Row],[45+]]</f>
        <v>2.8739999999999988E-2</v>
      </c>
      <c r="CO46" s="5">
        <f>P_A_R[[#This Row],[45+]]-P_A_R[[#This Row],[46+]]</f>
        <v>2.8870000000000007E-2</v>
      </c>
      <c r="CP46" s="5">
        <f>P_A_R[[#This Row],[46+]]-P_A_R[[#This Row],[47+]]</f>
        <v>2.3710000000000009E-2</v>
      </c>
      <c r="CQ46" s="5">
        <f>P_A_R[[#This Row],[47+]]-P_A_R[[#This Row],[48+]]</f>
        <v>2.3309999999999997E-2</v>
      </c>
      <c r="CR46" s="5">
        <f>P_A_R[[#This Row],[48+]]-P_A_R[[#This Row],[49+]]</f>
        <v>1.8729999999999997E-2</v>
      </c>
      <c r="CS46" s="5">
        <f>P_A_R[[#This Row],[49+]]-P_A_R[[#This Row],[50+]]</f>
        <v>1.8009999999999998E-2</v>
      </c>
      <c r="CT46" s="5">
        <f>P_A_R[[#This Row],[50+]]-P_A_R[[#This Row],[51+]]</f>
        <v>1.5450000000000005E-2</v>
      </c>
      <c r="CU46" s="5">
        <f>P_A_R[[#This Row],[51+]]-P_A_R[[#This Row],[52+]]</f>
        <v>1.2009999999999993E-2</v>
      </c>
      <c r="CV46" s="5">
        <f>P_A_R[[#This Row],[52+]]-P_A_R[[#This Row],[53+]]</f>
        <v>1.1169999999999999E-2</v>
      </c>
      <c r="CW46" s="5">
        <f>P_A_R[[#This Row],[53+]]-P_A_R[[#This Row],[54+]]</f>
        <v>8.4800000000000014E-3</v>
      </c>
      <c r="CX46" s="5">
        <f>P_A_R[[#This Row],[54+]]-P_A_R[[#This Row],[55+]]</f>
        <v>7.7200000000000012E-3</v>
      </c>
      <c r="CY46" s="5">
        <f>P_A_R[[#This Row],[55+]]-P_A_R[[#This Row],[56+]]</f>
        <v>5.7399999999999986E-3</v>
      </c>
      <c r="CZ46" s="5">
        <f>P_A_R[[#This Row],[56+]]-P_A_R[[#This Row],[57+]]</f>
        <v>5.1000000000000004E-3</v>
      </c>
      <c r="DA46" s="5">
        <f>P_A_R[[#This Row],[57+]]-P_A_R[[#This Row],[58+]]</f>
        <v>3.7200000000000011E-3</v>
      </c>
      <c r="DB46" s="5">
        <f>P_A_R[[#This Row],[58+]]-P_A_R[[#This Row],[59+]]</f>
        <v>3.2300000000000002E-3</v>
      </c>
    </row>
    <row r="47" spans="1:106" x14ac:dyDescent="0.25">
      <c r="A47" s="10">
        <v>22400623</v>
      </c>
      <c r="B47" t="s">
        <v>74</v>
      </c>
      <c r="C47" t="s">
        <v>86</v>
      </c>
      <c r="D47" s="11">
        <v>0.8125</v>
      </c>
      <c r="E47" s="9" t="str">
        <f>HYPERLINK("https://www.nba.com/stats/player/1630168/boxscores-traditional", "Onyeka Okongwu")</f>
        <v>Onyeka Okongwu</v>
      </c>
      <c r="F47">
        <v>31.8</v>
      </c>
      <c r="G47" s="4">
        <v>7.7560000000000002</v>
      </c>
      <c r="H47" s="3">
        <v>0.99751999999999996</v>
      </c>
      <c r="I47" s="3">
        <v>0.99631999999999998</v>
      </c>
      <c r="J47" s="3">
        <v>0.99460999999999999</v>
      </c>
      <c r="K47" s="3">
        <v>0.99224000000000001</v>
      </c>
      <c r="L47" s="3">
        <v>0.98899000000000004</v>
      </c>
      <c r="M47" s="3">
        <v>0.98499999999999999</v>
      </c>
      <c r="N47" s="3">
        <v>0.97931999999999997</v>
      </c>
      <c r="O47" s="3">
        <v>0.97192999999999996</v>
      </c>
      <c r="P47" s="3">
        <v>0.96245999999999998</v>
      </c>
      <c r="Q47" s="3">
        <v>0.95052999999999999</v>
      </c>
      <c r="R47" s="3">
        <v>0.93574000000000002</v>
      </c>
      <c r="S47" s="3">
        <v>0.91774</v>
      </c>
      <c r="T47" s="3">
        <v>0.89617000000000002</v>
      </c>
      <c r="U47" s="3">
        <v>0.87075999999999998</v>
      </c>
      <c r="V47" s="3">
        <v>0.84375</v>
      </c>
      <c r="W47" s="3">
        <v>0.81057000000000001</v>
      </c>
      <c r="X47" s="3">
        <v>0.77337</v>
      </c>
      <c r="Y47" s="3">
        <v>0.73236999999999997</v>
      </c>
      <c r="Z47" s="3">
        <v>0.68793000000000004</v>
      </c>
      <c r="AA47" s="3">
        <v>0.64058000000000004</v>
      </c>
      <c r="AB47" s="3">
        <v>0.59094999999999998</v>
      </c>
      <c r="AC47" s="3">
        <v>0.53983000000000003</v>
      </c>
      <c r="AD47" s="3">
        <v>0.48803000000000002</v>
      </c>
      <c r="AE47" s="3">
        <v>0.44037999999999999</v>
      </c>
      <c r="AF47" s="3">
        <v>0.38973999999999998</v>
      </c>
      <c r="AG47" s="3">
        <v>0.34089999999999998</v>
      </c>
      <c r="AH47" s="3">
        <v>0.29459999999999997</v>
      </c>
      <c r="AI47" s="3">
        <v>0.25142999999999999</v>
      </c>
      <c r="AJ47" s="3">
        <v>0.21185999999999999</v>
      </c>
      <c r="AK47" s="3">
        <v>0.17619000000000001</v>
      </c>
      <c r="AL47" s="3">
        <v>0.14457</v>
      </c>
      <c r="AM47" s="3">
        <v>0.11702</v>
      </c>
      <c r="AN47" s="3">
        <v>9.3420000000000003E-2</v>
      </c>
      <c r="AO47" s="3">
        <v>7.4929999999999997E-2</v>
      </c>
      <c r="AP47" s="3">
        <v>5.8209999999999998E-2</v>
      </c>
      <c r="AQ47" s="3">
        <v>4.4569999999999999E-2</v>
      </c>
      <c r="AR47" s="3">
        <v>3.3619999999999997E-2</v>
      </c>
      <c r="AS47" s="3">
        <v>2.5000000000000001E-2</v>
      </c>
      <c r="AT47" s="3">
        <v>1.831E-2</v>
      </c>
      <c r="AU47" s="3">
        <v>1.321E-2</v>
      </c>
      <c r="AV47" s="3">
        <v>9.3900000000000008E-3</v>
      </c>
      <c r="AW47" s="3">
        <v>6.5700000000000003E-3</v>
      </c>
      <c r="AX47" s="3">
        <v>4.6600000000000001E-3</v>
      </c>
      <c r="AY47" s="3">
        <v>3.1700000000000001E-3</v>
      </c>
      <c r="AZ47" s="3">
        <v>2.1199999999999999E-3</v>
      </c>
      <c r="BA47" s="3">
        <v>1.39E-3</v>
      </c>
      <c r="BB47" s="3">
        <v>8.9999999999999998E-4</v>
      </c>
      <c r="BC47" s="3">
        <v>5.8E-4</v>
      </c>
      <c r="BD47" s="3">
        <v>3.6000000000000002E-4</v>
      </c>
      <c r="BE47" s="3">
        <v>2.2000000000000001E-4</v>
      </c>
      <c r="BF47" s="5">
        <f>P_A_R[[#This Row],[10+]]-P_A_R[[#This Row],[11+]]</f>
        <v>1.1999999999999789E-3</v>
      </c>
      <c r="BG47" s="5">
        <f>P_A_R[[#This Row],[11+]]-P_A_R[[#This Row],[12+]]</f>
        <v>1.7099999999999893E-3</v>
      </c>
      <c r="BH47" s="5">
        <f>P_A_R[[#This Row],[12+]]-P_A_R[[#This Row],[13+]]</f>
        <v>2.3699999999999832E-3</v>
      </c>
      <c r="BI47" s="5">
        <f>P_A_R[[#This Row],[13+]]-P_A_R[[#This Row],[14+]]</f>
        <v>3.2499999999999751E-3</v>
      </c>
      <c r="BJ47" s="5">
        <f>P_A_R[[#This Row],[14+]]-P_A_R[[#This Row],[15+]]</f>
        <v>3.9900000000000491E-3</v>
      </c>
      <c r="BK47" s="5">
        <f>P_A_R[[#This Row],[15+]]-P_A_R[[#This Row],[16+]]</f>
        <v>5.6800000000000184E-3</v>
      </c>
      <c r="BL47" s="5">
        <f>P_A_R[[#This Row],[16+]]-P_A_R[[#This Row],[17+]]</f>
        <v>7.3900000000000077E-3</v>
      </c>
      <c r="BM47" s="5">
        <f>P_A_R[[#This Row],[17+]]-P_A_R[[#This Row],[18+]]</f>
        <v>9.4699999999999784E-3</v>
      </c>
      <c r="BN47" s="5">
        <f>P_A_R[[#This Row],[18+]]-P_A_R[[#This Row],[19+]]</f>
        <v>1.1929999999999996E-2</v>
      </c>
      <c r="BO47" s="5">
        <f>P_A_R[[#This Row],[19+]]-P_A_R[[#This Row],[20+]]</f>
        <v>1.478999999999997E-2</v>
      </c>
      <c r="BP47" s="5">
        <f>P_A_R[[#This Row],[20+]]-P_A_R[[#This Row],[21+]]</f>
        <v>1.8000000000000016E-2</v>
      </c>
      <c r="BQ47" s="5">
        <f>P_A_R[[#This Row],[21+]]-P_A_R[[#This Row],[22+]]</f>
        <v>2.1569999999999978E-2</v>
      </c>
      <c r="BR47" s="5">
        <f>P_A_R[[#This Row],[22+]]-P_A_R[[#This Row],[23+]]</f>
        <v>2.5410000000000044E-2</v>
      </c>
      <c r="BS47" s="5">
        <f>P_A_R[[#This Row],[23+]]-P_A_R[[#This Row],[24+]]</f>
        <v>2.7009999999999978E-2</v>
      </c>
      <c r="BT47" s="5">
        <f>P_A_R[[#This Row],[24+]]-P_A_R[[#This Row],[25+]]</f>
        <v>3.3179999999999987E-2</v>
      </c>
      <c r="BU47" s="5">
        <f>P_A_R[[#This Row],[25+]]-P_A_R[[#This Row],[26+]]</f>
        <v>3.7200000000000011E-2</v>
      </c>
      <c r="BV47" s="5">
        <f>P_A_R[[#This Row],[26+]]-P_A_R[[#This Row],[27+]]</f>
        <v>4.1000000000000036E-2</v>
      </c>
      <c r="BW47" s="5">
        <f>P_A_R[[#This Row],[27+]]-P_A_R[[#This Row],[28+]]</f>
        <v>4.4439999999999924E-2</v>
      </c>
      <c r="BX47" s="5">
        <f>P_A_R[[#This Row],[28+]]-P_A_R[[#This Row],[29+]]</f>
        <v>4.7350000000000003E-2</v>
      </c>
      <c r="BY47" s="5">
        <f>P_A_R[[#This Row],[29+]]-P_A_R[[#This Row],[30+]]</f>
        <v>4.9630000000000063E-2</v>
      </c>
      <c r="BZ47" s="5">
        <f>P_A_R[[#This Row],[30+]]-P_A_R[[#This Row],[31+]]</f>
        <v>5.1119999999999943E-2</v>
      </c>
      <c r="CA47" s="5">
        <f>P_A_R[[#This Row],[31+]]-P_A_R[[#This Row],[32+]]</f>
        <v>5.1800000000000013E-2</v>
      </c>
      <c r="CB47" s="5">
        <f>P_A_R[[#This Row],[32+]]-P_A_R[[#This Row],[33+]]</f>
        <v>4.7650000000000026E-2</v>
      </c>
      <c r="CC47" s="5">
        <f>P_A_R[[#This Row],[33+]]-P_A_R[[#This Row],[34+]]</f>
        <v>5.0640000000000018E-2</v>
      </c>
      <c r="CD47" s="5">
        <f>P_A_R[[#This Row],[34+]]-P_A_R[[#This Row],[35+]]</f>
        <v>4.8839999999999995E-2</v>
      </c>
      <c r="CE47" s="5">
        <f>P_A_R[[#This Row],[35+]]-P_A_R[[#This Row],[36+]]</f>
        <v>4.6300000000000008E-2</v>
      </c>
      <c r="CF47" s="5">
        <f>P_A_R[[#This Row],[36+]]-P_A_R[[#This Row],[37+]]</f>
        <v>4.3169999999999986E-2</v>
      </c>
      <c r="CG47" s="5">
        <f>P_A_R[[#This Row],[37+]]-P_A_R[[#This Row],[38+]]</f>
        <v>3.9569999999999994E-2</v>
      </c>
      <c r="CH47" s="5">
        <f>P_A_R[[#This Row],[38+]]-P_A_R[[#This Row],[39+]]</f>
        <v>3.566999999999998E-2</v>
      </c>
      <c r="CI47" s="5">
        <f>P_A_R[[#This Row],[39+]]-P_A_R[[#This Row],[40+]]</f>
        <v>3.1620000000000009E-2</v>
      </c>
      <c r="CJ47" s="5">
        <f>P_A_R[[#This Row],[40+]]-P_A_R[[#This Row],[41+]]</f>
        <v>2.7550000000000005E-2</v>
      </c>
      <c r="CK47" s="5">
        <f>P_A_R[[#This Row],[41+]]-P_A_R[[#This Row],[42+]]</f>
        <v>2.3599999999999996E-2</v>
      </c>
      <c r="CL47" s="5">
        <f>P_A_R[[#This Row],[42+]]-P_A_R[[#This Row],[43+]]</f>
        <v>1.8490000000000006E-2</v>
      </c>
      <c r="CM47" s="5">
        <f>P_A_R[[#This Row],[43+]]-P_A_R[[#This Row],[44+]]</f>
        <v>1.6719999999999999E-2</v>
      </c>
      <c r="CN47" s="5">
        <f>P_A_R[[#This Row],[44+]]-P_A_R[[#This Row],[45+]]</f>
        <v>1.3639999999999999E-2</v>
      </c>
      <c r="CO47" s="5">
        <f>P_A_R[[#This Row],[45+]]-P_A_R[[#This Row],[46+]]</f>
        <v>1.0950000000000001E-2</v>
      </c>
      <c r="CP47" s="5">
        <f>P_A_R[[#This Row],[46+]]-P_A_R[[#This Row],[47+]]</f>
        <v>8.6199999999999957E-3</v>
      </c>
      <c r="CQ47" s="5">
        <f>P_A_R[[#This Row],[47+]]-P_A_R[[#This Row],[48+]]</f>
        <v>6.6900000000000015E-3</v>
      </c>
      <c r="CR47" s="5">
        <f>P_A_R[[#This Row],[48+]]-P_A_R[[#This Row],[49+]]</f>
        <v>5.1000000000000004E-3</v>
      </c>
      <c r="CS47" s="5">
        <f>P_A_R[[#This Row],[49+]]-P_A_R[[#This Row],[50+]]</f>
        <v>3.8199999999999987E-3</v>
      </c>
      <c r="CT47" s="5">
        <f>P_A_R[[#This Row],[50+]]-P_A_R[[#This Row],[51+]]</f>
        <v>2.8200000000000005E-3</v>
      </c>
      <c r="CU47" s="5">
        <f>P_A_R[[#This Row],[51+]]-P_A_R[[#This Row],[52+]]</f>
        <v>1.9100000000000002E-3</v>
      </c>
      <c r="CV47" s="5">
        <f>P_A_R[[#This Row],[52+]]-P_A_R[[#This Row],[53+]]</f>
        <v>1.49E-3</v>
      </c>
      <c r="CW47" s="5">
        <f>P_A_R[[#This Row],[53+]]-P_A_R[[#This Row],[54+]]</f>
        <v>1.0500000000000002E-3</v>
      </c>
      <c r="CX47" s="5">
        <f>P_A_R[[#This Row],[54+]]-P_A_R[[#This Row],[55+]]</f>
        <v>7.2999999999999996E-4</v>
      </c>
      <c r="CY47" s="5">
        <f>P_A_R[[#This Row],[55+]]-P_A_R[[#This Row],[56+]]</f>
        <v>4.8999999999999998E-4</v>
      </c>
      <c r="CZ47" s="5">
        <f>P_A_R[[#This Row],[56+]]-P_A_R[[#This Row],[57+]]</f>
        <v>3.1999999999999997E-4</v>
      </c>
      <c r="DA47" s="5">
        <f>P_A_R[[#This Row],[57+]]-P_A_R[[#This Row],[58+]]</f>
        <v>2.1999999999999998E-4</v>
      </c>
      <c r="DB47" s="5">
        <f>P_A_R[[#This Row],[58+]]-P_A_R[[#This Row],[59+]]</f>
        <v>1.4000000000000001E-4</v>
      </c>
    </row>
    <row r="48" spans="1:106" x14ac:dyDescent="0.25">
      <c r="A48" s="10">
        <v>22400623</v>
      </c>
      <c r="B48" t="s">
        <v>74</v>
      </c>
      <c r="C48" t="s">
        <v>86</v>
      </c>
      <c r="D48" s="11">
        <v>0.8125</v>
      </c>
      <c r="E48" s="9" t="str">
        <f>HYPERLINK("https://www.nba.com/stats/player/1629631/boxscores-traditional", "De'Andre Hunter")</f>
        <v>De'Andre Hunter</v>
      </c>
      <c r="F48">
        <v>20</v>
      </c>
      <c r="G48" s="4">
        <v>3.7949999999999999</v>
      </c>
      <c r="H48" s="3">
        <v>0.99585000000000001</v>
      </c>
      <c r="I48" s="3">
        <v>0.99111000000000005</v>
      </c>
      <c r="J48" s="3">
        <v>0.98257000000000005</v>
      </c>
      <c r="K48" s="3">
        <v>0.96711999999999998</v>
      </c>
      <c r="L48" s="3">
        <v>0.94294999999999995</v>
      </c>
      <c r="M48" s="3">
        <v>0.90658000000000005</v>
      </c>
      <c r="N48" s="3">
        <v>0.85314000000000001</v>
      </c>
      <c r="O48" s="3">
        <v>0.78524000000000005</v>
      </c>
      <c r="P48" s="3">
        <v>0.70194000000000001</v>
      </c>
      <c r="Q48" s="3">
        <v>0.60257000000000005</v>
      </c>
      <c r="R48" s="3">
        <v>0.5</v>
      </c>
      <c r="S48" s="3">
        <v>0.39743000000000001</v>
      </c>
      <c r="T48" s="3">
        <v>0.29805999999999999</v>
      </c>
      <c r="U48" s="3">
        <v>0.21476000000000001</v>
      </c>
      <c r="V48" s="3">
        <v>0.14685999999999999</v>
      </c>
      <c r="W48" s="3">
        <v>9.3420000000000003E-2</v>
      </c>
      <c r="X48" s="3">
        <v>5.7049999999999997E-2</v>
      </c>
      <c r="Y48" s="3">
        <v>3.288E-2</v>
      </c>
      <c r="Z48" s="3">
        <v>1.7430000000000001E-2</v>
      </c>
      <c r="AA48" s="3">
        <v>8.8900000000000003E-3</v>
      </c>
      <c r="AB48" s="3">
        <v>4.15E-3</v>
      </c>
      <c r="AC48" s="3">
        <v>1.8699999999999999E-3</v>
      </c>
      <c r="AD48" s="3">
        <v>7.9000000000000001E-4</v>
      </c>
      <c r="AE48" s="3">
        <v>2.9999999999999997E-4</v>
      </c>
      <c r="AF48" s="3">
        <v>1.1E-4</v>
      </c>
      <c r="AG48" s="3">
        <v>4.0000000000000003E-5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5">
        <f>P_A_R[[#This Row],[10+]]-P_A_R[[#This Row],[11+]]</f>
        <v>4.7399999999999665E-3</v>
      </c>
      <c r="BG48" s="5">
        <f>P_A_R[[#This Row],[11+]]-P_A_R[[#This Row],[12+]]</f>
        <v>8.539999999999992E-3</v>
      </c>
      <c r="BH48" s="5">
        <f>P_A_R[[#This Row],[12+]]-P_A_R[[#This Row],[13+]]</f>
        <v>1.5450000000000075E-2</v>
      </c>
      <c r="BI48" s="5">
        <f>P_A_R[[#This Row],[13+]]-P_A_R[[#This Row],[14+]]</f>
        <v>2.4170000000000025E-2</v>
      </c>
      <c r="BJ48" s="5">
        <f>P_A_R[[#This Row],[14+]]-P_A_R[[#This Row],[15+]]</f>
        <v>3.6369999999999902E-2</v>
      </c>
      <c r="BK48" s="5">
        <f>P_A_R[[#This Row],[15+]]-P_A_R[[#This Row],[16+]]</f>
        <v>5.3440000000000043E-2</v>
      </c>
      <c r="BL48" s="5">
        <f>P_A_R[[#This Row],[16+]]-P_A_R[[#This Row],[17+]]</f>
        <v>6.789999999999996E-2</v>
      </c>
      <c r="BM48" s="5">
        <f>P_A_R[[#This Row],[17+]]-P_A_R[[#This Row],[18+]]</f>
        <v>8.3300000000000041E-2</v>
      </c>
      <c r="BN48" s="5">
        <f>P_A_R[[#This Row],[18+]]-P_A_R[[#This Row],[19+]]</f>
        <v>9.9369999999999958E-2</v>
      </c>
      <c r="BO48" s="5">
        <f>P_A_R[[#This Row],[19+]]-P_A_R[[#This Row],[20+]]</f>
        <v>0.10257000000000005</v>
      </c>
      <c r="BP48" s="5">
        <f>P_A_R[[#This Row],[20+]]-P_A_R[[#This Row],[21+]]</f>
        <v>0.10256999999999999</v>
      </c>
      <c r="BQ48" s="5">
        <f>P_A_R[[#This Row],[21+]]-P_A_R[[#This Row],[22+]]</f>
        <v>9.9370000000000014E-2</v>
      </c>
      <c r="BR48" s="5">
        <f>P_A_R[[#This Row],[22+]]-P_A_R[[#This Row],[23+]]</f>
        <v>8.3299999999999985E-2</v>
      </c>
      <c r="BS48" s="5">
        <f>P_A_R[[#This Row],[23+]]-P_A_R[[#This Row],[24+]]</f>
        <v>6.7900000000000016E-2</v>
      </c>
      <c r="BT48" s="5">
        <f>P_A_R[[#This Row],[24+]]-P_A_R[[#This Row],[25+]]</f>
        <v>5.3439999999999988E-2</v>
      </c>
      <c r="BU48" s="5">
        <f>P_A_R[[#This Row],[25+]]-P_A_R[[#This Row],[26+]]</f>
        <v>3.6370000000000006E-2</v>
      </c>
      <c r="BV48" s="5">
        <f>P_A_R[[#This Row],[26+]]-P_A_R[[#This Row],[27+]]</f>
        <v>2.4169999999999997E-2</v>
      </c>
      <c r="BW48" s="5">
        <f>P_A_R[[#This Row],[27+]]-P_A_R[[#This Row],[28+]]</f>
        <v>1.5449999999999998E-2</v>
      </c>
      <c r="BX48" s="5">
        <f>P_A_R[[#This Row],[28+]]-P_A_R[[#This Row],[29+]]</f>
        <v>8.5400000000000007E-3</v>
      </c>
      <c r="BY48" s="5">
        <f>P_A_R[[#This Row],[29+]]-P_A_R[[#This Row],[30+]]</f>
        <v>4.7400000000000003E-3</v>
      </c>
      <c r="BZ48" s="5">
        <f>P_A_R[[#This Row],[30+]]-P_A_R[[#This Row],[31+]]</f>
        <v>2.2799999999999999E-3</v>
      </c>
      <c r="CA48" s="5">
        <f>P_A_R[[#This Row],[31+]]-P_A_R[[#This Row],[32+]]</f>
        <v>1.0799999999999998E-3</v>
      </c>
      <c r="CB48" s="5">
        <f>P_A_R[[#This Row],[32+]]-P_A_R[[#This Row],[33+]]</f>
        <v>4.8999999999999998E-4</v>
      </c>
      <c r="CC48" s="5">
        <f>P_A_R[[#This Row],[33+]]-P_A_R[[#This Row],[34+]]</f>
        <v>1.8999999999999996E-4</v>
      </c>
      <c r="CD48" s="5">
        <f>P_A_R[[#This Row],[34+]]-P_A_R[[#This Row],[35+]]</f>
        <v>6.9999999999999994E-5</v>
      </c>
      <c r="CE48" s="5">
        <f>P_A_R[[#This Row],[35+]]-P_A_R[[#This Row],[36+]]</f>
        <v>4.0000000000000003E-5</v>
      </c>
      <c r="CF48" s="5">
        <f>P_A_R[[#This Row],[36+]]-P_A_R[[#This Row],[37+]]</f>
        <v>0</v>
      </c>
      <c r="CG48" s="5">
        <f>P_A_R[[#This Row],[37+]]-P_A_R[[#This Row],[38+]]</f>
        <v>0</v>
      </c>
      <c r="CH48" s="5">
        <f>P_A_R[[#This Row],[38+]]-P_A_R[[#This Row],[39+]]</f>
        <v>0</v>
      </c>
      <c r="CI48" s="5">
        <f>P_A_R[[#This Row],[39+]]-P_A_R[[#This Row],[40+]]</f>
        <v>0</v>
      </c>
      <c r="CJ48" s="5">
        <f>P_A_R[[#This Row],[40+]]-P_A_R[[#This Row],[41+]]</f>
        <v>0</v>
      </c>
      <c r="CK48" s="5">
        <f>P_A_R[[#This Row],[41+]]-P_A_R[[#This Row],[42+]]</f>
        <v>0</v>
      </c>
      <c r="CL48" s="5">
        <f>P_A_R[[#This Row],[42+]]-P_A_R[[#This Row],[43+]]</f>
        <v>0</v>
      </c>
      <c r="CM48" s="5">
        <f>P_A_R[[#This Row],[43+]]-P_A_R[[#This Row],[44+]]</f>
        <v>0</v>
      </c>
      <c r="CN48" s="5">
        <f>P_A_R[[#This Row],[44+]]-P_A_R[[#This Row],[45+]]</f>
        <v>0</v>
      </c>
      <c r="CO48" s="5">
        <f>P_A_R[[#This Row],[45+]]-P_A_R[[#This Row],[46+]]</f>
        <v>0</v>
      </c>
      <c r="CP48" s="5">
        <f>P_A_R[[#This Row],[46+]]-P_A_R[[#This Row],[47+]]</f>
        <v>0</v>
      </c>
      <c r="CQ48" s="5">
        <f>P_A_R[[#This Row],[47+]]-P_A_R[[#This Row],[48+]]</f>
        <v>0</v>
      </c>
      <c r="CR48" s="5">
        <f>P_A_R[[#This Row],[48+]]-P_A_R[[#This Row],[49+]]</f>
        <v>0</v>
      </c>
      <c r="CS48" s="5">
        <f>P_A_R[[#This Row],[49+]]-P_A_R[[#This Row],[50+]]</f>
        <v>0</v>
      </c>
      <c r="CT48" s="5">
        <f>P_A_R[[#This Row],[50+]]-P_A_R[[#This Row],[51+]]</f>
        <v>0</v>
      </c>
      <c r="CU48" s="5">
        <f>P_A_R[[#This Row],[51+]]-P_A_R[[#This Row],[52+]]</f>
        <v>0</v>
      </c>
      <c r="CV48" s="5">
        <f>P_A_R[[#This Row],[52+]]-P_A_R[[#This Row],[53+]]</f>
        <v>0</v>
      </c>
      <c r="CW48" s="5">
        <f>P_A_R[[#This Row],[53+]]-P_A_R[[#This Row],[54+]]</f>
        <v>0</v>
      </c>
      <c r="CX48" s="5">
        <f>P_A_R[[#This Row],[54+]]-P_A_R[[#This Row],[55+]]</f>
        <v>0</v>
      </c>
      <c r="CY48" s="5">
        <f>P_A_R[[#This Row],[55+]]-P_A_R[[#This Row],[56+]]</f>
        <v>0</v>
      </c>
      <c r="CZ48" s="5">
        <f>P_A_R[[#This Row],[56+]]-P_A_R[[#This Row],[57+]]</f>
        <v>0</v>
      </c>
      <c r="DA48" s="5">
        <f>P_A_R[[#This Row],[57+]]-P_A_R[[#This Row],[58+]]</f>
        <v>0</v>
      </c>
      <c r="DB48" s="5">
        <f>P_A_R[[#This Row],[58+]]-P_A_R[[#This Row],[59+]]</f>
        <v>0</v>
      </c>
    </row>
    <row r="49" spans="1:106" x14ac:dyDescent="0.25">
      <c r="A49" s="10">
        <v>22400623</v>
      </c>
      <c r="B49" t="s">
        <v>74</v>
      </c>
      <c r="C49" t="s">
        <v>86</v>
      </c>
      <c r="D49" s="11">
        <v>0.8125</v>
      </c>
      <c r="E49" s="9" t="str">
        <f>HYPERLINK("https://www.nba.com/stats/player/1630700/boxscores-traditional", "Dyson Daniels")</f>
        <v>Dyson Daniels</v>
      </c>
      <c r="F49">
        <v>25</v>
      </c>
      <c r="G49" s="4">
        <v>7.0140000000000002</v>
      </c>
      <c r="H49" s="3">
        <v>0.98382000000000003</v>
      </c>
      <c r="I49" s="3">
        <v>0.97724999999999995</v>
      </c>
      <c r="J49" s="3">
        <v>0.96784000000000003</v>
      </c>
      <c r="K49" s="3">
        <v>0.95637000000000005</v>
      </c>
      <c r="L49" s="3">
        <v>0.94179000000000002</v>
      </c>
      <c r="M49" s="3">
        <v>0.92364000000000002</v>
      </c>
      <c r="N49" s="3">
        <v>0.89973000000000003</v>
      </c>
      <c r="O49" s="3">
        <v>0.87285999999999997</v>
      </c>
      <c r="P49" s="3">
        <v>0.84133999999999998</v>
      </c>
      <c r="Q49" s="3">
        <v>0.80510999999999999</v>
      </c>
      <c r="R49" s="3">
        <v>0.76114999999999999</v>
      </c>
      <c r="S49" s="3">
        <v>0.71565999999999996</v>
      </c>
      <c r="T49" s="3">
        <v>0.66639999999999999</v>
      </c>
      <c r="U49" s="3">
        <v>0.61409000000000002</v>
      </c>
      <c r="V49" s="3">
        <v>0.55567</v>
      </c>
      <c r="W49" s="3">
        <v>0.5</v>
      </c>
      <c r="X49" s="3">
        <v>0.44433</v>
      </c>
      <c r="Y49" s="3">
        <v>0.38590999999999998</v>
      </c>
      <c r="Z49" s="3">
        <v>0.33360000000000001</v>
      </c>
      <c r="AA49" s="3">
        <v>0.28433999999999998</v>
      </c>
      <c r="AB49" s="3">
        <v>0.23885000000000001</v>
      </c>
      <c r="AC49" s="3">
        <v>0.19489000000000001</v>
      </c>
      <c r="AD49" s="3">
        <v>0.15866</v>
      </c>
      <c r="AE49" s="3">
        <v>0.12714</v>
      </c>
      <c r="AF49" s="3">
        <v>0.10027</v>
      </c>
      <c r="AG49" s="3">
        <v>7.6359999999999997E-2</v>
      </c>
      <c r="AH49" s="3">
        <v>5.8209999999999998E-2</v>
      </c>
      <c r="AI49" s="3">
        <v>4.3630000000000002E-2</v>
      </c>
      <c r="AJ49" s="3">
        <v>3.2160000000000001E-2</v>
      </c>
      <c r="AK49" s="3">
        <v>2.2749999999999999E-2</v>
      </c>
      <c r="AL49" s="3">
        <v>1.618E-2</v>
      </c>
      <c r="AM49" s="3">
        <v>1.1299999999999999E-2</v>
      </c>
      <c r="AN49" s="3">
        <v>7.7600000000000004E-3</v>
      </c>
      <c r="AO49" s="3">
        <v>5.0800000000000003E-3</v>
      </c>
      <c r="AP49" s="3">
        <v>3.3600000000000001E-3</v>
      </c>
      <c r="AQ49" s="3">
        <v>2.1900000000000001E-3</v>
      </c>
      <c r="AR49" s="3">
        <v>1.39E-3</v>
      </c>
      <c r="AS49" s="3">
        <v>8.4000000000000003E-4</v>
      </c>
      <c r="AT49" s="3">
        <v>5.1999999999999995E-4</v>
      </c>
      <c r="AU49" s="3">
        <v>3.1E-4</v>
      </c>
      <c r="AV49" s="3">
        <v>1.9000000000000001E-4</v>
      </c>
      <c r="AW49" s="3">
        <v>1E-4</v>
      </c>
      <c r="AX49" s="3">
        <v>6.0000000000000002E-5</v>
      </c>
      <c r="AY49" s="3">
        <v>3.0000000000000001E-5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5">
        <f>P_A_R[[#This Row],[10+]]-P_A_R[[#This Row],[11+]]</f>
        <v>6.5700000000000758E-3</v>
      </c>
      <c r="BG49" s="5">
        <f>P_A_R[[#This Row],[11+]]-P_A_R[[#This Row],[12+]]</f>
        <v>9.4099999999999184E-3</v>
      </c>
      <c r="BH49" s="5">
        <f>P_A_R[[#This Row],[12+]]-P_A_R[[#This Row],[13+]]</f>
        <v>1.146999999999998E-2</v>
      </c>
      <c r="BI49" s="5">
        <f>P_A_R[[#This Row],[13+]]-P_A_R[[#This Row],[14+]]</f>
        <v>1.4580000000000037E-2</v>
      </c>
      <c r="BJ49" s="5">
        <f>P_A_R[[#This Row],[14+]]-P_A_R[[#This Row],[15+]]</f>
        <v>1.8149999999999999E-2</v>
      </c>
      <c r="BK49" s="5">
        <f>P_A_R[[#This Row],[15+]]-P_A_R[[#This Row],[16+]]</f>
        <v>2.3909999999999987E-2</v>
      </c>
      <c r="BL49" s="5">
        <f>P_A_R[[#This Row],[16+]]-P_A_R[[#This Row],[17+]]</f>
        <v>2.6870000000000061E-2</v>
      </c>
      <c r="BM49" s="5">
        <f>P_A_R[[#This Row],[17+]]-P_A_R[[#This Row],[18+]]</f>
        <v>3.1519999999999992E-2</v>
      </c>
      <c r="BN49" s="5">
        <f>P_A_R[[#This Row],[18+]]-P_A_R[[#This Row],[19+]]</f>
        <v>3.6229999999999984E-2</v>
      </c>
      <c r="BO49" s="5">
        <f>P_A_R[[#This Row],[19+]]-P_A_R[[#This Row],[20+]]</f>
        <v>4.3959999999999999E-2</v>
      </c>
      <c r="BP49" s="5">
        <f>P_A_R[[#This Row],[20+]]-P_A_R[[#This Row],[21+]]</f>
        <v>4.549000000000003E-2</v>
      </c>
      <c r="BQ49" s="5">
        <f>P_A_R[[#This Row],[21+]]-P_A_R[[#This Row],[22+]]</f>
        <v>4.925999999999997E-2</v>
      </c>
      <c r="BR49" s="5">
        <f>P_A_R[[#This Row],[22+]]-P_A_R[[#This Row],[23+]]</f>
        <v>5.2309999999999968E-2</v>
      </c>
      <c r="BS49" s="5">
        <f>P_A_R[[#This Row],[23+]]-P_A_R[[#This Row],[24+]]</f>
        <v>5.8420000000000027E-2</v>
      </c>
      <c r="BT49" s="5">
        <f>P_A_R[[#This Row],[24+]]-P_A_R[[#This Row],[25+]]</f>
        <v>5.5669999999999997E-2</v>
      </c>
      <c r="BU49" s="5">
        <f>P_A_R[[#This Row],[25+]]-P_A_R[[#This Row],[26+]]</f>
        <v>5.5669999999999997E-2</v>
      </c>
      <c r="BV49" s="5">
        <f>P_A_R[[#This Row],[26+]]-P_A_R[[#This Row],[27+]]</f>
        <v>5.8420000000000027E-2</v>
      </c>
      <c r="BW49" s="5">
        <f>P_A_R[[#This Row],[27+]]-P_A_R[[#This Row],[28+]]</f>
        <v>5.2309999999999968E-2</v>
      </c>
      <c r="BX49" s="5">
        <f>P_A_R[[#This Row],[28+]]-P_A_R[[#This Row],[29+]]</f>
        <v>4.9260000000000026E-2</v>
      </c>
      <c r="BY49" s="5">
        <f>P_A_R[[#This Row],[29+]]-P_A_R[[#This Row],[30+]]</f>
        <v>4.5489999999999975E-2</v>
      </c>
      <c r="BZ49" s="5">
        <f>P_A_R[[#This Row],[30+]]-P_A_R[[#This Row],[31+]]</f>
        <v>4.3959999999999999E-2</v>
      </c>
      <c r="CA49" s="5">
        <f>P_A_R[[#This Row],[31+]]-P_A_R[[#This Row],[32+]]</f>
        <v>3.6230000000000012E-2</v>
      </c>
      <c r="CB49" s="5">
        <f>P_A_R[[#This Row],[32+]]-P_A_R[[#This Row],[33+]]</f>
        <v>3.1519999999999992E-2</v>
      </c>
      <c r="CC49" s="5">
        <f>P_A_R[[#This Row],[33+]]-P_A_R[[#This Row],[34+]]</f>
        <v>2.6870000000000005E-2</v>
      </c>
      <c r="CD49" s="5">
        <f>P_A_R[[#This Row],[34+]]-P_A_R[[#This Row],[35+]]</f>
        <v>2.3910000000000001E-2</v>
      </c>
      <c r="CE49" s="5">
        <f>P_A_R[[#This Row],[35+]]-P_A_R[[#This Row],[36+]]</f>
        <v>1.8149999999999999E-2</v>
      </c>
      <c r="CF49" s="5">
        <f>P_A_R[[#This Row],[36+]]-P_A_R[[#This Row],[37+]]</f>
        <v>1.4579999999999996E-2</v>
      </c>
      <c r="CG49" s="5">
        <f>P_A_R[[#This Row],[37+]]-P_A_R[[#This Row],[38+]]</f>
        <v>1.1470000000000001E-2</v>
      </c>
      <c r="CH49" s="5">
        <f>P_A_R[[#This Row],[38+]]-P_A_R[[#This Row],[39+]]</f>
        <v>9.4100000000000017E-3</v>
      </c>
      <c r="CI49" s="5">
        <f>P_A_R[[#This Row],[39+]]-P_A_R[[#This Row],[40+]]</f>
        <v>6.5699999999999995E-3</v>
      </c>
      <c r="CJ49" s="5">
        <f>P_A_R[[#This Row],[40+]]-P_A_R[[#This Row],[41+]]</f>
        <v>4.8800000000000007E-3</v>
      </c>
      <c r="CK49" s="5">
        <f>P_A_R[[#This Row],[41+]]-P_A_R[[#This Row],[42+]]</f>
        <v>3.5399999999999989E-3</v>
      </c>
      <c r="CL49" s="5">
        <f>P_A_R[[#This Row],[42+]]-P_A_R[[#This Row],[43+]]</f>
        <v>2.6800000000000001E-3</v>
      </c>
      <c r="CM49" s="5">
        <f>P_A_R[[#This Row],[43+]]-P_A_R[[#This Row],[44+]]</f>
        <v>1.7200000000000002E-3</v>
      </c>
      <c r="CN49" s="5">
        <f>P_A_R[[#This Row],[44+]]-P_A_R[[#This Row],[45+]]</f>
        <v>1.17E-3</v>
      </c>
      <c r="CO49" s="5">
        <f>P_A_R[[#This Row],[45+]]-P_A_R[[#This Row],[46+]]</f>
        <v>8.0000000000000015E-4</v>
      </c>
      <c r="CP49" s="5">
        <f>P_A_R[[#This Row],[46+]]-P_A_R[[#This Row],[47+]]</f>
        <v>5.4999999999999992E-4</v>
      </c>
      <c r="CQ49" s="5">
        <f>P_A_R[[#This Row],[47+]]-P_A_R[[#This Row],[48+]]</f>
        <v>3.2000000000000008E-4</v>
      </c>
      <c r="CR49" s="5">
        <f>P_A_R[[#This Row],[48+]]-P_A_R[[#This Row],[49+]]</f>
        <v>2.0999999999999995E-4</v>
      </c>
      <c r="CS49" s="5">
        <f>P_A_R[[#This Row],[49+]]-P_A_R[[#This Row],[50+]]</f>
        <v>1.1999999999999999E-4</v>
      </c>
      <c r="CT49" s="5">
        <f>P_A_R[[#This Row],[50+]]-P_A_R[[#This Row],[51+]]</f>
        <v>9.0000000000000006E-5</v>
      </c>
      <c r="CU49" s="5">
        <f>P_A_R[[#This Row],[51+]]-P_A_R[[#This Row],[52+]]</f>
        <v>4.0000000000000003E-5</v>
      </c>
      <c r="CV49" s="5">
        <f>P_A_R[[#This Row],[52+]]-P_A_R[[#This Row],[53+]]</f>
        <v>3.0000000000000001E-5</v>
      </c>
      <c r="CW49" s="5">
        <f>P_A_R[[#This Row],[53+]]-P_A_R[[#This Row],[54+]]</f>
        <v>3.0000000000000001E-5</v>
      </c>
      <c r="CX49" s="5">
        <f>P_A_R[[#This Row],[54+]]-P_A_R[[#This Row],[55+]]</f>
        <v>0</v>
      </c>
      <c r="CY49" s="5">
        <f>P_A_R[[#This Row],[55+]]-P_A_R[[#This Row],[56+]]</f>
        <v>0</v>
      </c>
      <c r="CZ49" s="5">
        <f>P_A_R[[#This Row],[56+]]-P_A_R[[#This Row],[57+]]</f>
        <v>0</v>
      </c>
      <c r="DA49" s="5">
        <f>P_A_R[[#This Row],[57+]]-P_A_R[[#This Row],[58+]]</f>
        <v>0</v>
      </c>
      <c r="DB49" s="5">
        <f>P_A_R[[#This Row],[58+]]-P_A_R[[#This Row],[59+]]</f>
        <v>0</v>
      </c>
    </row>
    <row r="50" spans="1:106" x14ac:dyDescent="0.25">
      <c r="A50" s="10">
        <v>22400623</v>
      </c>
      <c r="B50" t="s">
        <v>74</v>
      </c>
      <c r="C50" t="s">
        <v>86</v>
      </c>
      <c r="D50" s="11">
        <v>0.8125</v>
      </c>
      <c r="E50" s="9" t="str">
        <f>HYPERLINK("https://www.nba.com/stats/player/203991/boxscores-traditional", "Clint Capela")</f>
        <v>Clint Capela</v>
      </c>
      <c r="F50">
        <v>18.600000000000001</v>
      </c>
      <c r="G50" s="4">
        <v>5.6779999999999999</v>
      </c>
      <c r="H50" s="3">
        <v>0.93447999999999998</v>
      </c>
      <c r="I50" s="3">
        <v>0.90988000000000002</v>
      </c>
      <c r="J50" s="3">
        <v>0.87697999999999998</v>
      </c>
      <c r="K50" s="3">
        <v>0.83891000000000004</v>
      </c>
      <c r="L50" s="3">
        <v>0.79103000000000001</v>
      </c>
      <c r="M50" s="3">
        <v>0.73565000000000003</v>
      </c>
      <c r="N50" s="3">
        <v>0.67723999999999995</v>
      </c>
      <c r="O50" s="3">
        <v>0.61026000000000002</v>
      </c>
      <c r="P50" s="3">
        <v>0.54379999999999995</v>
      </c>
      <c r="Q50" s="3">
        <v>0.47210000000000002</v>
      </c>
      <c r="R50" s="3">
        <v>0.40128999999999998</v>
      </c>
      <c r="S50" s="3">
        <v>0.33723999999999998</v>
      </c>
      <c r="T50" s="3">
        <v>0.27424999999999999</v>
      </c>
      <c r="U50" s="3">
        <v>0.22065000000000001</v>
      </c>
      <c r="V50" s="3">
        <v>0.17105999999999999</v>
      </c>
      <c r="W50" s="3">
        <v>0.12923999999999999</v>
      </c>
      <c r="X50" s="3">
        <v>9.6799999999999997E-2</v>
      </c>
      <c r="Y50" s="3">
        <v>6.9440000000000002E-2</v>
      </c>
      <c r="Z50" s="3">
        <v>4.8460000000000003E-2</v>
      </c>
      <c r="AA50" s="3">
        <v>3.3619999999999997E-2</v>
      </c>
      <c r="AB50" s="3">
        <v>2.222E-2</v>
      </c>
      <c r="AC50" s="3">
        <v>1.4630000000000001E-2</v>
      </c>
      <c r="AD50" s="3">
        <v>9.1400000000000006E-3</v>
      </c>
      <c r="AE50" s="3">
        <v>5.5399999999999998E-3</v>
      </c>
      <c r="AF50" s="3">
        <v>3.3600000000000001E-3</v>
      </c>
      <c r="AG50" s="3">
        <v>1.9300000000000001E-3</v>
      </c>
      <c r="AH50" s="3">
        <v>1.1100000000000001E-3</v>
      </c>
      <c r="AI50" s="3">
        <v>5.9999999999999995E-4</v>
      </c>
      <c r="AJ50" s="3">
        <v>3.1E-4</v>
      </c>
      <c r="AK50" s="3">
        <v>1.7000000000000001E-4</v>
      </c>
      <c r="AL50" s="3">
        <v>8.0000000000000007E-5</v>
      </c>
      <c r="AM50" s="3">
        <v>4.0000000000000003E-5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5">
        <f>P_A_R[[#This Row],[10+]]-P_A_R[[#This Row],[11+]]</f>
        <v>2.4599999999999955E-2</v>
      </c>
      <c r="BG50" s="5">
        <f>P_A_R[[#This Row],[11+]]-P_A_R[[#This Row],[12+]]</f>
        <v>3.290000000000004E-2</v>
      </c>
      <c r="BH50" s="5">
        <f>P_A_R[[#This Row],[12+]]-P_A_R[[#This Row],[13+]]</f>
        <v>3.8069999999999937E-2</v>
      </c>
      <c r="BI50" s="5">
        <f>P_A_R[[#This Row],[13+]]-P_A_R[[#This Row],[14+]]</f>
        <v>4.7880000000000034E-2</v>
      </c>
      <c r="BJ50" s="5">
        <f>P_A_R[[#This Row],[14+]]-P_A_R[[#This Row],[15+]]</f>
        <v>5.5379999999999985E-2</v>
      </c>
      <c r="BK50" s="5">
        <f>P_A_R[[#This Row],[15+]]-P_A_R[[#This Row],[16+]]</f>
        <v>5.8410000000000073E-2</v>
      </c>
      <c r="BL50" s="5">
        <f>P_A_R[[#This Row],[16+]]-P_A_R[[#This Row],[17+]]</f>
        <v>6.6979999999999928E-2</v>
      </c>
      <c r="BM50" s="5">
        <f>P_A_R[[#This Row],[17+]]-P_A_R[[#This Row],[18+]]</f>
        <v>6.6460000000000075E-2</v>
      </c>
      <c r="BN50" s="5">
        <f>P_A_R[[#This Row],[18+]]-P_A_R[[#This Row],[19+]]</f>
        <v>7.169999999999993E-2</v>
      </c>
      <c r="BO50" s="5">
        <f>P_A_R[[#This Row],[19+]]-P_A_R[[#This Row],[20+]]</f>
        <v>7.081000000000004E-2</v>
      </c>
      <c r="BP50" s="5">
        <f>P_A_R[[#This Row],[20+]]-P_A_R[[#This Row],[21+]]</f>
        <v>6.4049999999999996E-2</v>
      </c>
      <c r="BQ50" s="5">
        <f>P_A_R[[#This Row],[21+]]-P_A_R[[#This Row],[22+]]</f>
        <v>6.298999999999999E-2</v>
      </c>
      <c r="BR50" s="5">
        <f>P_A_R[[#This Row],[22+]]-P_A_R[[#This Row],[23+]]</f>
        <v>5.3599999999999981E-2</v>
      </c>
      <c r="BS50" s="5">
        <f>P_A_R[[#This Row],[23+]]-P_A_R[[#This Row],[24+]]</f>
        <v>4.9590000000000023E-2</v>
      </c>
      <c r="BT50" s="5">
        <f>P_A_R[[#This Row],[24+]]-P_A_R[[#This Row],[25+]]</f>
        <v>4.1819999999999996E-2</v>
      </c>
      <c r="BU50" s="5">
        <f>P_A_R[[#This Row],[25+]]-P_A_R[[#This Row],[26+]]</f>
        <v>3.2439999999999997E-2</v>
      </c>
      <c r="BV50" s="5">
        <f>P_A_R[[#This Row],[26+]]-P_A_R[[#This Row],[27+]]</f>
        <v>2.7359999999999995E-2</v>
      </c>
      <c r="BW50" s="5">
        <f>P_A_R[[#This Row],[27+]]-P_A_R[[#This Row],[28+]]</f>
        <v>2.0979999999999999E-2</v>
      </c>
      <c r="BX50" s="5">
        <f>P_A_R[[#This Row],[28+]]-P_A_R[[#This Row],[29+]]</f>
        <v>1.4840000000000006E-2</v>
      </c>
      <c r="BY50" s="5">
        <f>P_A_R[[#This Row],[29+]]-P_A_R[[#This Row],[30+]]</f>
        <v>1.1399999999999997E-2</v>
      </c>
      <c r="BZ50" s="5">
        <f>P_A_R[[#This Row],[30+]]-P_A_R[[#This Row],[31+]]</f>
        <v>7.5899999999999995E-3</v>
      </c>
      <c r="CA50" s="5">
        <f>P_A_R[[#This Row],[31+]]-P_A_R[[#This Row],[32+]]</f>
        <v>5.4900000000000001E-3</v>
      </c>
      <c r="CB50" s="5">
        <f>P_A_R[[#This Row],[32+]]-P_A_R[[#This Row],[33+]]</f>
        <v>3.6000000000000008E-3</v>
      </c>
      <c r="CC50" s="5">
        <f>P_A_R[[#This Row],[33+]]-P_A_R[[#This Row],[34+]]</f>
        <v>2.1799999999999996E-3</v>
      </c>
      <c r="CD50" s="5">
        <f>P_A_R[[#This Row],[34+]]-P_A_R[[#This Row],[35+]]</f>
        <v>1.4300000000000001E-3</v>
      </c>
      <c r="CE50" s="5">
        <f>P_A_R[[#This Row],[35+]]-P_A_R[[#This Row],[36+]]</f>
        <v>8.1999999999999998E-4</v>
      </c>
      <c r="CF50" s="5">
        <f>P_A_R[[#This Row],[36+]]-P_A_R[[#This Row],[37+]]</f>
        <v>5.1000000000000015E-4</v>
      </c>
      <c r="CG50" s="5">
        <f>P_A_R[[#This Row],[37+]]-P_A_R[[#This Row],[38+]]</f>
        <v>2.8999999999999995E-4</v>
      </c>
      <c r="CH50" s="5">
        <f>P_A_R[[#This Row],[38+]]-P_A_R[[#This Row],[39+]]</f>
        <v>1.3999999999999999E-4</v>
      </c>
      <c r="CI50" s="5">
        <f>P_A_R[[#This Row],[39+]]-P_A_R[[#This Row],[40+]]</f>
        <v>9.0000000000000006E-5</v>
      </c>
      <c r="CJ50" s="5">
        <f>P_A_R[[#This Row],[40+]]-P_A_R[[#This Row],[41+]]</f>
        <v>4.0000000000000003E-5</v>
      </c>
      <c r="CK50" s="5">
        <f>P_A_R[[#This Row],[41+]]-P_A_R[[#This Row],[42+]]</f>
        <v>4.0000000000000003E-5</v>
      </c>
      <c r="CL50" s="5">
        <f>P_A_R[[#This Row],[42+]]-P_A_R[[#This Row],[43+]]</f>
        <v>0</v>
      </c>
      <c r="CM50" s="5">
        <f>P_A_R[[#This Row],[43+]]-P_A_R[[#This Row],[44+]]</f>
        <v>0</v>
      </c>
      <c r="CN50" s="5">
        <f>P_A_R[[#This Row],[44+]]-P_A_R[[#This Row],[45+]]</f>
        <v>0</v>
      </c>
      <c r="CO50" s="5">
        <f>P_A_R[[#This Row],[45+]]-P_A_R[[#This Row],[46+]]</f>
        <v>0</v>
      </c>
      <c r="CP50" s="5">
        <f>P_A_R[[#This Row],[46+]]-P_A_R[[#This Row],[47+]]</f>
        <v>0</v>
      </c>
      <c r="CQ50" s="5">
        <f>P_A_R[[#This Row],[47+]]-P_A_R[[#This Row],[48+]]</f>
        <v>0</v>
      </c>
      <c r="CR50" s="5">
        <f>P_A_R[[#This Row],[48+]]-P_A_R[[#This Row],[49+]]</f>
        <v>0</v>
      </c>
      <c r="CS50" s="5">
        <f>P_A_R[[#This Row],[49+]]-P_A_R[[#This Row],[50+]]</f>
        <v>0</v>
      </c>
      <c r="CT50" s="5">
        <f>P_A_R[[#This Row],[50+]]-P_A_R[[#This Row],[51+]]</f>
        <v>0</v>
      </c>
      <c r="CU50" s="5">
        <f>P_A_R[[#This Row],[51+]]-P_A_R[[#This Row],[52+]]</f>
        <v>0</v>
      </c>
      <c r="CV50" s="5">
        <f>P_A_R[[#This Row],[52+]]-P_A_R[[#This Row],[53+]]</f>
        <v>0</v>
      </c>
      <c r="CW50" s="5">
        <f>P_A_R[[#This Row],[53+]]-P_A_R[[#This Row],[54+]]</f>
        <v>0</v>
      </c>
      <c r="CX50" s="5">
        <f>P_A_R[[#This Row],[54+]]-P_A_R[[#This Row],[55+]]</f>
        <v>0</v>
      </c>
      <c r="CY50" s="5">
        <f>P_A_R[[#This Row],[55+]]-P_A_R[[#This Row],[56+]]</f>
        <v>0</v>
      </c>
      <c r="CZ50" s="5">
        <f>P_A_R[[#This Row],[56+]]-P_A_R[[#This Row],[57+]]</f>
        <v>0</v>
      </c>
      <c r="DA50" s="5">
        <f>P_A_R[[#This Row],[57+]]-P_A_R[[#This Row],[58+]]</f>
        <v>0</v>
      </c>
      <c r="DB50" s="5">
        <f>P_A_R[[#This Row],[58+]]-P_A_R[[#This Row],[59+]]</f>
        <v>0</v>
      </c>
    </row>
    <row r="51" spans="1:106" x14ac:dyDescent="0.25">
      <c r="A51" s="10">
        <v>22400623</v>
      </c>
      <c r="B51" t="s">
        <v>74</v>
      </c>
      <c r="C51" t="s">
        <v>86</v>
      </c>
      <c r="D51" s="11">
        <v>0.8125</v>
      </c>
      <c r="E51" s="9" t="str">
        <f>HYPERLINK("https://www.nba.com/stats/player/1630249/boxscores-traditional", "Vít Krejcí")</f>
        <v>Vít Krejcí</v>
      </c>
      <c r="F51">
        <v>17.399999999999999</v>
      </c>
      <c r="G51" s="4">
        <v>5.3140000000000001</v>
      </c>
      <c r="H51" s="3">
        <v>0.91774</v>
      </c>
      <c r="I51" s="3">
        <v>0.88492999999999999</v>
      </c>
      <c r="J51" s="3">
        <v>0.84614</v>
      </c>
      <c r="K51" s="3">
        <v>0.79673000000000005</v>
      </c>
      <c r="L51" s="3">
        <v>0.73890999999999996</v>
      </c>
      <c r="M51" s="3">
        <v>0.67364000000000002</v>
      </c>
      <c r="N51" s="3">
        <v>0.60257000000000005</v>
      </c>
      <c r="O51" s="3">
        <v>0.53188000000000002</v>
      </c>
      <c r="P51" s="3">
        <v>0.45619999999999999</v>
      </c>
      <c r="Q51" s="3">
        <v>0.38208999999999999</v>
      </c>
      <c r="R51" s="3">
        <v>0.31207000000000001</v>
      </c>
      <c r="S51" s="3">
        <v>0.24825</v>
      </c>
      <c r="T51" s="3">
        <v>0.19214999999999999</v>
      </c>
      <c r="U51" s="3">
        <v>0.14685999999999999</v>
      </c>
      <c r="V51" s="3">
        <v>0.10749</v>
      </c>
      <c r="W51" s="3">
        <v>7.6359999999999997E-2</v>
      </c>
      <c r="X51" s="3">
        <v>5.262E-2</v>
      </c>
      <c r="Y51" s="3">
        <v>3.5150000000000001E-2</v>
      </c>
      <c r="Z51" s="3">
        <v>2.3300000000000001E-2</v>
      </c>
      <c r="AA51" s="3">
        <v>1.4630000000000001E-2</v>
      </c>
      <c r="AB51" s="3">
        <v>8.8900000000000003E-3</v>
      </c>
      <c r="AC51" s="3">
        <v>5.2300000000000003E-3</v>
      </c>
      <c r="AD51" s="3">
        <v>2.98E-3</v>
      </c>
      <c r="AE51" s="3">
        <v>1.64E-3</v>
      </c>
      <c r="AF51" s="3">
        <v>8.9999999999999998E-4</v>
      </c>
      <c r="AG51" s="3">
        <v>4.6999999999999999E-4</v>
      </c>
      <c r="AH51" s="3">
        <v>2.3000000000000001E-4</v>
      </c>
      <c r="AI51" s="3">
        <v>1.1E-4</v>
      </c>
      <c r="AJ51" s="3">
        <v>5.0000000000000002E-5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5">
        <f>P_A_R[[#This Row],[10+]]-P_A_R[[#This Row],[11+]]</f>
        <v>3.2810000000000006E-2</v>
      </c>
      <c r="BG51" s="5">
        <f>P_A_R[[#This Row],[11+]]-P_A_R[[#This Row],[12+]]</f>
        <v>3.8789999999999991E-2</v>
      </c>
      <c r="BH51" s="5">
        <f>P_A_R[[#This Row],[12+]]-P_A_R[[#This Row],[13+]]</f>
        <v>4.9409999999999954E-2</v>
      </c>
      <c r="BI51" s="5">
        <f>P_A_R[[#This Row],[13+]]-P_A_R[[#This Row],[14+]]</f>
        <v>5.7820000000000094E-2</v>
      </c>
      <c r="BJ51" s="5">
        <f>P_A_R[[#This Row],[14+]]-P_A_R[[#This Row],[15+]]</f>
        <v>6.5269999999999939E-2</v>
      </c>
      <c r="BK51" s="5">
        <f>P_A_R[[#This Row],[15+]]-P_A_R[[#This Row],[16+]]</f>
        <v>7.1069999999999967E-2</v>
      </c>
      <c r="BL51" s="5">
        <f>P_A_R[[#This Row],[16+]]-P_A_R[[#This Row],[17+]]</f>
        <v>7.0690000000000031E-2</v>
      </c>
      <c r="BM51" s="5">
        <f>P_A_R[[#This Row],[17+]]-P_A_R[[#This Row],[18+]]</f>
        <v>7.5680000000000025E-2</v>
      </c>
      <c r="BN51" s="5">
        <f>P_A_R[[#This Row],[18+]]-P_A_R[[#This Row],[19+]]</f>
        <v>7.4110000000000009E-2</v>
      </c>
      <c r="BO51" s="5">
        <f>P_A_R[[#This Row],[19+]]-P_A_R[[#This Row],[20+]]</f>
        <v>7.0019999999999971E-2</v>
      </c>
      <c r="BP51" s="5">
        <f>P_A_R[[#This Row],[20+]]-P_A_R[[#This Row],[21+]]</f>
        <v>6.3820000000000016E-2</v>
      </c>
      <c r="BQ51" s="5">
        <f>P_A_R[[#This Row],[21+]]-P_A_R[[#This Row],[22+]]</f>
        <v>5.6100000000000011E-2</v>
      </c>
      <c r="BR51" s="5">
        <f>P_A_R[[#This Row],[22+]]-P_A_R[[#This Row],[23+]]</f>
        <v>4.5289999999999997E-2</v>
      </c>
      <c r="BS51" s="5">
        <f>P_A_R[[#This Row],[23+]]-P_A_R[[#This Row],[24+]]</f>
        <v>3.9369999999999988E-2</v>
      </c>
      <c r="BT51" s="5">
        <f>P_A_R[[#This Row],[24+]]-P_A_R[[#This Row],[25+]]</f>
        <v>3.1130000000000005E-2</v>
      </c>
      <c r="BU51" s="5">
        <f>P_A_R[[#This Row],[25+]]-P_A_R[[#This Row],[26+]]</f>
        <v>2.3739999999999997E-2</v>
      </c>
      <c r="BV51" s="5">
        <f>P_A_R[[#This Row],[26+]]-P_A_R[[#This Row],[27+]]</f>
        <v>1.7469999999999999E-2</v>
      </c>
      <c r="BW51" s="5">
        <f>P_A_R[[#This Row],[27+]]-P_A_R[[#This Row],[28+]]</f>
        <v>1.1849999999999999E-2</v>
      </c>
      <c r="BX51" s="5">
        <f>P_A_R[[#This Row],[28+]]-P_A_R[[#This Row],[29+]]</f>
        <v>8.6700000000000006E-3</v>
      </c>
      <c r="BY51" s="5">
        <f>P_A_R[[#This Row],[29+]]-P_A_R[[#This Row],[30+]]</f>
        <v>5.7400000000000003E-3</v>
      </c>
      <c r="BZ51" s="5">
        <f>P_A_R[[#This Row],[30+]]-P_A_R[[#This Row],[31+]]</f>
        <v>3.6600000000000001E-3</v>
      </c>
      <c r="CA51" s="5">
        <f>P_A_R[[#This Row],[31+]]-P_A_R[[#This Row],[32+]]</f>
        <v>2.2500000000000003E-3</v>
      </c>
      <c r="CB51" s="5">
        <f>P_A_R[[#This Row],[32+]]-P_A_R[[#This Row],[33+]]</f>
        <v>1.34E-3</v>
      </c>
      <c r="CC51" s="5">
        <f>P_A_R[[#This Row],[33+]]-P_A_R[[#This Row],[34+]]</f>
        <v>7.3999999999999999E-4</v>
      </c>
      <c r="CD51" s="5">
        <f>P_A_R[[#This Row],[34+]]-P_A_R[[#This Row],[35+]]</f>
        <v>4.2999999999999999E-4</v>
      </c>
      <c r="CE51" s="5">
        <f>P_A_R[[#This Row],[35+]]-P_A_R[[#This Row],[36+]]</f>
        <v>2.3999999999999998E-4</v>
      </c>
      <c r="CF51" s="5">
        <f>P_A_R[[#This Row],[36+]]-P_A_R[[#This Row],[37+]]</f>
        <v>1.2E-4</v>
      </c>
      <c r="CG51" s="5">
        <f>P_A_R[[#This Row],[37+]]-P_A_R[[#This Row],[38+]]</f>
        <v>6.0000000000000002E-5</v>
      </c>
      <c r="CH51" s="5">
        <f>P_A_R[[#This Row],[38+]]-P_A_R[[#This Row],[39+]]</f>
        <v>5.0000000000000002E-5</v>
      </c>
      <c r="CI51" s="5">
        <f>P_A_R[[#This Row],[39+]]-P_A_R[[#This Row],[40+]]</f>
        <v>0</v>
      </c>
      <c r="CJ51" s="5">
        <f>P_A_R[[#This Row],[40+]]-P_A_R[[#This Row],[41+]]</f>
        <v>0</v>
      </c>
      <c r="CK51" s="5">
        <f>P_A_R[[#This Row],[41+]]-P_A_R[[#This Row],[42+]]</f>
        <v>0</v>
      </c>
      <c r="CL51" s="5">
        <f>P_A_R[[#This Row],[42+]]-P_A_R[[#This Row],[43+]]</f>
        <v>0</v>
      </c>
      <c r="CM51" s="5">
        <f>P_A_R[[#This Row],[43+]]-P_A_R[[#This Row],[44+]]</f>
        <v>0</v>
      </c>
      <c r="CN51" s="5">
        <f>P_A_R[[#This Row],[44+]]-P_A_R[[#This Row],[45+]]</f>
        <v>0</v>
      </c>
      <c r="CO51" s="5">
        <f>P_A_R[[#This Row],[45+]]-P_A_R[[#This Row],[46+]]</f>
        <v>0</v>
      </c>
      <c r="CP51" s="5">
        <f>P_A_R[[#This Row],[46+]]-P_A_R[[#This Row],[47+]]</f>
        <v>0</v>
      </c>
      <c r="CQ51" s="5">
        <f>P_A_R[[#This Row],[47+]]-P_A_R[[#This Row],[48+]]</f>
        <v>0</v>
      </c>
      <c r="CR51" s="5">
        <f>P_A_R[[#This Row],[48+]]-P_A_R[[#This Row],[49+]]</f>
        <v>0</v>
      </c>
      <c r="CS51" s="5">
        <f>P_A_R[[#This Row],[49+]]-P_A_R[[#This Row],[50+]]</f>
        <v>0</v>
      </c>
      <c r="CT51" s="5">
        <f>P_A_R[[#This Row],[50+]]-P_A_R[[#This Row],[51+]]</f>
        <v>0</v>
      </c>
      <c r="CU51" s="5">
        <f>P_A_R[[#This Row],[51+]]-P_A_R[[#This Row],[52+]]</f>
        <v>0</v>
      </c>
      <c r="CV51" s="5">
        <f>P_A_R[[#This Row],[52+]]-P_A_R[[#This Row],[53+]]</f>
        <v>0</v>
      </c>
      <c r="CW51" s="5">
        <f>P_A_R[[#This Row],[53+]]-P_A_R[[#This Row],[54+]]</f>
        <v>0</v>
      </c>
      <c r="CX51" s="5">
        <f>P_A_R[[#This Row],[54+]]-P_A_R[[#This Row],[55+]]</f>
        <v>0</v>
      </c>
      <c r="CY51" s="5">
        <f>P_A_R[[#This Row],[55+]]-P_A_R[[#This Row],[56+]]</f>
        <v>0</v>
      </c>
      <c r="CZ51" s="5">
        <f>P_A_R[[#This Row],[56+]]-P_A_R[[#This Row],[57+]]</f>
        <v>0</v>
      </c>
      <c r="DA51" s="5">
        <f>P_A_R[[#This Row],[57+]]-P_A_R[[#This Row],[58+]]</f>
        <v>0</v>
      </c>
      <c r="DB51" s="5">
        <f>P_A_R[[#This Row],[58+]]-P_A_R[[#This Row],[59+]]</f>
        <v>0</v>
      </c>
    </row>
    <row r="52" spans="1:106" x14ac:dyDescent="0.25">
      <c r="A52" s="10">
        <v>22400623</v>
      </c>
      <c r="B52" t="s">
        <v>74</v>
      </c>
      <c r="C52" t="s">
        <v>86</v>
      </c>
      <c r="D52" s="11">
        <v>0.8125</v>
      </c>
      <c r="E52" s="9" t="str">
        <f>HYPERLINK("https://www.nba.com/stats/player/1626204/boxscores-traditional", "Larry Nance Jr.")</f>
        <v>Larry Nance Jr.</v>
      </c>
      <c r="F52">
        <v>20.8</v>
      </c>
      <c r="G52" s="4">
        <v>8.4239999999999995</v>
      </c>
      <c r="H52" s="3">
        <v>0.89973000000000003</v>
      </c>
      <c r="I52" s="3">
        <v>0.87697999999999998</v>
      </c>
      <c r="J52" s="3">
        <v>0.85082999999999998</v>
      </c>
      <c r="K52" s="3">
        <v>0.82381000000000004</v>
      </c>
      <c r="L52" s="3">
        <v>0.79103000000000001</v>
      </c>
      <c r="M52" s="3">
        <v>0.75490000000000002</v>
      </c>
      <c r="N52" s="3">
        <v>0.71565999999999996</v>
      </c>
      <c r="O52" s="3">
        <v>0.67364000000000002</v>
      </c>
      <c r="P52" s="3">
        <v>0.62929999999999997</v>
      </c>
      <c r="Q52" s="3">
        <v>0.58316999999999997</v>
      </c>
      <c r="R52" s="3">
        <v>0.53586</v>
      </c>
      <c r="S52" s="3">
        <v>0.49202000000000001</v>
      </c>
      <c r="T52" s="3">
        <v>0.44433</v>
      </c>
      <c r="U52" s="3">
        <v>0.39743000000000001</v>
      </c>
      <c r="V52" s="3">
        <v>0.35197000000000001</v>
      </c>
      <c r="W52" s="3">
        <v>0.30853999999999998</v>
      </c>
      <c r="X52" s="3">
        <v>0.26762999999999998</v>
      </c>
      <c r="Y52" s="3">
        <v>0.22964999999999999</v>
      </c>
      <c r="Z52" s="3">
        <v>0.19766</v>
      </c>
      <c r="AA52" s="3">
        <v>0.16602</v>
      </c>
      <c r="AB52" s="3">
        <v>0.13786000000000001</v>
      </c>
      <c r="AC52" s="3">
        <v>0.11314</v>
      </c>
      <c r="AD52" s="3">
        <v>9.1759999999999994E-2</v>
      </c>
      <c r="AE52" s="3">
        <v>7.3529999999999998E-2</v>
      </c>
      <c r="AF52" s="3">
        <v>5.8209999999999998E-2</v>
      </c>
      <c r="AG52" s="3">
        <v>4.5510000000000002E-2</v>
      </c>
      <c r="AH52" s="3">
        <v>3.5929999999999997E-2</v>
      </c>
      <c r="AI52" s="3">
        <v>2.743E-2</v>
      </c>
      <c r="AJ52" s="3">
        <v>2.068E-2</v>
      </c>
      <c r="AK52" s="3">
        <v>1.5389999999999999E-2</v>
      </c>
      <c r="AL52" s="3">
        <v>1.1299999999999999E-2</v>
      </c>
      <c r="AM52" s="3">
        <v>8.2000000000000007E-3</v>
      </c>
      <c r="AN52" s="3">
        <v>5.8700000000000002E-3</v>
      </c>
      <c r="AO52" s="3">
        <v>4.15E-3</v>
      </c>
      <c r="AP52" s="3">
        <v>2.98E-3</v>
      </c>
      <c r="AQ52" s="3">
        <v>2.0500000000000002E-3</v>
      </c>
      <c r="AR52" s="3">
        <v>1.39E-3</v>
      </c>
      <c r="AS52" s="3">
        <v>9.3999999999999997E-4</v>
      </c>
      <c r="AT52" s="3">
        <v>6.2E-4</v>
      </c>
      <c r="AU52" s="3">
        <v>4.0000000000000002E-4</v>
      </c>
      <c r="AV52" s="3">
        <v>2.5999999999999998E-4</v>
      </c>
      <c r="AW52" s="3">
        <v>1.7000000000000001E-4</v>
      </c>
      <c r="AX52" s="3">
        <v>1.1E-4</v>
      </c>
      <c r="AY52" s="3">
        <v>6.9999999999999994E-5</v>
      </c>
      <c r="AZ52" s="3">
        <v>4.0000000000000003E-5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5">
        <f>P_A_R[[#This Row],[10+]]-P_A_R[[#This Row],[11+]]</f>
        <v>2.2750000000000048E-2</v>
      </c>
      <c r="BG52" s="5">
        <f>P_A_R[[#This Row],[11+]]-P_A_R[[#This Row],[12+]]</f>
        <v>2.6150000000000007E-2</v>
      </c>
      <c r="BH52" s="5">
        <f>P_A_R[[#This Row],[12+]]-P_A_R[[#This Row],[13+]]</f>
        <v>2.7019999999999933E-2</v>
      </c>
      <c r="BI52" s="5">
        <f>P_A_R[[#This Row],[13+]]-P_A_R[[#This Row],[14+]]</f>
        <v>3.2780000000000031E-2</v>
      </c>
      <c r="BJ52" s="5">
        <f>P_A_R[[#This Row],[14+]]-P_A_R[[#This Row],[15+]]</f>
        <v>3.6129999999999995E-2</v>
      </c>
      <c r="BK52" s="5">
        <f>P_A_R[[#This Row],[15+]]-P_A_R[[#This Row],[16+]]</f>
        <v>3.9240000000000053E-2</v>
      </c>
      <c r="BL52" s="5">
        <f>P_A_R[[#This Row],[16+]]-P_A_R[[#This Row],[17+]]</f>
        <v>4.2019999999999946E-2</v>
      </c>
      <c r="BM52" s="5">
        <f>P_A_R[[#This Row],[17+]]-P_A_R[[#This Row],[18+]]</f>
        <v>4.4340000000000046E-2</v>
      </c>
      <c r="BN52" s="5">
        <f>P_A_R[[#This Row],[18+]]-P_A_R[[#This Row],[19+]]</f>
        <v>4.6130000000000004E-2</v>
      </c>
      <c r="BO52" s="5">
        <f>P_A_R[[#This Row],[19+]]-P_A_R[[#This Row],[20+]]</f>
        <v>4.7309999999999963E-2</v>
      </c>
      <c r="BP52" s="5">
        <f>P_A_R[[#This Row],[20+]]-P_A_R[[#This Row],[21+]]</f>
        <v>4.383999999999999E-2</v>
      </c>
      <c r="BQ52" s="5">
        <f>P_A_R[[#This Row],[21+]]-P_A_R[[#This Row],[22+]]</f>
        <v>4.769000000000001E-2</v>
      </c>
      <c r="BR52" s="5">
        <f>P_A_R[[#This Row],[22+]]-P_A_R[[#This Row],[23+]]</f>
        <v>4.6899999999999997E-2</v>
      </c>
      <c r="BS52" s="5">
        <f>P_A_R[[#This Row],[23+]]-P_A_R[[#This Row],[24+]]</f>
        <v>4.546E-2</v>
      </c>
      <c r="BT52" s="5">
        <f>P_A_R[[#This Row],[24+]]-P_A_R[[#This Row],[25+]]</f>
        <v>4.3430000000000024E-2</v>
      </c>
      <c r="BU52" s="5">
        <f>P_A_R[[#This Row],[25+]]-P_A_R[[#This Row],[26+]]</f>
        <v>4.0910000000000002E-2</v>
      </c>
      <c r="BV52" s="5">
        <f>P_A_R[[#This Row],[26+]]-P_A_R[[#This Row],[27+]]</f>
        <v>3.7979999999999986E-2</v>
      </c>
      <c r="BW52" s="5">
        <f>P_A_R[[#This Row],[27+]]-P_A_R[[#This Row],[28+]]</f>
        <v>3.1989999999999991E-2</v>
      </c>
      <c r="BX52" s="5">
        <f>P_A_R[[#This Row],[28+]]-P_A_R[[#This Row],[29+]]</f>
        <v>3.1640000000000001E-2</v>
      </c>
      <c r="BY52" s="5">
        <f>P_A_R[[#This Row],[29+]]-P_A_R[[#This Row],[30+]]</f>
        <v>2.8159999999999991E-2</v>
      </c>
      <c r="BZ52" s="5">
        <f>P_A_R[[#This Row],[30+]]-P_A_R[[#This Row],[31+]]</f>
        <v>2.4720000000000006E-2</v>
      </c>
      <c r="CA52" s="5">
        <f>P_A_R[[#This Row],[31+]]-P_A_R[[#This Row],[32+]]</f>
        <v>2.138000000000001E-2</v>
      </c>
      <c r="CB52" s="5">
        <f>P_A_R[[#This Row],[32+]]-P_A_R[[#This Row],[33+]]</f>
        <v>1.8229999999999996E-2</v>
      </c>
      <c r="CC52" s="5">
        <f>P_A_R[[#This Row],[33+]]-P_A_R[[#This Row],[34+]]</f>
        <v>1.532E-2</v>
      </c>
      <c r="CD52" s="5">
        <f>P_A_R[[#This Row],[34+]]-P_A_R[[#This Row],[35+]]</f>
        <v>1.2699999999999996E-2</v>
      </c>
      <c r="CE52" s="5">
        <f>P_A_R[[#This Row],[35+]]-P_A_R[[#This Row],[36+]]</f>
        <v>9.5800000000000052E-3</v>
      </c>
      <c r="CF52" s="5">
        <f>P_A_R[[#This Row],[36+]]-P_A_R[[#This Row],[37+]]</f>
        <v>8.4999999999999971E-3</v>
      </c>
      <c r="CG52" s="5">
        <f>P_A_R[[#This Row],[37+]]-P_A_R[[#This Row],[38+]]</f>
        <v>6.7499999999999991E-3</v>
      </c>
      <c r="CH52" s="5">
        <f>P_A_R[[#This Row],[38+]]-P_A_R[[#This Row],[39+]]</f>
        <v>5.2900000000000013E-3</v>
      </c>
      <c r="CI52" s="5">
        <f>P_A_R[[#This Row],[39+]]-P_A_R[[#This Row],[40+]]</f>
        <v>4.0899999999999999E-3</v>
      </c>
      <c r="CJ52" s="5">
        <f>P_A_R[[#This Row],[40+]]-P_A_R[[#This Row],[41+]]</f>
        <v>3.0999999999999986E-3</v>
      </c>
      <c r="CK52" s="5">
        <f>P_A_R[[#This Row],[41+]]-P_A_R[[#This Row],[42+]]</f>
        <v>2.3300000000000005E-3</v>
      </c>
      <c r="CL52" s="5">
        <f>P_A_R[[#This Row],[42+]]-P_A_R[[#This Row],[43+]]</f>
        <v>1.7200000000000002E-3</v>
      </c>
      <c r="CM52" s="5">
        <f>P_A_R[[#This Row],[43+]]-P_A_R[[#This Row],[44+]]</f>
        <v>1.17E-3</v>
      </c>
      <c r="CN52" s="5">
        <f>P_A_R[[#This Row],[44+]]-P_A_R[[#This Row],[45+]]</f>
        <v>9.2999999999999984E-4</v>
      </c>
      <c r="CO52" s="5">
        <f>P_A_R[[#This Row],[45+]]-P_A_R[[#This Row],[46+]]</f>
        <v>6.6000000000000021E-4</v>
      </c>
      <c r="CP52" s="5">
        <f>P_A_R[[#This Row],[46+]]-P_A_R[[#This Row],[47+]]</f>
        <v>4.4999999999999999E-4</v>
      </c>
      <c r="CQ52" s="5">
        <f>P_A_R[[#This Row],[47+]]-P_A_R[[#This Row],[48+]]</f>
        <v>3.1999999999999997E-4</v>
      </c>
      <c r="CR52" s="5">
        <f>P_A_R[[#This Row],[48+]]-P_A_R[[#This Row],[49+]]</f>
        <v>2.1999999999999998E-4</v>
      </c>
      <c r="CS52" s="5">
        <f>P_A_R[[#This Row],[49+]]-P_A_R[[#This Row],[50+]]</f>
        <v>1.4000000000000004E-4</v>
      </c>
      <c r="CT52" s="5">
        <f>P_A_R[[#This Row],[50+]]-P_A_R[[#This Row],[51+]]</f>
        <v>8.9999999999999965E-5</v>
      </c>
      <c r="CU52" s="5">
        <f>P_A_R[[#This Row],[51+]]-P_A_R[[#This Row],[52+]]</f>
        <v>6.0000000000000008E-5</v>
      </c>
      <c r="CV52" s="5">
        <f>P_A_R[[#This Row],[52+]]-P_A_R[[#This Row],[53+]]</f>
        <v>4.000000000000001E-5</v>
      </c>
      <c r="CW52" s="5">
        <f>P_A_R[[#This Row],[53+]]-P_A_R[[#This Row],[54+]]</f>
        <v>2.9999999999999991E-5</v>
      </c>
      <c r="CX52" s="5">
        <f>P_A_R[[#This Row],[54+]]-P_A_R[[#This Row],[55+]]</f>
        <v>4.0000000000000003E-5</v>
      </c>
      <c r="CY52" s="5">
        <f>P_A_R[[#This Row],[55+]]-P_A_R[[#This Row],[56+]]</f>
        <v>0</v>
      </c>
      <c r="CZ52" s="5">
        <f>P_A_R[[#This Row],[56+]]-P_A_R[[#This Row],[57+]]</f>
        <v>0</v>
      </c>
      <c r="DA52" s="5">
        <f>P_A_R[[#This Row],[57+]]-P_A_R[[#This Row],[58+]]</f>
        <v>0</v>
      </c>
      <c r="DB52" s="5">
        <f>P_A_R[[#This Row],[58+]]-P_A_R[[#This Row],[59+]]</f>
        <v>0</v>
      </c>
    </row>
    <row r="53" spans="1:106" x14ac:dyDescent="0.25">
      <c r="A53" s="10">
        <v>22400623</v>
      </c>
      <c r="B53" t="s">
        <v>74</v>
      </c>
      <c r="C53" t="s">
        <v>86</v>
      </c>
      <c r="D53" s="11">
        <v>0.8125</v>
      </c>
      <c r="E53" s="9" t="str">
        <f>HYPERLINK("https://www.nba.com/stats/player/1631223/boxscores-traditional", "David Roddy")</f>
        <v>David Roddy</v>
      </c>
      <c r="F53">
        <v>11.8</v>
      </c>
      <c r="G53" s="4">
        <v>1.72</v>
      </c>
      <c r="H53" s="3">
        <v>0.85314000000000001</v>
      </c>
      <c r="I53" s="3">
        <v>0.68081999999999998</v>
      </c>
      <c r="J53" s="3">
        <v>0.45223999999999998</v>
      </c>
      <c r="K53" s="3">
        <v>0.24196000000000001</v>
      </c>
      <c r="L53" s="3">
        <v>0.10027</v>
      </c>
      <c r="M53" s="3">
        <v>3.1440000000000003E-2</v>
      </c>
      <c r="N53" s="3">
        <v>7.3400000000000002E-3</v>
      </c>
      <c r="O53" s="3">
        <v>1.2600000000000001E-3</v>
      </c>
      <c r="P53" s="3">
        <v>1.6000000000000001E-4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5">
        <f>P_A_R[[#This Row],[10+]]-P_A_R[[#This Row],[11+]]</f>
        <v>0.17232000000000003</v>
      </c>
      <c r="BG53" s="5">
        <f>P_A_R[[#This Row],[11+]]-P_A_R[[#This Row],[12+]]</f>
        <v>0.22858000000000001</v>
      </c>
      <c r="BH53" s="5">
        <f>P_A_R[[#This Row],[12+]]-P_A_R[[#This Row],[13+]]</f>
        <v>0.21027999999999997</v>
      </c>
      <c r="BI53" s="5">
        <f>P_A_R[[#This Row],[13+]]-P_A_R[[#This Row],[14+]]</f>
        <v>0.14169000000000001</v>
      </c>
      <c r="BJ53" s="5">
        <f>P_A_R[[#This Row],[14+]]-P_A_R[[#This Row],[15+]]</f>
        <v>6.8830000000000002E-2</v>
      </c>
      <c r="BK53" s="5">
        <f>P_A_R[[#This Row],[15+]]-P_A_R[[#This Row],[16+]]</f>
        <v>2.4100000000000003E-2</v>
      </c>
      <c r="BL53" s="5">
        <f>P_A_R[[#This Row],[16+]]-P_A_R[[#This Row],[17+]]</f>
        <v>6.0800000000000003E-3</v>
      </c>
      <c r="BM53" s="5">
        <f>P_A_R[[#This Row],[17+]]-P_A_R[[#This Row],[18+]]</f>
        <v>1.1000000000000001E-3</v>
      </c>
      <c r="BN53" s="5">
        <f>P_A_R[[#This Row],[18+]]-P_A_R[[#This Row],[19+]]</f>
        <v>1.6000000000000001E-4</v>
      </c>
      <c r="BO53" s="5">
        <f>P_A_R[[#This Row],[19+]]-P_A_R[[#This Row],[20+]]</f>
        <v>0</v>
      </c>
      <c r="BP53" s="5">
        <f>P_A_R[[#This Row],[20+]]-P_A_R[[#This Row],[21+]]</f>
        <v>0</v>
      </c>
      <c r="BQ53" s="5">
        <f>P_A_R[[#This Row],[21+]]-P_A_R[[#This Row],[22+]]</f>
        <v>0</v>
      </c>
      <c r="BR53" s="5">
        <f>P_A_R[[#This Row],[22+]]-P_A_R[[#This Row],[23+]]</f>
        <v>0</v>
      </c>
      <c r="BS53" s="5">
        <f>P_A_R[[#This Row],[23+]]-P_A_R[[#This Row],[24+]]</f>
        <v>0</v>
      </c>
      <c r="BT53" s="5">
        <f>P_A_R[[#This Row],[24+]]-P_A_R[[#This Row],[25+]]</f>
        <v>0</v>
      </c>
      <c r="BU53" s="5">
        <f>P_A_R[[#This Row],[25+]]-P_A_R[[#This Row],[26+]]</f>
        <v>0</v>
      </c>
      <c r="BV53" s="5">
        <f>P_A_R[[#This Row],[26+]]-P_A_R[[#This Row],[27+]]</f>
        <v>0</v>
      </c>
      <c r="BW53" s="5">
        <f>P_A_R[[#This Row],[27+]]-P_A_R[[#This Row],[28+]]</f>
        <v>0</v>
      </c>
      <c r="BX53" s="5">
        <f>P_A_R[[#This Row],[28+]]-P_A_R[[#This Row],[29+]]</f>
        <v>0</v>
      </c>
      <c r="BY53" s="5">
        <f>P_A_R[[#This Row],[29+]]-P_A_R[[#This Row],[30+]]</f>
        <v>0</v>
      </c>
      <c r="BZ53" s="5">
        <f>P_A_R[[#This Row],[30+]]-P_A_R[[#This Row],[31+]]</f>
        <v>0</v>
      </c>
      <c r="CA53" s="5">
        <f>P_A_R[[#This Row],[31+]]-P_A_R[[#This Row],[32+]]</f>
        <v>0</v>
      </c>
      <c r="CB53" s="5">
        <f>P_A_R[[#This Row],[32+]]-P_A_R[[#This Row],[33+]]</f>
        <v>0</v>
      </c>
      <c r="CC53" s="5">
        <f>P_A_R[[#This Row],[33+]]-P_A_R[[#This Row],[34+]]</f>
        <v>0</v>
      </c>
      <c r="CD53" s="5">
        <f>P_A_R[[#This Row],[34+]]-P_A_R[[#This Row],[35+]]</f>
        <v>0</v>
      </c>
      <c r="CE53" s="5">
        <f>P_A_R[[#This Row],[35+]]-P_A_R[[#This Row],[36+]]</f>
        <v>0</v>
      </c>
      <c r="CF53" s="5">
        <f>P_A_R[[#This Row],[36+]]-P_A_R[[#This Row],[37+]]</f>
        <v>0</v>
      </c>
      <c r="CG53" s="5">
        <f>P_A_R[[#This Row],[37+]]-P_A_R[[#This Row],[38+]]</f>
        <v>0</v>
      </c>
      <c r="CH53" s="5">
        <f>P_A_R[[#This Row],[38+]]-P_A_R[[#This Row],[39+]]</f>
        <v>0</v>
      </c>
      <c r="CI53" s="5">
        <f>P_A_R[[#This Row],[39+]]-P_A_R[[#This Row],[40+]]</f>
        <v>0</v>
      </c>
      <c r="CJ53" s="5">
        <f>P_A_R[[#This Row],[40+]]-P_A_R[[#This Row],[41+]]</f>
        <v>0</v>
      </c>
      <c r="CK53" s="5">
        <f>P_A_R[[#This Row],[41+]]-P_A_R[[#This Row],[42+]]</f>
        <v>0</v>
      </c>
      <c r="CL53" s="5">
        <f>P_A_R[[#This Row],[42+]]-P_A_R[[#This Row],[43+]]</f>
        <v>0</v>
      </c>
      <c r="CM53" s="5">
        <f>P_A_R[[#This Row],[43+]]-P_A_R[[#This Row],[44+]]</f>
        <v>0</v>
      </c>
      <c r="CN53" s="5">
        <f>P_A_R[[#This Row],[44+]]-P_A_R[[#This Row],[45+]]</f>
        <v>0</v>
      </c>
      <c r="CO53" s="5">
        <f>P_A_R[[#This Row],[45+]]-P_A_R[[#This Row],[46+]]</f>
        <v>0</v>
      </c>
      <c r="CP53" s="5">
        <f>P_A_R[[#This Row],[46+]]-P_A_R[[#This Row],[47+]]</f>
        <v>0</v>
      </c>
      <c r="CQ53" s="5">
        <f>P_A_R[[#This Row],[47+]]-P_A_R[[#This Row],[48+]]</f>
        <v>0</v>
      </c>
      <c r="CR53" s="5">
        <f>P_A_R[[#This Row],[48+]]-P_A_R[[#This Row],[49+]]</f>
        <v>0</v>
      </c>
      <c r="CS53" s="5">
        <f>P_A_R[[#This Row],[49+]]-P_A_R[[#This Row],[50+]]</f>
        <v>0</v>
      </c>
      <c r="CT53" s="5">
        <f>P_A_R[[#This Row],[50+]]-P_A_R[[#This Row],[51+]]</f>
        <v>0</v>
      </c>
      <c r="CU53" s="5">
        <f>P_A_R[[#This Row],[51+]]-P_A_R[[#This Row],[52+]]</f>
        <v>0</v>
      </c>
      <c r="CV53" s="5">
        <f>P_A_R[[#This Row],[52+]]-P_A_R[[#This Row],[53+]]</f>
        <v>0</v>
      </c>
      <c r="CW53" s="5">
        <f>P_A_R[[#This Row],[53+]]-P_A_R[[#This Row],[54+]]</f>
        <v>0</v>
      </c>
      <c r="CX53" s="5">
        <f>P_A_R[[#This Row],[54+]]-P_A_R[[#This Row],[55+]]</f>
        <v>0</v>
      </c>
      <c r="CY53" s="5">
        <f>P_A_R[[#This Row],[55+]]-P_A_R[[#This Row],[56+]]</f>
        <v>0</v>
      </c>
      <c r="CZ53" s="5">
        <f>P_A_R[[#This Row],[56+]]-P_A_R[[#This Row],[57+]]</f>
        <v>0</v>
      </c>
      <c r="DA53" s="5">
        <f>P_A_R[[#This Row],[57+]]-P_A_R[[#This Row],[58+]]</f>
        <v>0</v>
      </c>
      <c r="DB53" s="5">
        <f>P_A_R[[#This Row],[58+]]-P_A_R[[#This Row],[59+]]</f>
        <v>0</v>
      </c>
    </row>
    <row r="54" spans="1:106" x14ac:dyDescent="0.25">
      <c r="A54" s="10">
        <v>22400623</v>
      </c>
      <c r="B54" t="s">
        <v>74</v>
      </c>
      <c r="C54" t="s">
        <v>86</v>
      </c>
      <c r="D54" s="11">
        <v>0.8125</v>
      </c>
      <c r="E54" s="9" t="str">
        <f>HYPERLINK("https://www.nba.com/stats/player/1642258/boxscores-traditional", "Zaccharie Risacher")</f>
        <v>Zaccharie Risacher</v>
      </c>
      <c r="F54">
        <v>12.8</v>
      </c>
      <c r="G54" s="4">
        <v>6.431</v>
      </c>
      <c r="H54" s="3">
        <v>0.67003000000000001</v>
      </c>
      <c r="I54" s="3">
        <v>0.61026000000000002</v>
      </c>
      <c r="J54" s="3">
        <v>0.54776000000000002</v>
      </c>
      <c r="K54" s="3">
        <v>0.48803000000000002</v>
      </c>
      <c r="L54" s="3">
        <v>0.42465000000000003</v>
      </c>
      <c r="M54" s="3">
        <v>0.36692999999999998</v>
      </c>
      <c r="N54" s="3">
        <v>0.30853999999999998</v>
      </c>
      <c r="O54" s="3">
        <v>0.25785000000000002</v>
      </c>
      <c r="P54" s="3">
        <v>0.20896999999999999</v>
      </c>
      <c r="Q54" s="3">
        <v>0.16853000000000001</v>
      </c>
      <c r="R54" s="3">
        <v>0.13136</v>
      </c>
      <c r="S54" s="3">
        <v>0.10027</v>
      </c>
      <c r="T54" s="3">
        <v>7.6359999999999997E-2</v>
      </c>
      <c r="U54" s="3">
        <v>5.5919999999999997E-2</v>
      </c>
      <c r="V54" s="3">
        <v>4.0930000000000001E-2</v>
      </c>
      <c r="W54" s="3">
        <v>2.8719999999999999E-2</v>
      </c>
      <c r="X54" s="3">
        <v>2.018E-2</v>
      </c>
      <c r="Y54" s="3">
        <v>1.355E-2</v>
      </c>
      <c r="Z54" s="3">
        <v>9.1400000000000006E-3</v>
      </c>
      <c r="AA54" s="3">
        <v>5.8700000000000002E-3</v>
      </c>
      <c r="AB54" s="3">
        <v>3.79E-3</v>
      </c>
      <c r="AC54" s="3">
        <v>2.33E-3</v>
      </c>
      <c r="AD54" s="3">
        <v>1.39E-3</v>
      </c>
      <c r="AE54" s="3">
        <v>8.4000000000000003E-4</v>
      </c>
      <c r="AF54" s="3">
        <v>4.8000000000000001E-4</v>
      </c>
      <c r="AG54" s="3">
        <v>2.7999999999999998E-4</v>
      </c>
      <c r="AH54" s="3">
        <v>1.4999999999999999E-4</v>
      </c>
      <c r="AI54" s="3">
        <v>8.0000000000000007E-5</v>
      </c>
      <c r="AJ54" s="3">
        <v>4.0000000000000003E-5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5">
        <f>P_A_R[[#This Row],[10+]]-P_A_R[[#This Row],[11+]]</f>
        <v>5.976999999999999E-2</v>
      </c>
      <c r="BG54" s="5">
        <f>P_A_R[[#This Row],[11+]]-P_A_R[[#This Row],[12+]]</f>
        <v>6.25E-2</v>
      </c>
      <c r="BH54" s="5">
        <f>P_A_R[[#This Row],[12+]]-P_A_R[[#This Row],[13+]]</f>
        <v>5.9730000000000005E-2</v>
      </c>
      <c r="BI54" s="5">
        <f>P_A_R[[#This Row],[13+]]-P_A_R[[#This Row],[14+]]</f>
        <v>6.3379999999999992E-2</v>
      </c>
      <c r="BJ54" s="5">
        <f>P_A_R[[#This Row],[14+]]-P_A_R[[#This Row],[15+]]</f>
        <v>5.7720000000000049E-2</v>
      </c>
      <c r="BK54" s="5">
        <f>P_A_R[[#This Row],[15+]]-P_A_R[[#This Row],[16+]]</f>
        <v>5.8389999999999997E-2</v>
      </c>
      <c r="BL54" s="5">
        <f>P_A_R[[#This Row],[16+]]-P_A_R[[#This Row],[17+]]</f>
        <v>5.0689999999999957E-2</v>
      </c>
      <c r="BM54" s="5">
        <f>P_A_R[[#This Row],[17+]]-P_A_R[[#This Row],[18+]]</f>
        <v>4.8880000000000035E-2</v>
      </c>
      <c r="BN54" s="5">
        <f>P_A_R[[#This Row],[18+]]-P_A_R[[#This Row],[19+]]</f>
        <v>4.0439999999999976E-2</v>
      </c>
      <c r="BO54" s="5">
        <f>P_A_R[[#This Row],[19+]]-P_A_R[[#This Row],[20+]]</f>
        <v>3.7170000000000009E-2</v>
      </c>
      <c r="BP54" s="5">
        <f>P_A_R[[#This Row],[20+]]-P_A_R[[#This Row],[21+]]</f>
        <v>3.1090000000000007E-2</v>
      </c>
      <c r="BQ54" s="5">
        <f>P_A_R[[#This Row],[21+]]-P_A_R[[#This Row],[22+]]</f>
        <v>2.3910000000000001E-2</v>
      </c>
      <c r="BR54" s="5">
        <f>P_A_R[[#This Row],[22+]]-P_A_R[[#This Row],[23+]]</f>
        <v>2.044E-2</v>
      </c>
      <c r="BS54" s="5">
        <f>P_A_R[[#This Row],[23+]]-P_A_R[[#This Row],[24+]]</f>
        <v>1.4989999999999996E-2</v>
      </c>
      <c r="BT54" s="5">
        <f>P_A_R[[#This Row],[24+]]-P_A_R[[#This Row],[25+]]</f>
        <v>1.2210000000000002E-2</v>
      </c>
      <c r="BU54" s="5">
        <f>P_A_R[[#This Row],[25+]]-P_A_R[[#This Row],[26+]]</f>
        <v>8.539999999999999E-3</v>
      </c>
      <c r="BV54" s="5">
        <f>P_A_R[[#This Row],[26+]]-P_A_R[[#This Row],[27+]]</f>
        <v>6.6300000000000005E-3</v>
      </c>
      <c r="BW54" s="5">
        <f>P_A_R[[#This Row],[27+]]-P_A_R[[#This Row],[28+]]</f>
        <v>4.409999999999999E-3</v>
      </c>
      <c r="BX54" s="5">
        <f>P_A_R[[#This Row],[28+]]-P_A_R[[#This Row],[29+]]</f>
        <v>3.2700000000000003E-3</v>
      </c>
      <c r="BY54" s="5">
        <f>P_A_R[[#This Row],[29+]]-P_A_R[[#This Row],[30+]]</f>
        <v>2.0800000000000003E-3</v>
      </c>
      <c r="BZ54" s="5">
        <f>P_A_R[[#This Row],[30+]]-P_A_R[[#This Row],[31+]]</f>
        <v>1.4599999999999999E-3</v>
      </c>
      <c r="CA54" s="5">
        <f>P_A_R[[#This Row],[31+]]-P_A_R[[#This Row],[32+]]</f>
        <v>9.4000000000000008E-4</v>
      </c>
      <c r="CB54" s="5">
        <f>P_A_R[[#This Row],[32+]]-P_A_R[[#This Row],[33+]]</f>
        <v>5.4999999999999992E-4</v>
      </c>
      <c r="CC54" s="5">
        <f>P_A_R[[#This Row],[33+]]-P_A_R[[#This Row],[34+]]</f>
        <v>3.6000000000000002E-4</v>
      </c>
      <c r="CD54" s="5">
        <f>P_A_R[[#This Row],[34+]]-P_A_R[[#This Row],[35+]]</f>
        <v>2.0000000000000004E-4</v>
      </c>
      <c r="CE54" s="5">
        <f>P_A_R[[#This Row],[35+]]-P_A_R[[#This Row],[36+]]</f>
        <v>1.2999999999999999E-4</v>
      </c>
      <c r="CF54" s="5">
        <f>P_A_R[[#This Row],[36+]]-P_A_R[[#This Row],[37+]]</f>
        <v>6.999999999999998E-5</v>
      </c>
      <c r="CG54" s="5">
        <f>P_A_R[[#This Row],[37+]]-P_A_R[[#This Row],[38+]]</f>
        <v>4.0000000000000003E-5</v>
      </c>
      <c r="CH54" s="5">
        <f>P_A_R[[#This Row],[38+]]-P_A_R[[#This Row],[39+]]</f>
        <v>4.0000000000000003E-5</v>
      </c>
      <c r="CI54" s="5">
        <f>P_A_R[[#This Row],[39+]]-P_A_R[[#This Row],[40+]]</f>
        <v>0</v>
      </c>
      <c r="CJ54" s="5">
        <f>P_A_R[[#This Row],[40+]]-P_A_R[[#This Row],[41+]]</f>
        <v>0</v>
      </c>
      <c r="CK54" s="5">
        <f>P_A_R[[#This Row],[41+]]-P_A_R[[#This Row],[42+]]</f>
        <v>0</v>
      </c>
      <c r="CL54" s="5">
        <f>P_A_R[[#This Row],[42+]]-P_A_R[[#This Row],[43+]]</f>
        <v>0</v>
      </c>
      <c r="CM54" s="5">
        <f>P_A_R[[#This Row],[43+]]-P_A_R[[#This Row],[44+]]</f>
        <v>0</v>
      </c>
      <c r="CN54" s="5">
        <f>P_A_R[[#This Row],[44+]]-P_A_R[[#This Row],[45+]]</f>
        <v>0</v>
      </c>
      <c r="CO54" s="5">
        <f>P_A_R[[#This Row],[45+]]-P_A_R[[#This Row],[46+]]</f>
        <v>0</v>
      </c>
      <c r="CP54" s="5">
        <f>P_A_R[[#This Row],[46+]]-P_A_R[[#This Row],[47+]]</f>
        <v>0</v>
      </c>
      <c r="CQ54" s="5">
        <f>P_A_R[[#This Row],[47+]]-P_A_R[[#This Row],[48+]]</f>
        <v>0</v>
      </c>
      <c r="CR54" s="5">
        <f>P_A_R[[#This Row],[48+]]-P_A_R[[#This Row],[49+]]</f>
        <v>0</v>
      </c>
      <c r="CS54" s="5">
        <f>P_A_R[[#This Row],[49+]]-P_A_R[[#This Row],[50+]]</f>
        <v>0</v>
      </c>
      <c r="CT54" s="5">
        <f>P_A_R[[#This Row],[50+]]-P_A_R[[#This Row],[51+]]</f>
        <v>0</v>
      </c>
      <c r="CU54" s="5">
        <f>P_A_R[[#This Row],[51+]]-P_A_R[[#This Row],[52+]]</f>
        <v>0</v>
      </c>
      <c r="CV54" s="5">
        <f>P_A_R[[#This Row],[52+]]-P_A_R[[#This Row],[53+]]</f>
        <v>0</v>
      </c>
      <c r="CW54" s="5">
        <f>P_A_R[[#This Row],[53+]]-P_A_R[[#This Row],[54+]]</f>
        <v>0</v>
      </c>
      <c r="CX54" s="5">
        <f>P_A_R[[#This Row],[54+]]-P_A_R[[#This Row],[55+]]</f>
        <v>0</v>
      </c>
      <c r="CY54" s="5">
        <f>P_A_R[[#This Row],[55+]]-P_A_R[[#This Row],[56+]]</f>
        <v>0</v>
      </c>
      <c r="CZ54" s="5">
        <f>P_A_R[[#This Row],[56+]]-P_A_R[[#This Row],[57+]]</f>
        <v>0</v>
      </c>
      <c r="DA54" s="5">
        <f>P_A_R[[#This Row],[57+]]-P_A_R[[#This Row],[58+]]</f>
        <v>0</v>
      </c>
      <c r="DB54" s="5">
        <f>P_A_R[[#This Row],[58+]]-P_A_R[[#This Row],[59+]]</f>
        <v>0</v>
      </c>
    </row>
    <row r="55" spans="1:106" x14ac:dyDescent="0.25">
      <c r="A55" s="10">
        <v>22400623</v>
      </c>
      <c r="B55" t="s">
        <v>74</v>
      </c>
      <c r="C55" t="s">
        <v>86</v>
      </c>
      <c r="D55" s="11">
        <v>0.8125</v>
      </c>
      <c r="E55" s="9" t="str">
        <f>HYPERLINK("https://www.nba.com/stats/player/1630811/boxscores-traditional", "Keaton Wallace")</f>
        <v>Keaton Wallace</v>
      </c>
      <c r="F55">
        <v>14.6</v>
      </c>
      <c r="G55" s="4">
        <v>12.563000000000001</v>
      </c>
      <c r="H55" s="3">
        <v>0.64431000000000005</v>
      </c>
      <c r="I55" s="3">
        <v>0.61409000000000002</v>
      </c>
      <c r="J55" s="3">
        <v>0.58316999999999997</v>
      </c>
      <c r="K55" s="3">
        <v>0.55171999999999999</v>
      </c>
      <c r="L55" s="3">
        <v>0.51993999999999996</v>
      </c>
      <c r="M55" s="3">
        <v>0.48803000000000002</v>
      </c>
      <c r="N55" s="3">
        <v>0.45619999999999999</v>
      </c>
      <c r="O55" s="3">
        <v>0.42465000000000003</v>
      </c>
      <c r="P55" s="3">
        <v>0.39357999999999999</v>
      </c>
      <c r="Q55" s="3">
        <v>0.36316999999999999</v>
      </c>
      <c r="R55" s="3">
        <v>0.33360000000000001</v>
      </c>
      <c r="S55" s="3">
        <v>0.30503000000000002</v>
      </c>
      <c r="T55" s="3">
        <v>0.27760000000000001</v>
      </c>
      <c r="U55" s="3">
        <v>0.25142999999999999</v>
      </c>
      <c r="V55" s="3">
        <v>0.22663</v>
      </c>
      <c r="W55" s="3">
        <v>0.20327000000000001</v>
      </c>
      <c r="X55" s="3">
        <v>0.18140999999999999</v>
      </c>
      <c r="Y55" s="3">
        <v>0.16109000000000001</v>
      </c>
      <c r="Z55" s="3">
        <v>0.14230999999999999</v>
      </c>
      <c r="AA55" s="3">
        <v>0.12506999999999999</v>
      </c>
      <c r="AB55" s="3">
        <v>0.10935</v>
      </c>
      <c r="AC55" s="3">
        <v>9.5100000000000004E-2</v>
      </c>
      <c r="AD55" s="3">
        <v>8.226E-2</v>
      </c>
      <c r="AE55" s="3">
        <v>7.2150000000000006E-2</v>
      </c>
      <c r="AF55" s="3">
        <v>6.1780000000000002E-2</v>
      </c>
      <c r="AG55" s="3">
        <v>5.262E-2</v>
      </c>
      <c r="AH55" s="3">
        <v>4.4569999999999999E-2</v>
      </c>
      <c r="AI55" s="3">
        <v>3.7539999999999997E-2</v>
      </c>
      <c r="AJ55" s="3">
        <v>3.1440000000000003E-2</v>
      </c>
      <c r="AK55" s="3">
        <v>2.6190000000000001E-2</v>
      </c>
      <c r="AL55" s="3">
        <v>2.1690000000000001E-2</v>
      </c>
      <c r="AM55" s="3">
        <v>1.7860000000000001E-2</v>
      </c>
      <c r="AN55" s="3">
        <v>1.4630000000000001E-2</v>
      </c>
      <c r="AO55" s="3">
        <v>1.191E-2</v>
      </c>
      <c r="AP55" s="3">
        <v>9.6399999999999993E-3</v>
      </c>
      <c r="AQ55" s="3">
        <v>7.7600000000000004E-3</v>
      </c>
      <c r="AR55" s="3">
        <v>6.2100000000000002E-3</v>
      </c>
      <c r="AS55" s="3">
        <v>4.9399999999999999E-3</v>
      </c>
      <c r="AT55" s="3">
        <v>3.9100000000000003E-3</v>
      </c>
      <c r="AU55" s="3">
        <v>3.0699999999999998E-3</v>
      </c>
      <c r="AV55" s="3">
        <v>2.3999999999999998E-3</v>
      </c>
      <c r="AW55" s="3">
        <v>1.8699999999999999E-3</v>
      </c>
      <c r="AX55" s="3">
        <v>1.4400000000000001E-3</v>
      </c>
      <c r="AY55" s="3">
        <v>1.1100000000000001E-3</v>
      </c>
      <c r="AZ55" s="3">
        <v>8.4000000000000003E-4</v>
      </c>
      <c r="BA55" s="3">
        <v>6.4000000000000005E-4</v>
      </c>
      <c r="BB55" s="3">
        <v>4.8000000000000001E-4</v>
      </c>
      <c r="BC55" s="3">
        <v>3.8000000000000002E-4</v>
      </c>
      <c r="BD55" s="3">
        <v>2.7999999999999998E-4</v>
      </c>
      <c r="BE55" s="3">
        <v>2.1000000000000001E-4</v>
      </c>
      <c r="BF55" s="5">
        <f>P_A_R[[#This Row],[10+]]-P_A_R[[#This Row],[11+]]</f>
        <v>3.0220000000000025E-2</v>
      </c>
      <c r="BG55" s="5">
        <f>P_A_R[[#This Row],[11+]]-P_A_R[[#This Row],[12+]]</f>
        <v>3.0920000000000059E-2</v>
      </c>
      <c r="BH55" s="5">
        <f>P_A_R[[#This Row],[12+]]-P_A_R[[#This Row],[13+]]</f>
        <v>3.1449999999999978E-2</v>
      </c>
      <c r="BI55" s="5">
        <f>P_A_R[[#This Row],[13+]]-P_A_R[[#This Row],[14+]]</f>
        <v>3.178000000000003E-2</v>
      </c>
      <c r="BJ55" s="5">
        <f>P_A_R[[#This Row],[14+]]-P_A_R[[#This Row],[15+]]</f>
        <v>3.1909999999999938E-2</v>
      </c>
      <c r="BK55" s="5">
        <f>P_A_R[[#This Row],[15+]]-P_A_R[[#This Row],[16+]]</f>
        <v>3.1830000000000025E-2</v>
      </c>
      <c r="BL55" s="5">
        <f>P_A_R[[#This Row],[16+]]-P_A_R[[#This Row],[17+]]</f>
        <v>3.1549999999999967E-2</v>
      </c>
      <c r="BM55" s="5">
        <f>P_A_R[[#This Row],[17+]]-P_A_R[[#This Row],[18+]]</f>
        <v>3.1070000000000042E-2</v>
      </c>
      <c r="BN55" s="5">
        <f>P_A_R[[#This Row],[18+]]-P_A_R[[#This Row],[19+]]</f>
        <v>3.0409999999999993E-2</v>
      </c>
      <c r="BO55" s="5">
        <f>P_A_R[[#This Row],[19+]]-P_A_R[[#This Row],[20+]]</f>
        <v>2.9569999999999985E-2</v>
      </c>
      <c r="BP55" s="5">
        <f>P_A_R[[#This Row],[20+]]-P_A_R[[#This Row],[21+]]</f>
        <v>2.8569999999999984E-2</v>
      </c>
      <c r="BQ55" s="5">
        <f>P_A_R[[#This Row],[21+]]-P_A_R[[#This Row],[22+]]</f>
        <v>2.743000000000001E-2</v>
      </c>
      <c r="BR55" s="5">
        <f>P_A_R[[#This Row],[22+]]-P_A_R[[#This Row],[23+]]</f>
        <v>2.6170000000000027E-2</v>
      </c>
      <c r="BS55" s="5">
        <f>P_A_R[[#This Row],[23+]]-P_A_R[[#This Row],[24+]]</f>
        <v>2.4799999999999989E-2</v>
      </c>
      <c r="BT55" s="5">
        <f>P_A_R[[#This Row],[24+]]-P_A_R[[#This Row],[25+]]</f>
        <v>2.3359999999999992E-2</v>
      </c>
      <c r="BU55" s="5">
        <f>P_A_R[[#This Row],[25+]]-P_A_R[[#This Row],[26+]]</f>
        <v>2.1860000000000018E-2</v>
      </c>
      <c r="BV55" s="5">
        <f>P_A_R[[#This Row],[26+]]-P_A_R[[#This Row],[27+]]</f>
        <v>2.0319999999999977E-2</v>
      </c>
      <c r="BW55" s="5">
        <f>P_A_R[[#This Row],[27+]]-P_A_R[[#This Row],[28+]]</f>
        <v>1.8780000000000019E-2</v>
      </c>
      <c r="BX55" s="5">
        <f>P_A_R[[#This Row],[28+]]-P_A_R[[#This Row],[29+]]</f>
        <v>1.7240000000000005E-2</v>
      </c>
      <c r="BY55" s="5">
        <f>P_A_R[[#This Row],[29+]]-P_A_R[[#This Row],[30+]]</f>
        <v>1.5719999999999984E-2</v>
      </c>
      <c r="BZ55" s="5">
        <f>P_A_R[[#This Row],[30+]]-P_A_R[[#This Row],[31+]]</f>
        <v>1.4249999999999999E-2</v>
      </c>
      <c r="CA55" s="5">
        <f>P_A_R[[#This Row],[31+]]-P_A_R[[#This Row],[32+]]</f>
        <v>1.2840000000000004E-2</v>
      </c>
      <c r="CB55" s="5">
        <f>P_A_R[[#This Row],[32+]]-P_A_R[[#This Row],[33+]]</f>
        <v>1.0109999999999994E-2</v>
      </c>
      <c r="CC55" s="5">
        <f>P_A_R[[#This Row],[33+]]-P_A_R[[#This Row],[34+]]</f>
        <v>1.0370000000000004E-2</v>
      </c>
      <c r="CD55" s="5">
        <f>P_A_R[[#This Row],[34+]]-P_A_R[[#This Row],[35+]]</f>
        <v>9.1600000000000015E-3</v>
      </c>
      <c r="CE55" s="5">
        <f>P_A_R[[#This Row],[35+]]-P_A_R[[#This Row],[36+]]</f>
        <v>8.0500000000000016E-3</v>
      </c>
      <c r="CF55" s="5">
        <f>P_A_R[[#This Row],[36+]]-P_A_R[[#This Row],[37+]]</f>
        <v>7.0300000000000015E-3</v>
      </c>
      <c r="CG55" s="5">
        <f>P_A_R[[#This Row],[37+]]-P_A_R[[#This Row],[38+]]</f>
        <v>6.0999999999999943E-3</v>
      </c>
      <c r="CH55" s="5">
        <f>P_A_R[[#This Row],[38+]]-P_A_R[[#This Row],[39+]]</f>
        <v>5.2500000000000012E-3</v>
      </c>
      <c r="CI55" s="5">
        <f>P_A_R[[#This Row],[39+]]-P_A_R[[#This Row],[40+]]</f>
        <v>4.5000000000000005E-3</v>
      </c>
      <c r="CJ55" s="5">
        <f>P_A_R[[#This Row],[40+]]-P_A_R[[#This Row],[41+]]</f>
        <v>3.8300000000000001E-3</v>
      </c>
      <c r="CK55" s="5">
        <f>P_A_R[[#This Row],[41+]]-P_A_R[[#This Row],[42+]]</f>
        <v>3.2300000000000002E-3</v>
      </c>
      <c r="CL55" s="5">
        <f>P_A_R[[#This Row],[42+]]-P_A_R[[#This Row],[43+]]</f>
        <v>2.7200000000000002E-3</v>
      </c>
      <c r="CM55" s="5">
        <f>P_A_R[[#This Row],[43+]]-P_A_R[[#This Row],[44+]]</f>
        <v>2.2700000000000012E-3</v>
      </c>
      <c r="CN55" s="5">
        <f>P_A_R[[#This Row],[44+]]-P_A_R[[#This Row],[45+]]</f>
        <v>1.8799999999999989E-3</v>
      </c>
      <c r="CO55" s="5">
        <f>P_A_R[[#This Row],[45+]]-P_A_R[[#This Row],[46+]]</f>
        <v>1.5500000000000002E-3</v>
      </c>
      <c r="CP55" s="5">
        <f>P_A_R[[#This Row],[46+]]-P_A_R[[#This Row],[47+]]</f>
        <v>1.2700000000000003E-3</v>
      </c>
      <c r="CQ55" s="5">
        <f>P_A_R[[#This Row],[47+]]-P_A_R[[#This Row],[48+]]</f>
        <v>1.0299999999999997E-3</v>
      </c>
      <c r="CR55" s="5">
        <f>P_A_R[[#This Row],[48+]]-P_A_R[[#This Row],[49+]]</f>
        <v>8.4000000000000047E-4</v>
      </c>
      <c r="CS55" s="5">
        <f>P_A_R[[#This Row],[49+]]-P_A_R[[#This Row],[50+]]</f>
        <v>6.7000000000000002E-4</v>
      </c>
      <c r="CT55" s="5">
        <f>P_A_R[[#This Row],[50+]]-P_A_R[[#This Row],[51+]]</f>
        <v>5.2999999999999987E-4</v>
      </c>
      <c r="CU55" s="5">
        <f>P_A_R[[#This Row],[51+]]-P_A_R[[#This Row],[52+]]</f>
        <v>4.2999999999999983E-4</v>
      </c>
      <c r="CV55" s="5">
        <f>P_A_R[[#This Row],[52+]]-P_A_R[[#This Row],[53+]]</f>
        <v>3.3E-4</v>
      </c>
      <c r="CW55" s="5">
        <f>P_A_R[[#This Row],[53+]]-P_A_R[[#This Row],[54+]]</f>
        <v>2.7000000000000006E-4</v>
      </c>
      <c r="CX55" s="5">
        <f>P_A_R[[#This Row],[54+]]-P_A_R[[#This Row],[55+]]</f>
        <v>1.9999999999999998E-4</v>
      </c>
      <c r="CY55" s="5">
        <f>P_A_R[[#This Row],[55+]]-P_A_R[[#This Row],[56+]]</f>
        <v>1.6000000000000004E-4</v>
      </c>
      <c r="CZ55" s="5">
        <f>P_A_R[[#This Row],[56+]]-P_A_R[[#This Row],[57+]]</f>
        <v>9.9999999999999991E-5</v>
      </c>
      <c r="DA55" s="5">
        <f>P_A_R[[#This Row],[57+]]-P_A_R[[#This Row],[58+]]</f>
        <v>1.0000000000000005E-4</v>
      </c>
      <c r="DB55" s="5">
        <f>P_A_R[[#This Row],[58+]]-P_A_R[[#This Row],[59+]]</f>
        <v>6.9999999999999967E-5</v>
      </c>
    </row>
    <row r="56" spans="1:106" x14ac:dyDescent="0.25">
      <c r="A56" s="10">
        <v>22400623</v>
      </c>
      <c r="B56" t="s">
        <v>74</v>
      </c>
      <c r="C56" t="s">
        <v>86</v>
      </c>
      <c r="D56" s="11">
        <v>0.8125</v>
      </c>
      <c r="E56" s="9" t="str">
        <f>HYPERLINK("https://www.nba.com/stats/player/1629726/boxscores-traditional", "Garrison Mathews")</f>
        <v>Garrison Mathews</v>
      </c>
      <c r="F56">
        <v>9.6</v>
      </c>
      <c r="G56" s="4">
        <v>7.0030000000000001</v>
      </c>
      <c r="H56" s="3">
        <v>0.47608</v>
      </c>
      <c r="I56" s="3">
        <v>0.42074</v>
      </c>
      <c r="J56" s="3">
        <v>0.36692999999999998</v>
      </c>
      <c r="K56" s="3">
        <v>0.31207000000000001</v>
      </c>
      <c r="L56" s="3">
        <v>0.26434999999999997</v>
      </c>
      <c r="M56" s="3">
        <v>0.22065000000000001</v>
      </c>
      <c r="N56" s="3">
        <v>0.18140999999999999</v>
      </c>
      <c r="O56" s="3">
        <v>0.14457</v>
      </c>
      <c r="P56" s="3">
        <v>0.11507000000000001</v>
      </c>
      <c r="Q56" s="3">
        <v>9.0120000000000006E-2</v>
      </c>
      <c r="R56" s="3">
        <v>6.8110000000000004E-2</v>
      </c>
      <c r="S56" s="3">
        <v>5.1549999999999999E-2</v>
      </c>
      <c r="T56" s="3">
        <v>3.8359999999999998E-2</v>
      </c>
      <c r="U56" s="3">
        <v>2.8070000000000001E-2</v>
      </c>
      <c r="V56" s="3">
        <v>1.9699999999999999E-2</v>
      </c>
      <c r="W56" s="3">
        <v>1.3899999999999999E-2</v>
      </c>
      <c r="X56" s="3">
        <v>9.6399999999999993E-3</v>
      </c>
      <c r="Y56" s="3">
        <v>6.5700000000000003E-3</v>
      </c>
      <c r="Z56" s="3">
        <v>4.2700000000000004E-3</v>
      </c>
      <c r="AA56" s="3">
        <v>2.8E-3</v>
      </c>
      <c r="AB56" s="3">
        <v>1.81E-3</v>
      </c>
      <c r="AC56" s="3">
        <v>1.1100000000000001E-3</v>
      </c>
      <c r="AD56" s="3">
        <v>6.8999999999999997E-4</v>
      </c>
      <c r="AE56" s="3">
        <v>4.2000000000000002E-4</v>
      </c>
      <c r="AF56" s="3">
        <v>2.5000000000000001E-4</v>
      </c>
      <c r="AG56" s="3">
        <v>1.3999999999999999E-4</v>
      </c>
      <c r="AH56" s="3">
        <v>8.0000000000000007E-5</v>
      </c>
      <c r="AI56" s="3">
        <v>5.0000000000000002E-5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5">
        <f>P_A_R[[#This Row],[10+]]-P_A_R[[#This Row],[11+]]</f>
        <v>5.534E-2</v>
      </c>
      <c r="BG56" s="5">
        <f>P_A_R[[#This Row],[11+]]-P_A_R[[#This Row],[12+]]</f>
        <v>5.3810000000000024E-2</v>
      </c>
      <c r="BH56" s="5">
        <f>P_A_R[[#This Row],[12+]]-P_A_R[[#This Row],[13+]]</f>
        <v>5.4859999999999964E-2</v>
      </c>
      <c r="BI56" s="5">
        <f>P_A_R[[#This Row],[13+]]-P_A_R[[#This Row],[14+]]</f>
        <v>4.772000000000004E-2</v>
      </c>
      <c r="BJ56" s="5">
        <f>P_A_R[[#This Row],[14+]]-P_A_R[[#This Row],[15+]]</f>
        <v>4.3699999999999961E-2</v>
      </c>
      <c r="BK56" s="5">
        <f>P_A_R[[#This Row],[15+]]-P_A_R[[#This Row],[16+]]</f>
        <v>3.9240000000000025E-2</v>
      </c>
      <c r="BL56" s="5">
        <f>P_A_R[[#This Row],[16+]]-P_A_R[[#This Row],[17+]]</f>
        <v>3.6839999999999984E-2</v>
      </c>
      <c r="BM56" s="5">
        <f>P_A_R[[#This Row],[17+]]-P_A_R[[#This Row],[18+]]</f>
        <v>2.9499999999999998E-2</v>
      </c>
      <c r="BN56" s="5">
        <f>P_A_R[[#This Row],[18+]]-P_A_R[[#This Row],[19+]]</f>
        <v>2.495E-2</v>
      </c>
      <c r="BO56" s="5">
        <f>P_A_R[[#This Row],[19+]]-P_A_R[[#This Row],[20+]]</f>
        <v>2.2010000000000002E-2</v>
      </c>
      <c r="BP56" s="5">
        <f>P_A_R[[#This Row],[20+]]-P_A_R[[#This Row],[21+]]</f>
        <v>1.6560000000000005E-2</v>
      </c>
      <c r="BQ56" s="5">
        <f>P_A_R[[#This Row],[21+]]-P_A_R[[#This Row],[22+]]</f>
        <v>1.319E-2</v>
      </c>
      <c r="BR56" s="5">
        <f>P_A_R[[#This Row],[22+]]-P_A_R[[#This Row],[23+]]</f>
        <v>1.0289999999999997E-2</v>
      </c>
      <c r="BS56" s="5">
        <f>P_A_R[[#This Row],[23+]]-P_A_R[[#This Row],[24+]]</f>
        <v>8.3700000000000024E-3</v>
      </c>
      <c r="BT56" s="5">
        <f>P_A_R[[#This Row],[24+]]-P_A_R[[#This Row],[25+]]</f>
        <v>5.7999999999999996E-3</v>
      </c>
      <c r="BU56" s="5">
        <f>P_A_R[[#This Row],[25+]]-P_A_R[[#This Row],[26+]]</f>
        <v>4.2599999999999999E-3</v>
      </c>
      <c r="BV56" s="5">
        <f>P_A_R[[#This Row],[26+]]-P_A_R[[#This Row],[27+]]</f>
        <v>3.0699999999999989E-3</v>
      </c>
      <c r="BW56" s="5">
        <f>P_A_R[[#This Row],[27+]]-P_A_R[[#This Row],[28+]]</f>
        <v>2.3E-3</v>
      </c>
      <c r="BX56" s="5">
        <f>P_A_R[[#This Row],[28+]]-P_A_R[[#This Row],[29+]]</f>
        <v>1.4700000000000004E-3</v>
      </c>
      <c r="BY56" s="5">
        <f>P_A_R[[#This Row],[29+]]-P_A_R[[#This Row],[30+]]</f>
        <v>9.8999999999999999E-4</v>
      </c>
      <c r="BZ56" s="5">
        <f>P_A_R[[#This Row],[30+]]-P_A_R[[#This Row],[31+]]</f>
        <v>6.9999999999999988E-4</v>
      </c>
      <c r="CA56" s="5">
        <f>P_A_R[[#This Row],[31+]]-P_A_R[[#This Row],[32+]]</f>
        <v>4.2000000000000013E-4</v>
      </c>
      <c r="CB56" s="5">
        <f>P_A_R[[#This Row],[32+]]-P_A_R[[#This Row],[33+]]</f>
        <v>2.6999999999999995E-4</v>
      </c>
      <c r="CC56" s="5">
        <f>P_A_R[[#This Row],[33+]]-P_A_R[[#This Row],[34+]]</f>
        <v>1.7000000000000001E-4</v>
      </c>
      <c r="CD56" s="5">
        <f>P_A_R[[#This Row],[34+]]-P_A_R[[#This Row],[35+]]</f>
        <v>1.1000000000000002E-4</v>
      </c>
      <c r="CE56" s="5">
        <f>P_A_R[[#This Row],[35+]]-P_A_R[[#This Row],[36+]]</f>
        <v>5.9999999999999981E-5</v>
      </c>
      <c r="CF56" s="5">
        <f>P_A_R[[#This Row],[36+]]-P_A_R[[#This Row],[37+]]</f>
        <v>3.0000000000000004E-5</v>
      </c>
      <c r="CG56" s="5">
        <f>P_A_R[[#This Row],[37+]]-P_A_R[[#This Row],[38+]]</f>
        <v>5.0000000000000002E-5</v>
      </c>
      <c r="CH56" s="5">
        <f>P_A_R[[#This Row],[38+]]-P_A_R[[#This Row],[39+]]</f>
        <v>0</v>
      </c>
      <c r="CI56" s="5">
        <f>P_A_R[[#This Row],[39+]]-P_A_R[[#This Row],[40+]]</f>
        <v>0</v>
      </c>
      <c r="CJ56" s="5">
        <f>P_A_R[[#This Row],[40+]]-P_A_R[[#This Row],[41+]]</f>
        <v>0</v>
      </c>
      <c r="CK56" s="5">
        <f>P_A_R[[#This Row],[41+]]-P_A_R[[#This Row],[42+]]</f>
        <v>0</v>
      </c>
      <c r="CL56" s="5">
        <f>P_A_R[[#This Row],[42+]]-P_A_R[[#This Row],[43+]]</f>
        <v>0</v>
      </c>
      <c r="CM56" s="5">
        <f>P_A_R[[#This Row],[43+]]-P_A_R[[#This Row],[44+]]</f>
        <v>0</v>
      </c>
      <c r="CN56" s="5">
        <f>P_A_R[[#This Row],[44+]]-P_A_R[[#This Row],[45+]]</f>
        <v>0</v>
      </c>
      <c r="CO56" s="5">
        <f>P_A_R[[#This Row],[45+]]-P_A_R[[#This Row],[46+]]</f>
        <v>0</v>
      </c>
      <c r="CP56" s="5">
        <f>P_A_R[[#This Row],[46+]]-P_A_R[[#This Row],[47+]]</f>
        <v>0</v>
      </c>
      <c r="CQ56" s="5">
        <f>P_A_R[[#This Row],[47+]]-P_A_R[[#This Row],[48+]]</f>
        <v>0</v>
      </c>
      <c r="CR56" s="5">
        <f>P_A_R[[#This Row],[48+]]-P_A_R[[#This Row],[49+]]</f>
        <v>0</v>
      </c>
      <c r="CS56" s="5">
        <f>P_A_R[[#This Row],[49+]]-P_A_R[[#This Row],[50+]]</f>
        <v>0</v>
      </c>
      <c r="CT56" s="5">
        <f>P_A_R[[#This Row],[50+]]-P_A_R[[#This Row],[51+]]</f>
        <v>0</v>
      </c>
      <c r="CU56" s="5">
        <f>P_A_R[[#This Row],[51+]]-P_A_R[[#This Row],[52+]]</f>
        <v>0</v>
      </c>
      <c r="CV56" s="5">
        <f>P_A_R[[#This Row],[52+]]-P_A_R[[#This Row],[53+]]</f>
        <v>0</v>
      </c>
      <c r="CW56" s="5">
        <f>P_A_R[[#This Row],[53+]]-P_A_R[[#This Row],[54+]]</f>
        <v>0</v>
      </c>
      <c r="CX56" s="5">
        <f>P_A_R[[#This Row],[54+]]-P_A_R[[#This Row],[55+]]</f>
        <v>0</v>
      </c>
      <c r="CY56" s="5">
        <f>P_A_R[[#This Row],[55+]]-P_A_R[[#This Row],[56+]]</f>
        <v>0</v>
      </c>
      <c r="CZ56" s="5">
        <f>P_A_R[[#This Row],[56+]]-P_A_R[[#This Row],[57+]]</f>
        <v>0</v>
      </c>
      <c r="DA56" s="5">
        <f>P_A_R[[#This Row],[57+]]-P_A_R[[#This Row],[58+]]</f>
        <v>0</v>
      </c>
      <c r="DB56" s="5">
        <f>P_A_R[[#This Row],[58+]]-P_A_R[[#This Row],[59+]]</f>
        <v>0</v>
      </c>
    </row>
    <row r="57" spans="1:106" x14ac:dyDescent="0.25">
      <c r="A57" s="10">
        <v>22400623</v>
      </c>
      <c r="B57" t="s">
        <v>86</v>
      </c>
      <c r="C57" t="s">
        <v>74</v>
      </c>
      <c r="D57" s="11">
        <v>0.8125</v>
      </c>
      <c r="E57" s="9" t="str">
        <f>HYPERLINK("https://www.nba.com/stats/player/1630567/boxscores-traditional", "Scottie Barnes")</f>
        <v>Scottie Barnes</v>
      </c>
      <c r="F57">
        <v>32.4</v>
      </c>
      <c r="G57" s="4">
        <v>3.4990000000000001</v>
      </c>
      <c r="H57" s="3">
        <v>1</v>
      </c>
      <c r="I57" s="3">
        <v>1</v>
      </c>
      <c r="J57" s="3">
        <v>1</v>
      </c>
      <c r="K57" s="3">
        <v>1</v>
      </c>
      <c r="L57" s="3">
        <v>1</v>
      </c>
      <c r="M57" s="3">
        <v>1</v>
      </c>
      <c r="N57" s="3">
        <v>1</v>
      </c>
      <c r="O57" s="3">
        <v>1</v>
      </c>
      <c r="P57" s="3">
        <v>1</v>
      </c>
      <c r="Q57" s="3">
        <v>0.99994000000000005</v>
      </c>
      <c r="R57" s="3">
        <v>0.99980000000000002</v>
      </c>
      <c r="S57" s="3">
        <v>0.99944</v>
      </c>
      <c r="T57" s="3">
        <v>0.99851000000000001</v>
      </c>
      <c r="U57" s="3">
        <v>0.99643000000000004</v>
      </c>
      <c r="V57" s="3">
        <v>0.99180000000000001</v>
      </c>
      <c r="W57" s="3">
        <v>0.98257000000000005</v>
      </c>
      <c r="X57" s="3">
        <v>0.96638000000000002</v>
      </c>
      <c r="Y57" s="3">
        <v>0.93822000000000005</v>
      </c>
      <c r="Z57" s="3">
        <v>0.89617000000000002</v>
      </c>
      <c r="AA57" s="3">
        <v>0.83398000000000005</v>
      </c>
      <c r="AB57" s="3">
        <v>0.75490000000000002</v>
      </c>
      <c r="AC57" s="3">
        <v>0.65542</v>
      </c>
      <c r="AD57" s="3">
        <v>0.54379999999999995</v>
      </c>
      <c r="AE57" s="3">
        <v>0.43251000000000001</v>
      </c>
      <c r="AF57" s="3">
        <v>0.32275999999999999</v>
      </c>
      <c r="AG57" s="3">
        <v>0.22964999999999999</v>
      </c>
      <c r="AH57" s="3">
        <v>0.15151000000000001</v>
      </c>
      <c r="AI57" s="3">
        <v>9.5100000000000004E-2</v>
      </c>
      <c r="AJ57" s="3">
        <v>5.4800000000000001E-2</v>
      </c>
      <c r="AK57" s="3">
        <v>2.938E-2</v>
      </c>
      <c r="AL57" s="3">
        <v>1.4999999999999999E-2</v>
      </c>
      <c r="AM57" s="3">
        <v>6.9499999999999996E-3</v>
      </c>
      <c r="AN57" s="3">
        <v>3.0699999999999998E-3</v>
      </c>
      <c r="AO57" s="3">
        <v>1.2199999999999999E-3</v>
      </c>
      <c r="AP57" s="3">
        <v>4.4999999999999999E-4</v>
      </c>
      <c r="AQ57" s="3">
        <v>1.6000000000000001E-4</v>
      </c>
      <c r="AR57" s="3">
        <v>5.0000000000000002E-5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5">
        <f>P_A_R[[#This Row],[10+]]-P_A_R[[#This Row],[11+]]</f>
        <v>0</v>
      </c>
      <c r="BG57" s="5">
        <f>P_A_R[[#This Row],[11+]]-P_A_R[[#This Row],[12+]]</f>
        <v>0</v>
      </c>
      <c r="BH57" s="5">
        <f>P_A_R[[#This Row],[12+]]-P_A_R[[#This Row],[13+]]</f>
        <v>0</v>
      </c>
      <c r="BI57" s="5">
        <f>P_A_R[[#This Row],[13+]]-P_A_R[[#This Row],[14+]]</f>
        <v>0</v>
      </c>
      <c r="BJ57" s="5">
        <f>P_A_R[[#This Row],[14+]]-P_A_R[[#This Row],[15+]]</f>
        <v>0</v>
      </c>
      <c r="BK57" s="5">
        <f>P_A_R[[#This Row],[15+]]-P_A_R[[#This Row],[16+]]</f>
        <v>0</v>
      </c>
      <c r="BL57" s="5">
        <f>P_A_R[[#This Row],[16+]]-P_A_R[[#This Row],[17+]]</f>
        <v>0</v>
      </c>
      <c r="BM57" s="5">
        <f>P_A_R[[#This Row],[17+]]-P_A_R[[#This Row],[18+]]</f>
        <v>0</v>
      </c>
      <c r="BN57" s="5">
        <f>P_A_R[[#This Row],[18+]]-P_A_R[[#This Row],[19+]]</f>
        <v>5.9999999999948983E-5</v>
      </c>
      <c r="BO57" s="5">
        <f>P_A_R[[#This Row],[19+]]-P_A_R[[#This Row],[20+]]</f>
        <v>1.4000000000002899E-4</v>
      </c>
      <c r="BP57" s="5">
        <f>P_A_R[[#This Row],[20+]]-P_A_R[[#This Row],[21+]]</f>
        <v>3.6000000000002697E-4</v>
      </c>
      <c r="BQ57" s="5">
        <f>P_A_R[[#This Row],[21+]]-P_A_R[[#This Row],[22+]]</f>
        <v>9.2999999999998639E-4</v>
      </c>
      <c r="BR57" s="5">
        <f>P_A_R[[#This Row],[22+]]-P_A_R[[#This Row],[23+]]</f>
        <v>2.0799999999999708E-3</v>
      </c>
      <c r="BS57" s="5">
        <f>P_A_R[[#This Row],[23+]]-P_A_R[[#This Row],[24+]]</f>
        <v>4.630000000000023E-3</v>
      </c>
      <c r="BT57" s="5">
        <f>P_A_R[[#This Row],[24+]]-P_A_R[[#This Row],[25+]]</f>
        <v>9.2299999999999605E-3</v>
      </c>
      <c r="BU57" s="5">
        <f>P_A_R[[#This Row],[25+]]-P_A_R[[#This Row],[26+]]</f>
        <v>1.6190000000000038E-2</v>
      </c>
      <c r="BV57" s="5">
        <f>P_A_R[[#This Row],[26+]]-P_A_R[[#This Row],[27+]]</f>
        <v>2.8159999999999963E-2</v>
      </c>
      <c r="BW57" s="5">
        <f>P_A_R[[#This Row],[27+]]-P_A_R[[#This Row],[28+]]</f>
        <v>4.2050000000000032E-2</v>
      </c>
      <c r="BX57" s="5">
        <f>P_A_R[[#This Row],[28+]]-P_A_R[[#This Row],[29+]]</f>
        <v>6.2189999999999968E-2</v>
      </c>
      <c r="BY57" s="5">
        <f>P_A_R[[#This Row],[29+]]-P_A_R[[#This Row],[30+]]</f>
        <v>7.9080000000000039E-2</v>
      </c>
      <c r="BZ57" s="5">
        <f>P_A_R[[#This Row],[30+]]-P_A_R[[#This Row],[31+]]</f>
        <v>9.9480000000000013E-2</v>
      </c>
      <c r="CA57" s="5">
        <f>P_A_R[[#This Row],[31+]]-P_A_R[[#This Row],[32+]]</f>
        <v>0.11162000000000005</v>
      </c>
      <c r="CB57" s="5">
        <f>P_A_R[[#This Row],[32+]]-P_A_R[[#This Row],[33+]]</f>
        <v>0.11128999999999994</v>
      </c>
      <c r="CC57" s="5">
        <f>P_A_R[[#This Row],[33+]]-P_A_R[[#This Row],[34+]]</f>
        <v>0.10975000000000001</v>
      </c>
      <c r="CD57" s="5">
        <f>P_A_R[[#This Row],[34+]]-P_A_R[[#This Row],[35+]]</f>
        <v>9.3109999999999998E-2</v>
      </c>
      <c r="CE57" s="5">
        <f>P_A_R[[#This Row],[35+]]-P_A_R[[#This Row],[36+]]</f>
        <v>7.8139999999999987E-2</v>
      </c>
      <c r="CF57" s="5">
        <f>P_A_R[[#This Row],[36+]]-P_A_R[[#This Row],[37+]]</f>
        <v>5.6410000000000002E-2</v>
      </c>
      <c r="CG57" s="5">
        <f>P_A_R[[#This Row],[37+]]-P_A_R[[#This Row],[38+]]</f>
        <v>4.0300000000000002E-2</v>
      </c>
      <c r="CH57" s="5">
        <f>P_A_R[[#This Row],[38+]]-P_A_R[[#This Row],[39+]]</f>
        <v>2.5420000000000002E-2</v>
      </c>
      <c r="CI57" s="5">
        <f>P_A_R[[#This Row],[39+]]-P_A_R[[#This Row],[40+]]</f>
        <v>1.438E-2</v>
      </c>
      <c r="CJ57" s="5">
        <f>P_A_R[[#This Row],[40+]]-P_A_R[[#This Row],[41+]]</f>
        <v>8.0499999999999999E-3</v>
      </c>
      <c r="CK57" s="5">
        <f>P_A_R[[#This Row],[41+]]-P_A_R[[#This Row],[42+]]</f>
        <v>3.8799999999999998E-3</v>
      </c>
      <c r="CL57" s="5">
        <f>P_A_R[[#This Row],[42+]]-P_A_R[[#This Row],[43+]]</f>
        <v>1.8499999999999999E-3</v>
      </c>
      <c r="CM57" s="5">
        <f>P_A_R[[#This Row],[43+]]-P_A_R[[#This Row],[44+]]</f>
        <v>7.6999999999999996E-4</v>
      </c>
      <c r="CN57" s="5">
        <f>P_A_R[[#This Row],[44+]]-P_A_R[[#This Row],[45+]]</f>
        <v>2.9E-4</v>
      </c>
      <c r="CO57" s="5">
        <f>P_A_R[[#This Row],[45+]]-P_A_R[[#This Row],[46+]]</f>
        <v>1.1000000000000002E-4</v>
      </c>
      <c r="CP57" s="5">
        <f>P_A_R[[#This Row],[46+]]-P_A_R[[#This Row],[47+]]</f>
        <v>5.0000000000000002E-5</v>
      </c>
      <c r="CQ57" s="5">
        <f>P_A_R[[#This Row],[47+]]-P_A_R[[#This Row],[48+]]</f>
        <v>0</v>
      </c>
      <c r="CR57" s="5">
        <f>P_A_R[[#This Row],[48+]]-P_A_R[[#This Row],[49+]]</f>
        <v>0</v>
      </c>
      <c r="CS57" s="5">
        <f>P_A_R[[#This Row],[49+]]-P_A_R[[#This Row],[50+]]</f>
        <v>0</v>
      </c>
      <c r="CT57" s="5">
        <f>P_A_R[[#This Row],[50+]]-P_A_R[[#This Row],[51+]]</f>
        <v>0</v>
      </c>
      <c r="CU57" s="5">
        <f>P_A_R[[#This Row],[51+]]-P_A_R[[#This Row],[52+]]</f>
        <v>0</v>
      </c>
      <c r="CV57" s="5">
        <f>P_A_R[[#This Row],[52+]]-P_A_R[[#This Row],[53+]]</f>
        <v>0</v>
      </c>
      <c r="CW57" s="5">
        <f>P_A_R[[#This Row],[53+]]-P_A_R[[#This Row],[54+]]</f>
        <v>0</v>
      </c>
      <c r="CX57" s="5">
        <f>P_A_R[[#This Row],[54+]]-P_A_R[[#This Row],[55+]]</f>
        <v>0</v>
      </c>
      <c r="CY57" s="5">
        <f>P_A_R[[#This Row],[55+]]-P_A_R[[#This Row],[56+]]</f>
        <v>0</v>
      </c>
      <c r="CZ57" s="5">
        <f>P_A_R[[#This Row],[56+]]-P_A_R[[#This Row],[57+]]</f>
        <v>0</v>
      </c>
      <c r="DA57" s="5">
        <f>P_A_R[[#This Row],[57+]]-P_A_R[[#This Row],[58+]]</f>
        <v>0</v>
      </c>
      <c r="DB57" s="5">
        <f>P_A_R[[#This Row],[58+]]-P_A_R[[#This Row],[59+]]</f>
        <v>0</v>
      </c>
    </row>
    <row r="58" spans="1:106" x14ac:dyDescent="0.25">
      <c r="A58" s="10">
        <v>22400623</v>
      </c>
      <c r="B58" t="s">
        <v>86</v>
      </c>
      <c r="C58" t="s">
        <v>74</v>
      </c>
      <c r="D58" s="11">
        <v>0.8125</v>
      </c>
      <c r="E58" s="9" t="str">
        <f>HYPERLINK("https://www.nba.com/stats/player/1641711/boxscores-traditional", "Gradey Dick")</f>
        <v>Gradey Dick</v>
      </c>
      <c r="F58">
        <v>17.8</v>
      </c>
      <c r="G58" s="4">
        <v>1.1659999999999999</v>
      </c>
      <c r="H58" s="3">
        <v>1</v>
      </c>
      <c r="I58" s="3">
        <v>1</v>
      </c>
      <c r="J58" s="3">
        <v>1</v>
      </c>
      <c r="K58" s="3">
        <v>1</v>
      </c>
      <c r="L58" s="3">
        <v>0.99944</v>
      </c>
      <c r="M58" s="3">
        <v>0.99180000000000001</v>
      </c>
      <c r="N58" s="3">
        <v>0.93822000000000005</v>
      </c>
      <c r="O58" s="3">
        <v>0.75490000000000002</v>
      </c>
      <c r="P58" s="3">
        <v>0.43251000000000001</v>
      </c>
      <c r="Q58" s="3">
        <v>0.15151000000000001</v>
      </c>
      <c r="R58" s="3">
        <v>2.938E-2</v>
      </c>
      <c r="S58" s="3">
        <v>3.0699999999999998E-3</v>
      </c>
      <c r="T58" s="3">
        <v>1.6000000000000001E-4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5">
        <f>P_A_R[[#This Row],[10+]]-P_A_R[[#This Row],[11+]]</f>
        <v>0</v>
      </c>
      <c r="BG58" s="5">
        <f>P_A_R[[#This Row],[11+]]-P_A_R[[#This Row],[12+]]</f>
        <v>0</v>
      </c>
      <c r="BH58" s="5">
        <f>P_A_R[[#This Row],[12+]]-P_A_R[[#This Row],[13+]]</f>
        <v>0</v>
      </c>
      <c r="BI58" s="5">
        <f>P_A_R[[#This Row],[13+]]-P_A_R[[#This Row],[14+]]</f>
        <v>5.6000000000000494E-4</v>
      </c>
      <c r="BJ58" s="5">
        <f>P_A_R[[#This Row],[14+]]-P_A_R[[#This Row],[15+]]</f>
        <v>7.6399999999999801E-3</v>
      </c>
      <c r="BK58" s="5">
        <f>P_A_R[[#This Row],[15+]]-P_A_R[[#This Row],[16+]]</f>
        <v>5.3579999999999961E-2</v>
      </c>
      <c r="BL58" s="5">
        <f>P_A_R[[#This Row],[16+]]-P_A_R[[#This Row],[17+]]</f>
        <v>0.18332000000000004</v>
      </c>
      <c r="BM58" s="5">
        <f>P_A_R[[#This Row],[17+]]-P_A_R[[#This Row],[18+]]</f>
        <v>0.32239000000000001</v>
      </c>
      <c r="BN58" s="5">
        <f>P_A_R[[#This Row],[18+]]-P_A_R[[#This Row],[19+]]</f>
        <v>0.28100000000000003</v>
      </c>
      <c r="BO58" s="5">
        <f>P_A_R[[#This Row],[19+]]-P_A_R[[#This Row],[20+]]</f>
        <v>0.12213</v>
      </c>
      <c r="BP58" s="5">
        <f>P_A_R[[#This Row],[20+]]-P_A_R[[#This Row],[21+]]</f>
        <v>2.631E-2</v>
      </c>
      <c r="BQ58" s="5">
        <f>P_A_R[[#This Row],[21+]]-P_A_R[[#This Row],[22+]]</f>
        <v>2.9099999999999998E-3</v>
      </c>
      <c r="BR58" s="5">
        <f>P_A_R[[#This Row],[22+]]-P_A_R[[#This Row],[23+]]</f>
        <v>1.6000000000000001E-4</v>
      </c>
      <c r="BS58" s="5">
        <f>P_A_R[[#This Row],[23+]]-P_A_R[[#This Row],[24+]]</f>
        <v>0</v>
      </c>
      <c r="BT58" s="5">
        <f>P_A_R[[#This Row],[24+]]-P_A_R[[#This Row],[25+]]</f>
        <v>0</v>
      </c>
      <c r="BU58" s="5">
        <f>P_A_R[[#This Row],[25+]]-P_A_R[[#This Row],[26+]]</f>
        <v>0</v>
      </c>
      <c r="BV58" s="5">
        <f>P_A_R[[#This Row],[26+]]-P_A_R[[#This Row],[27+]]</f>
        <v>0</v>
      </c>
      <c r="BW58" s="5">
        <f>P_A_R[[#This Row],[27+]]-P_A_R[[#This Row],[28+]]</f>
        <v>0</v>
      </c>
      <c r="BX58" s="5">
        <f>P_A_R[[#This Row],[28+]]-P_A_R[[#This Row],[29+]]</f>
        <v>0</v>
      </c>
      <c r="BY58" s="5">
        <f>P_A_R[[#This Row],[29+]]-P_A_R[[#This Row],[30+]]</f>
        <v>0</v>
      </c>
      <c r="BZ58" s="5">
        <f>P_A_R[[#This Row],[30+]]-P_A_R[[#This Row],[31+]]</f>
        <v>0</v>
      </c>
      <c r="CA58" s="5">
        <f>P_A_R[[#This Row],[31+]]-P_A_R[[#This Row],[32+]]</f>
        <v>0</v>
      </c>
      <c r="CB58" s="5">
        <f>P_A_R[[#This Row],[32+]]-P_A_R[[#This Row],[33+]]</f>
        <v>0</v>
      </c>
      <c r="CC58" s="5">
        <f>P_A_R[[#This Row],[33+]]-P_A_R[[#This Row],[34+]]</f>
        <v>0</v>
      </c>
      <c r="CD58" s="5">
        <f>P_A_R[[#This Row],[34+]]-P_A_R[[#This Row],[35+]]</f>
        <v>0</v>
      </c>
      <c r="CE58" s="5">
        <f>P_A_R[[#This Row],[35+]]-P_A_R[[#This Row],[36+]]</f>
        <v>0</v>
      </c>
      <c r="CF58" s="5">
        <f>P_A_R[[#This Row],[36+]]-P_A_R[[#This Row],[37+]]</f>
        <v>0</v>
      </c>
      <c r="CG58" s="5">
        <f>P_A_R[[#This Row],[37+]]-P_A_R[[#This Row],[38+]]</f>
        <v>0</v>
      </c>
      <c r="CH58" s="5">
        <f>P_A_R[[#This Row],[38+]]-P_A_R[[#This Row],[39+]]</f>
        <v>0</v>
      </c>
      <c r="CI58" s="5">
        <f>P_A_R[[#This Row],[39+]]-P_A_R[[#This Row],[40+]]</f>
        <v>0</v>
      </c>
      <c r="CJ58" s="5">
        <f>P_A_R[[#This Row],[40+]]-P_A_R[[#This Row],[41+]]</f>
        <v>0</v>
      </c>
      <c r="CK58" s="5">
        <f>P_A_R[[#This Row],[41+]]-P_A_R[[#This Row],[42+]]</f>
        <v>0</v>
      </c>
      <c r="CL58" s="5">
        <f>P_A_R[[#This Row],[42+]]-P_A_R[[#This Row],[43+]]</f>
        <v>0</v>
      </c>
      <c r="CM58" s="5">
        <f>P_A_R[[#This Row],[43+]]-P_A_R[[#This Row],[44+]]</f>
        <v>0</v>
      </c>
      <c r="CN58" s="5">
        <f>P_A_R[[#This Row],[44+]]-P_A_R[[#This Row],[45+]]</f>
        <v>0</v>
      </c>
      <c r="CO58" s="5">
        <f>P_A_R[[#This Row],[45+]]-P_A_R[[#This Row],[46+]]</f>
        <v>0</v>
      </c>
      <c r="CP58" s="5">
        <f>P_A_R[[#This Row],[46+]]-P_A_R[[#This Row],[47+]]</f>
        <v>0</v>
      </c>
      <c r="CQ58" s="5">
        <f>P_A_R[[#This Row],[47+]]-P_A_R[[#This Row],[48+]]</f>
        <v>0</v>
      </c>
      <c r="CR58" s="5">
        <f>P_A_R[[#This Row],[48+]]-P_A_R[[#This Row],[49+]]</f>
        <v>0</v>
      </c>
      <c r="CS58" s="5">
        <f>P_A_R[[#This Row],[49+]]-P_A_R[[#This Row],[50+]]</f>
        <v>0</v>
      </c>
      <c r="CT58" s="5">
        <f>P_A_R[[#This Row],[50+]]-P_A_R[[#This Row],[51+]]</f>
        <v>0</v>
      </c>
      <c r="CU58" s="5">
        <f>P_A_R[[#This Row],[51+]]-P_A_R[[#This Row],[52+]]</f>
        <v>0</v>
      </c>
      <c r="CV58" s="5">
        <f>P_A_R[[#This Row],[52+]]-P_A_R[[#This Row],[53+]]</f>
        <v>0</v>
      </c>
      <c r="CW58" s="5">
        <f>P_A_R[[#This Row],[53+]]-P_A_R[[#This Row],[54+]]</f>
        <v>0</v>
      </c>
      <c r="CX58" s="5">
        <f>P_A_R[[#This Row],[54+]]-P_A_R[[#This Row],[55+]]</f>
        <v>0</v>
      </c>
      <c r="CY58" s="5">
        <f>P_A_R[[#This Row],[55+]]-P_A_R[[#This Row],[56+]]</f>
        <v>0</v>
      </c>
      <c r="CZ58" s="5">
        <f>P_A_R[[#This Row],[56+]]-P_A_R[[#This Row],[57+]]</f>
        <v>0</v>
      </c>
      <c r="DA58" s="5">
        <f>P_A_R[[#This Row],[57+]]-P_A_R[[#This Row],[58+]]</f>
        <v>0</v>
      </c>
      <c r="DB58" s="5">
        <f>P_A_R[[#This Row],[58+]]-P_A_R[[#This Row],[59+]]</f>
        <v>0</v>
      </c>
    </row>
    <row r="59" spans="1:106" x14ac:dyDescent="0.25">
      <c r="A59" s="10">
        <v>22400623</v>
      </c>
      <c r="B59" t="s">
        <v>86</v>
      </c>
      <c r="C59" t="s">
        <v>74</v>
      </c>
      <c r="D59" s="11">
        <v>0.8125</v>
      </c>
      <c r="E59" s="9" t="str">
        <f>HYPERLINK("https://www.nba.com/stats/player/1629628/boxscores-traditional", "RJ Barrett")</f>
        <v>RJ Barrett</v>
      </c>
      <c r="F59">
        <v>29.4</v>
      </c>
      <c r="G59" s="4">
        <v>7.4989999999999997</v>
      </c>
      <c r="H59" s="3">
        <v>0.99519999999999997</v>
      </c>
      <c r="I59" s="3">
        <v>0.99285999999999996</v>
      </c>
      <c r="J59" s="3">
        <v>0.98982999999999999</v>
      </c>
      <c r="K59" s="3">
        <v>0.98573999999999995</v>
      </c>
      <c r="L59" s="3">
        <v>0.97982000000000002</v>
      </c>
      <c r="M59" s="3">
        <v>0.97257000000000005</v>
      </c>
      <c r="N59" s="3">
        <v>0.96326999999999996</v>
      </c>
      <c r="O59" s="3">
        <v>0.95052999999999999</v>
      </c>
      <c r="P59" s="3">
        <v>0.93574000000000002</v>
      </c>
      <c r="Q59" s="3">
        <v>0.91774</v>
      </c>
      <c r="R59" s="3">
        <v>0.89434999999999998</v>
      </c>
      <c r="S59" s="3">
        <v>0.86863999999999997</v>
      </c>
      <c r="T59" s="3">
        <v>0.83891000000000004</v>
      </c>
      <c r="U59" s="3">
        <v>0.80234000000000005</v>
      </c>
      <c r="V59" s="3">
        <v>0.76424000000000003</v>
      </c>
      <c r="W59" s="3">
        <v>0.72240000000000004</v>
      </c>
      <c r="X59" s="3">
        <v>0.67364000000000002</v>
      </c>
      <c r="Y59" s="3">
        <v>0.62551999999999996</v>
      </c>
      <c r="Z59" s="3">
        <v>0.57535000000000003</v>
      </c>
      <c r="AA59" s="3">
        <v>0.51993999999999996</v>
      </c>
      <c r="AB59" s="3">
        <v>0.46811999999999998</v>
      </c>
      <c r="AC59" s="3">
        <v>0.41682999999999998</v>
      </c>
      <c r="AD59" s="3">
        <v>0.36316999999999999</v>
      </c>
      <c r="AE59" s="3">
        <v>0.31561</v>
      </c>
      <c r="AF59" s="3">
        <v>0.27093</v>
      </c>
      <c r="AG59" s="3">
        <v>0.22663</v>
      </c>
      <c r="AH59" s="3">
        <v>0.18942999999999999</v>
      </c>
      <c r="AI59" s="3">
        <v>0.15625</v>
      </c>
      <c r="AJ59" s="3">
        <v>0.12506999999999999</v>
      </c>
      <c r="AK59" s="3">
        <v>0.10027</v>
      </c>
      <c r="AL59" s="3">
        <v>7.9269999999999993E-2</v>
      </c>
      <c r="AM59" s="3">
        <v>6.0569999999999999E-2</v>
      </c>
      <c r="AN59" s="3">
        <v>4.648E-2</v>
      </c>
      <c r="AO59" s="3">
        <v>3.5150000000000001E-2</v>
      </c>
      <c r="AP59" s="3">
        <v>2.5590000000000002E-2</v>
      </c>
      <c r="AQ59" s="3">
        <v>1.8759999999999999E-2</v>
      </c>
      <c r="AR59" s="3">
        <v>1.355E-2</v>
      </c>
      <c r="AS59" s="3">
        <v>9.3900000000000008E-3</v>
      </c>
      <c r="AT59" s="3">
        <v>6.5700000000000003E-3</v>
      </c>
      <c r="AU59" s="3">
        <v>4.5300000000000002E-3</v>
      </c>
      <c r="AV59" s="3">
        <v>2.98E-3</v>
      </c>
      <c r="AW59" s="3">
        <v>1.99E-3</v>
      </c>
      <c r="AX59" s="3">
        <v>1.31E-3</v>
      </c>
      <c r="AY59" s="3">
        <v>8.1999999999999998E-4</v>
      </c>
      <c r="AZ59" s="3">
        <v>5.1999999999999995E-4</v>
      </c>
      <c r="BA59" s="3">
        <v>3.2000000000000003E-4</v>
      </c>
      <c r="BB59" s="3">
        <v>1.9000000000000001E-4</v>
      </c>
      <c r="BC59" s="3">
        <v>1.2E-4</v>
      </c>
      <c r="BD59" s="3">
        <v>6.9999999999999994E-5</v>
      </c>
      <c r="BE59" s="3">
        <v>4.0000000000000003E-5</v>
      </c>
      <c r="BF59" s="5">
        <f>P_A_R[[#This Row],[10+]]-P_A_R[[#This Row],[11+]]</f>
        <v>2.3400000000000087E-3</v>
      </c>
      <c r="BG59" s="5">
        <f>P_A_R[[#This Row],[11+]]-P_A_R[[#This Row],[12+]]</f>
        <v>3.0299999999999772E-3</v>
      </c>
      <c r="BH59" s="5">
        <f>P_A_R[[#This Row],[12+]]-P_A_R[[#This Row],[13+]]</f>
        <v>4.090000000000038E-3</v>
      </c>
      <c r="BI59" s="5">
        <f>P_A_R[[#This Row],[13+]]-P_A_R[[#This Row],[14+]]</f>
        <v>5.9199999999999253E-3</v>
      </c>
      <c r="BJ59" s="5">
        <f>P_A_R[[#This Row],[14+]]-P_A_R[[#This Row],[15+]]</f>
        <v>7.2499999999999787E-3</v>
      </c>
      <c r="BK59" s="5">
        <f>P_A_R[[#This Row],[15+]]-P_A_R[[#This Row],[16+]]</f>
        <v>9.300000000000086E-3</v>
      </c>
      <c r="BL59" s="5">
        <f>P_A_R[[#This Row],[16+]]-P_A_R[[#This Row],[17+]]</f>
        <v>1.2739999999999974E-2</v>
      </c>
      <c r="BM59" s="5">
        <f>P_A_R[[#This Row],[17+]]-P_A_R[[#This Row],[18+]]</f>
        <v>1.478999999999997E-2</v>
      </c>
      <c r="BN59" s="5">
        <f>P_A_R[[#This Row],[18+]]-P_A_R[[#This Row],[19+]]</f>
        <v>1.8000000000000016E-2</v>
      </c>
      <c r="BO59" s="5">
        <f>P_A_R[[#This Row],[19+]]-P_A_R[[#This Row],[20+]]</f>
        <v>2.3390000000000022E-2</v>
      </c>
      <c r="BP59" s="5">
        <f>P_A_R[[#This Row],[20+]]-P_A_R[[#This Row],[21+]]</f>
        <v>2.5710000000000011E-2</v>
      </c>
      <c r="BQ59" s="5">
        <f>P_A_R[[#This Row],[21+]]-P_A_R[[#This Row],[22+]]</f>
        <v>2.9729999999999923E-2</v>
      </c>
      <c r="BR59" s="5">
        <f>P_A_R[[#This Row],[22+]]-P_A_R[[#This Row],[23+]]</f>
        <v>3.6569999999999991E-2</v>
      </c>
      <c r="BS59" s="5">
        <f>P_A_R[[#This Row],[23+]]-P_A_R[[#This Row],[24+]]</f>
        <v>3.8100000000000023E-2</v>
      </c>
      <c r="BT59" s="5">
        <f>P_A_R[[#This Row],[24+]]-P_A_R[[#This Row],[25+]]</f>
        <v>4.1839999999999988E-2</v>
      </c>
      <c r="BU59" s="5">
        <f>P_A_R[[#This Row],[25+]]-P_A_R[[#This Row],[26+]]</f>
        <v>4.8760000000000026E-2</v>
      </c>
      <c r="BV59" s="5">
        <f>P_A_R[[#This Row],[26+]]-P_A_R[[#This Row],[27+]]</f>
        <v>4.8120000000000052E-2</v>
      </c>
      <c r="BW59" s="5">
        <f>P_A_R[[#This Row],[27+]]-P_A_R[[#This Row],[28+]]</f>
        <v>5.0169999999999937E-2</v>
      </c>
      <c r="BX59" s="5">
        <f>P_A_R[[#This Row],[28+]]-P_A_R[[#This Row],[29+]]</f>
        <v>5.541000000000007E-2</v>
      </c>
      <c r="BY59" s="5">
        <f>P_A_R[[#This Row],[29+]]-P_A_R[[#This Row],[30+]]</f>
        <v>5.1819999999999977E-2</v>
      </c>
      <c r="BZ59" s="5">
        <f>P_A_R[[#This Row],[30+]]-P_A_R[[#This Row],[31+]]</f>
        <v>5.1290000000000002E-2</v>
      </c>
      <c r="CA59" s="5">
        <f>P_A_R[[#This Row],[31+]]-P_A_R[[#This Row],[32+]]</f>
        <v>5.3659999999999985E-2</v>
      </c>
      <c r="CB59" s="5">
        <f>P_A_R[[#This Row],[32+]]-P_A_R[[#This Row],[33+]]</f>
        <v>4.7559999999999991E-2</v>
      </c>
      <c r="CC59" s="5">
        <f>P_A_R[[#This Row],[33+]]-P_A_R[[#This Row],[34+]]</f>
        <v>4.4679999999999997E-2</v>
      </c>
      <c r="CD59" s="5">
        <f>P_A_R[[#This Row],[34+]]-P_A_R[[#This Row],[35+]]</f>
        <v>4.4300000000000006E-2</v>
      </c>
      <c r="CE59" s="5">
        <f>P_A_R[[#This Row],[35+]]-P_A_R[[#This Row],[36+]]</f>
        <v>3.7200000000000011E-2</v>
      </c>
      <c r="CF59" s="5">
        <f>P_A_R[[#This Row],[36+]]-P_A_R[[#This Row],[37+]]</f>
        <v>3.3179999999999987E-2</v>
      </c>
      <c r="CG59" s="5">
        <f>P_A_R[[#This Row],[37+]]-P_A_R[[#This Row],[38+]]</f>
        <v>3.1180000000000013E-2</v>
      </c>
      <c r="CH59" s="5">
        <f>P_A_R[[#This Row],[38+]]-P_A_R[[#This Row],[39+]]</f>
        <v>2.4799999999999989E-2</v>
      </c>
      <c r="CI59" s="5">
        <f>P_A_R[[#This Row],[39+]]-P_A_R[[#This Row],[40+]]</f>
        <v>2.1000000000000005E-2</v>
      </c>
      <c r="CJ59" s="5">
        <f>P_A_R[[#This Row],[40+]]-P_A_R[[#This Row],[41+]]</f>
        <v>1.8699999999999994E-2</v>
      </c>
      <c r="CK59" s="5">
        <f>P_A_R[[#This Row],[41+]]-P_A_R[[#This Row],[42+]]</f>
        <v>1.4089999999999998E-2</v>
      </c>
      <c r="CL59" s="5">
        <f>P_A_R[[#This Row],[42+]]-P_A_R[[#This Row],[43+]]</f>
        <v>1.133E-2</v>
      </c>
      <c r="CM59" s="5">
        <f>P_A_R[[#This Row],[43+]]-P_A_R[[#This Row],[44+]]</f>
        <v>9.5599999999999991E-3</v>
      </c>
      <c r="CN59" s="5">
        <f>P_A_R[[#This Row],[44+]]-P_A_R[[#This Row],[45+]]</f>
        <v>6.8300000000000027E-3</v>
      </c>
      <c r="CO59" s="5">
        <f>P_A_R[[#This Row],[45+]]-P_A_R[[#This Row],[46+]]</f>
        <v>5.2099999999999994E-3</v>
      </c>
      <c r="CP59" s="5">
        <f>P_A_R[[#This Row],[46+]]-P_A_R[[#This Row],[47+]]</f>
        <v>4.1599999999999988E-3</v>
      </c>
      <c r="CQ59" s="5">
        <f>P_A_R[[#This Row],[47+]]-P_A_R[[#This Row],[48+]]</f>
        <v>2.8200000000000005E-3</v>
      </c>
      <c r="CR59" s="5">
        <f>P_A_R[[#This Row],[48+]]-P_A_R[[#This Row],[49+]]</f>
        <v>2.0400000000000001E-3</v>
      </c>
      <c r="CS59" s="5">
        <f>P_A_R[[#This Row],[49+]]-P_A_R[[#This Row],[50+]]</f>
        <v>1.5500000000000002E-3</v>
      </c>
      <c r="CT59" s="5">
        <f>P_A_R[[#This Row],[50+]]-P_A_R[[#This Row],[51+]]</f>
        <v>9.8999999999999999E-4</v>
      </c>
      <c r="CU59" s="5">
        <f>P_A_R[[#This Row],[51+]]-P_A_R[[#This Row],[52+]]</f>
        <v>6.8000000000000005E-4</v>
      </c>
      <c r="CV59" s="5">
        <f>P_A_R[[#This Row],[52+]]-P_A_R[[#This Row],[53+]]</f>
        <v>4.8999999999999998E-4</v>
      </c>
      <c r="CW59" s="5">
        <f>P_A_R[[#This Row],[53+]]-P_A_R[[#This Row],[54+]]</f>
        <v>3.0000000000000003E-4</v>
      </c>
      <c r="CX59" s="5">
        <f>P_A_R[[#This Row],[54+]]-P_A_R[[#This Row],[55+]]</f>
        <v>1.9999999999999993E-4</v>
      </c>
      <c r="CY59" s="5">
        <f>P_A_R[[#This Row],[55+]]-P_A_R[[#This Row],[56+]]</f>
        <v>1.3000000000000002E-4</v>
      </c>
      <c r="CZ59" s="5">
        <f>P_A_R[[#This Row],[56+]]-P_A_R[[#This Row],[57+]]</f>
        <v>7.0000000000000007E-5</v>
      </c>
      <c r="DA59" s="5">
        <f>P_A_R[[#This Row],[57+]]-P_A_R[[#This Row],[58+]]</f>
        <v>5.0000000000000009E-5</v>
      </c>
      <c r="DB59" s="5">
        <f>P_A_R[[#This Row],[58+]]-P_A_R[[#This Row],[59+]]</f>
        <v>2.9999999999999991E-5</v>
      </c>
    </row>
    <row r="60" spans="1:106" x14ac:dyDescent="0.25">
      <c r="A60" s="10">
        <v>22400623</v>
      </c>
      <c r="B60" t="s">
        <v>86</v>
      </c>
      <c r="C60" t="s">
        <v>74</v>
      </c>
      <c r="D60" s="11">
        <v>0.8125</v>
      </c>
      <c r="E60" s="9" t="str">
        <f>HYPERLINK("https://www.nba.com/stats/player/1630193/boxscores-traditional", "Immanuel Quickley")</f>
        <v>Immanuel Quickley</v>
      </c>
      <c r="F60">
        <v>23.4</v>
      </c>
      <c r="G60" s="4">
        <v>6.2160000000000002</v>
      </c>
      <c r="H60" s="3">
        <v>0.98460999999999999</v>
      </c>
      <c r="I60" s="3">
        <v>0.97670000000000001</v>
      </c>
      <c r="J60" s="3">
        <v>0.96638000000000002</v>
      </c>
      <c r="K60" s="3">
        <v>0.95254000000000005</v>
      </c>
      <c r="L60" s="3">
        <v>0.93447999999999998</v>
      </c>
      <c r="M60" s="3">
        <v>0.91149000000000002</v>
      </c>
      <c r="N60" s="3">
        <v>0.88297999999999999</v>
      </c>
      <c r="O60" s="3">
        <v>0.84848999999999997</v>
      </c>
      <c r="P60" s="3">
        <v>0.80784999999999996</v>
      </c>
      <c r="Q60" s="3">
        <v>0.76114999999999999</v>
      </c>
      <c r="R60" s="3">
        <v>0.70884000000000003</v>
      </c>
      <c r="S60" s="3">
        <v>0.65173000000000003</v>
      </c>
      <c r="T60" s="3">
        <v>0.59094999999999998</v>
      </c>
      <c r="U60" s="3">
        <v>0.52392000000000005</v>
      </c>
      <c r="V60" s="3">
        <v>0.46017000000000002</v>
      </c>
      <c r="W60" s="3">
        <v>0.39743000000000001</v>
      </c>
      <c r="X60" s="3">
        <v>0.33723999999999998</v>
      </c>
      <c r="Y60" s="3">
        <v>0.28095999999999999</v>
      </c>
      <c r="Z60" s="3">
        <v>0.22964999999999999</v>
      </c>
      <c r="AA60" s="3">
        <v>0.18406</v>
      </c>
      <c r="AB60" s="3">
        <v>0.14457</v>
      </c>
      <c r="AC60" s="3">
        <v>0.11123</v>
      </c>
      <c r="AD60" s="3">
        <v>8.3790000000000003E-2</v>
      </c>
      <c r="AE60" s="3">
        <v>6.1780000000000002E-2</v>
      </c>
      <c r="AF60" s="3">
        <v>4.3630000000000002E-2</v>
      </c>
      <c r="AG60" s="3">
        <v>3.074E-2</v>
      </c>
      <c r="AH60" s="3">
        <v>2.1180000000000001E-2</v>
      </c>
      <c r="AI60" s="3">
        <v>1.426E-2</v>
      </c>
      <c r="AJ60" s="3">
        <v>9.3900000000000008E-3</v>
      </c>
      <c r="AK60" s="3">
        <v>6.0400000000000002E-3</v>
      </c>
      <c r="AL60" s="3">
        <v>3.79E-3</v>
      </c>
      <c r="AM60" s="3">
        <v>2.33E-3</v>
      </c>
      <c r="AN60" s="3">
        <v>1.39E-3</v>
      </c>
      <c r="AO60" s="3">
        <v>8.1999999999999998E-4</v>
      </c>
      <c r="AP60" s="3">
        <v>4.6999999999999999E-4</v>
      </c>
      <c r="AQ60" s="3">
        <v>2.5999999999999998E-4</v>
      </c>
      <c r="AR60" s="3">
        <v>1.3999999999999999E-4</v>
      </c>
      <c r="AS60" s="3">
        <v>6.9999999999999994E-5</v>
      </c>
      <c r="AT60" s="3">
        <v>4.0000000000000003E-5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5">
        <f>P_A_R[[#This Row],[10+]]-P_A_R[[#This Row],[11+]]</f>
        <v>7.9099999999999726E-3</v>
      </c>
      <c r="BG60" s="5">
        <f>P_A_R[[#This Row],[11+]]-P_A_R[[#This Row],[12+]]</f>
        <v>1.0319999999999996E-2</v>
      </c>
      <c r="BH60" s="5">
        <f>P_A_R[[#This Row],[12+]]-P_A_R[[#This Row],[13+]]</f>
        <v>1.3839999999999963E-2</v>
      </c>
      <c r="BI60" s="5">
        <f>P_A_R[[#This Row],[13+]]-P_A_R[[#This Row],[14+]]</f>
        <v>1.8060000000000076E-2</v>
      </c>
      <c r="BJ60" s="5">
        <f>P_A_R[[#This Row],[14+]]-P_A_R[[#This Row],[15+]]</f>
        <v>2.2989999999999955E-2</v>
      </c>
      <c r="BK60" s="5">
        <f>P_A_R[[#This Row],[15+]]-P_A_R[[#This Row],[16+]]</f>
        <v>2.8510000000000035E-2</v>
      </c>
      <c r="BL60" s="5">
        <f>P_A_R[[#This Row],[16+]]-P_A_R[[#This Row],[17+]]</f>
        <v>3.4490000000000021E-2</v>
      </c>
      <c r="BM60" s="5">
        <f>P_A_R[[#This Row],[17+]]-P_A_R[[#This Row],[18+]]</f>
        <v>4.0640000000000009E-2</v>
      </c>
      <c r="BN60" s="5">
        <f>P_A_R[[#This Row],[18+]]-P_A_R[[#This Row],[19+]]</f>
        <v>4.6699999999999964E-2</v>
      </c>
      <c r="BO60" s="5">
        <f>P_A_R[[#This Row],[19+]]-P_A_R[[#This Row],[20+]]</f>
        <v>5.2309999999999968E-2</v>
      </c>
      <c r="BP60" s="5">
        <f>P_A_R[[#This Row],[20+]]-P_A_R[[#This Row],[21+]]</f>
        <v>5.7109999999999994E-2</v>
      </c>
      <c r="BQ60" s="5">
        <f>P_A_R[[#This Row],[21+]]-P_A_R[[#This Row],[22+]]</f>
        <v>6.0780000000000056E-2</v>
      </c>
      <c r="BR60" s="5">
        <f>P_A_R[[#This Row],[22+]]-P_A_R[[#This Row],[23+]]</f>
        <v>6.7029999999999923E-2</v>
      </c>
      <c r="BS60" s="5">
        <f>P_A_R[[#This Row],[23+]]-P_A_R[[#This Row],[24+]]</f>
        <v>6.3750000000000029E-2</v>
      </c>
      <c r="BT60" s="5">
        <f>P_A_R[[#This Row],[24+]]-P_A_R[[#This Row],[25+]]</f>
        <v>6.2740000000000018E-2</v>
      </c>
      <c r="BU60" s="5">
        <f>P_A_R[[#This Row],[25+]]-P_A_R[[#This Row],[26+]]</f>
        <v>6.0190000000000021E-2</v>
      </c>
      <c r="BV60" s="5">
        <f>P_A_R[[#This Row],[26+]]-P_A_R[[#This Row],[27+]]</f>
        <v>5.6279999999999997E-2</v>
      </c>
      <c r="BW60" s="5">
        <f>P_A_R[[#This Row],[27+]]-P_A_R[[#This Row],[28+]]</f>
        <v>5.1309999999999995E-2</v>
      </c>
      <c r="BX60" s="5">
        <f>P_A_R[[#This Row],[28+]]-P_A_R[[#This Row],[29+]]</f>
        <v>4.5589999999999992E-2</v>
      </c>
      <c r="BY60" s="5">
        <f>P_A_R[[#This Row],[29+]]-P_A_R[[#This Row],[30+]]</f>
        <v>3.9489999999999997E-2</v>
      </c>
      <c r="BZ60" s="5">
        <f>P_A_R[[#This Row],[30+]]-P_A_R[[#This Row],[31+]]</f>
        <v>3.3340000000000009E-2</v>
      </c>
      <c r="CA60" s="5">
        <f>P_A_R[[#This Row],[31+]]-P_A_R[[#This Row],[32+]]</f>
        <v>2.7439999999999992E-2</v>
      </c>
      <c r="CB60" s="5">
        <f>P_A_R[[#This Row],[32+]]-P_A_R[[#This Row],[33+]]</f>
        <v>2.2010000000000002E-2</v>
      </c>
      <c r="CC60" s="5">
        <f>P_A_R[[#This Row],[33+]]-P_A_R[[#This Row],[34+]]</f>
        <v>1.8149999999999999E-2</v>
      </c>
      <c r="CD60" s="5">
        <f>P_A_R[[#This Row],[34+]]-P_A_R[[#This Row],[35+]]</f>
        <v>1.2890000000000002E-2</v>
      </c>
      <c r="CE60" s="5">
        <f>P_A_R[[#This Row],[35+]]-P_A_R[[#This Row],[36+]]</f>
        <v>9.5599999999999991E-3</v>
      </c>
      <c r="CF60" s="5">
        <f>P_A_R[[#This Row],[36+]]-P_A_R[[#This Row],[37+]]</f>
        <v>6.9200000000000008E-3</v>
      </c>
      <c r="CG60" s="5">
        <f>P_A_R[[#This Row],[37+]]-P_A_R[[#This Row],[38+]]</f>
        <v>4.8699999999999993E-3</v>
      </c>
      <c r="CH60" s="5">
        <f>P_A_R[[#This Row],[38+]]-P_A_R[[#This Row],[39+]]</f>
        <v>3.3500000000000005E-3</v>
      </c>
      <c r="CI60" s="5">
        <f>P_A_R[[#This Row],[39+]]-P_A_R[[#This Row],[40+]]</f>
        <v>2.2500000000000003E-3</v>
      </c>
      <c r="CJ60" s="5">
        <f>P_A_R[[#This Row],[40+]]-P_A_R[[#This Row],[41+]]</f>
        <v>1.4599999999999999E-3</v>
      </c>
      <c r="CK60" s="5">
        <f>P_A_R[[#This Row],[41+]]-P_A_R[[#This Row],[42+]]</f>
        <v>9.4000000000000008E-4</v>
      </c>
      <c r="CL60" s="5">
        <f>P_A_R[[#This Row],[42+]]-P_A_R[[#This Row],[43+]]</f>
        <v>5.6999999999999998E-4</v>
      </c>
      <c r="CM60" s="5">
        <f>P_A_R[[#This Row],[43+]]-P_A_R[[#This Row],[44+]]</f>
        <v>3.5E-4</v>
      </c>
      <c r="CN60" s="5">
        <f>P_A_R[[#This Row],[44+]]-P_A_R[[#This Row],[45+]]</f>
        <v>2.1000000000000001E-4</v>
      </c>
      <c r="CO60" s="5">
        <f>P_A_R[[#This Row],[45+]]-P_A_R[[#This Row],[46+]]</f>
        <v>1.1999999999999999E-4</v>
      </c>
      <c r="CP60" s="5">
        <f>P_A_R[[#This Row],[46+]]-P_A_R[[#This Row],[47+]]</f>
        <v>6.9999999999999994E-5</v>
      </c>
      <c r="CQ60" s="5">
        <f>P_A_R[[#This Row],[47+]]-P_A_R[[#This Row],[48+]]</f>
        <v>2.9999999999999991E-5</v>
      </c>
      <c r="CR60" s="5">
        <f>P_A_R[[#This Row],[48+]]-P_A_R[[#This Row],[49+]]</f>
        <v>4.0000000000000003E-5</v>
      </c>
      <c r="CS60" s="5">
        <f>P_A_R[[#This Row],[49+]]-P_A_R[[#This Row],[50+]]</f>
        <v>0</v>
      </c>
      <c r="CT60" s="5">
        <f>P_A_R[[#This Row],[50+]]-P_A_R[[#This Row],[51+]]</f>
        <v>0</v>
      </c>
      <c r="CU60" s="5">
        <f>P_A_R[[#This Row],[51+]]-P_A_R[[#This Row],[52+]]</f>
        <v>0</v>
      </c>
      <c r="CV60" s="5">
        <f>P_A_R[[#This Row],[52+]]-P_A_R[[#This Row],[53+]]</f>
        <v>0</v>
      </c>
      <c r="CW60" s="5">
        <f>P_A_R[[#This Row],[53+]]-P_A_R[[#This Row],[54+]]</f>
        <v>0</v>
      </c>
      <c r="CX60" s="5">
        <f>P_A_R[[#This Row],[54+]]-P_A_R[[#This Row],[55+]]</f>
        <v>0</v>
      </c>
      <c r="CY60" s="5">
        <f>P_A_R[[#This Row],[55+]]-P_A_R[[#This Row],[56+]]</f>
        <v>0</v>
      </c>
      <c r="CZ60" s="5">
        <f>P_A_R[[#This Row],[56+]]-P_A_R[[#This Row],[57+]]</f>
        <v>0</v>
      </c>
      <c r="DA60" s="5">
        <f>P_A_R[[#This Row],[57+]]-P_A_R[[#This Row],[58+]]</f>
        <v>0</v>
      </c>
      <c r="DB60" s="5">
        <f>P_A_R[[#This Row],[58+]]-P_A_R[[#This Row],[59+]]</f>
        <v>0</v>
      </c>
    </row>
    <row r="61" spans="1:106" x14ac:dyDescent="0.25">
      <c r="A61" s="10">
        <v>22400623</v>
      </c>
      <c r="B61" t="s">
        <v>86</v>
      </c>
      <c r="C61" t="s">
        <v>74</v>
      </c>
      <c r="D61" s="11">
        <v>0.8125</v>
      </c>
      <c r="E61" s="9" t="str">
        <f>HYPERLINK("https://www.nba.com/stats/player/1627751/boxscores-traditional", "Jakob Pöltl")</f>
        <v>Jakob Pöltl</v>
      </c>
      <c r="F61">
        <v>23</v>
      </c>
      <c r="G61" s="4">
        <v>6.4189999999999996</v>
      </c>
      <c r="H61" s="3">
        <v>0.97882000000000002</v>
      </c>
      <c r="I61" s="3">
        <v>0.96926000000000001</v>
      </c>
      <c r="J61" s="3">
        <v>0.95637000000000005</v>
      </c>
      <c r="K61" s="3">
        <v>0.94062000000000001</v>
      </c>
      <c r="L61" s="3">
        <v>0.91923999999999995</v>
      </c>
      <c r="M61" s="3">
        <v>0.89434999999999998</v>
      </c>
      <c r="N61" s="3">
        <v>0.86214000000000002</v>
      </c>
      <c r="O61" s="3">
        <v>0.82381000000000004</v>
      </c>
      <c r="P61" s="3">
        <v>0.7823</v>
      </c>
      <c r="Q61" s="3">
        <v>0.73236999999999997</v>
      </c>
      <c r="R61" s="3">
        <v>0.68081999999999998</v>
      </c>
      <c r="S61" s="3">
        <v>0.62172000000000005</v>
      </c>
      <c r="T61" s="3">
        <v>0.56355999999999995</v>
      </c>
      <c r="U61" s="3">
        <v>0.5</v>
      </c>
      <c r="V61" s="3">
        <v>0.43643999999999999</v>
      </c>
      <c r="W61" s="3">
        <v>0.37828000000000001</v>
      </c>
      <c r="X61" s="3">
        <v>0.31918000000000002</v>
      </c>
      <c r="Y61" s="3">
        <v>0.26762999999999998</v>
      </c>
      <c r="Z61" s="3">
        <v>0.2177</v>
      </c>
      <c r="AA61" s="3">
        <v>0.17619000000000001</v>
      </c>
      <c r="AB61" s="3">
        <v>0.13786000000000001</v>
      </c>
      <c r="AC61" s="3">
        <v>0.10564999999999999</v>
      </c>
      <c r="AD61" s="3">
        <v>8.0759999999999998E-2</v>
      </c>
      <c r="AE61" s="3">
        <v>5.9380000000000002E-2</v>
      </c>
      <c r="AF61" s="3">
        <v>4.3630000000000002E-2</v>
      </c>
      <c r="AG61" s="3">
        <v>3.074E-2</v>
      </c>
      <c r="AH61" s="3">
        <v>2.1180000000000001E-2</v>
      </c>
      <c r="AI61" s="3">
        <v>1.4630000000000001E-2</v>
      </c>
      <c r="AJ61" s="3">
        <v>9.6399999999999993E-3</v>
      </c>
      <c r="AK61" s="3">
        <v>6.3899999999999998E-3</v>
      </c>
      <c r="AL61" s="3">
        <v>4.0200000000000001E-3</v>
      </c>
      <c r="AM61" s="3">
        <v>2.5600000000000002E-3</v>
      </c>
      <c r="AN61" s="3">
        <v>1.5399999999999999E-3</v>
      </c>
      <c r="AO61" s="3">
        <v>8.9999999999999998E-4</v>
      </c>
      <c r="AP61" s="3">
        <v>5.4000000000000001E-4</v>
      </c>
      <c r="AQ61" s="3">
        <v>2.9999999999999997E-4</v>
      </c>
      <c r="AR61" s="3">
        <v>1.7000000000000001E-4</v>
      </c>
      <c r="AS61" s="3">
        <v>9.0000000000000006E-5</v>
      </c>
      <c r="AT61" s="3">
        <v>5.0000000000000002E-5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5">
        <f>P_A_R[[#This Row],[10+]]-P_A_R[[#This Row],[11+]]</f>
        <v>9.5600000000000129E-3</v>
      </c>
      <c r="BG61" s="5">
        <f>P_A_R[[#This Row],[11+]]-P_A_R[[#This Row],[12+]]</f>
        <v>1.2889999999999957E-2</v>
      </c>
      <c r="BH61" s="5">
        <f>P_A_R[[#This Row],[12+]]-P_A_R[[#This Row],[13+]]</f>
        <v>1.5750000000000042E-2</v>
      </c>
      <c r="BI61" s="5">
        <f>P_A_R[[#This Row],[13+]]-P_A_R[[#This Row],[14+]]</f>
        <v>2.1380000000000066E-2</v>
      </c>
      <c r="BJ61" s="5">
        <f>P_A_R[[#This Row],[14+]]-P_A_R[[#This Row],[15+]]</f>
        <v>2.4889999999999968E-2</v>
      </c>
      <c r="BK61" s="5">
        <f>P_A_R[[#This Row],[15+]]-P_A_R[[#This Row],[16+]]</f>
        <v>3.2209999999999961E-2</v>
      </c>
      <c r="BL61" s="5">
        <f>P_A_R[[#This Row],[16+]]-P_A_R[[#This Row],[17+]]</f>
        <v>3.8329999999999975E-2</v>
      </c>
      <c r="BM61" s="5">
        <f>P_A_R[[#This Row],[17+]]-P_A_R[[#This Row],[18+]]</f>
        <v>4.1510000000000047E-2</v>
      </c>
      <c r="BN61" s="5">
        <f>P_A_R[[#This Row],[18+]]-P_A_R[[#This Row],[19+]]</f>
        <v>4.993000000000003E-2</v>
      </c>
      <c r="BO61" s="5">
        <f>P_A_R[[#This Row],[19+]]-P_A_R[[#This Row],[20+]]</f>
        <v>5.1549999999999985E-2</v>
      </c>
      <c r="BP61" s="5">
        <f>P_A_R[[#This Row],[20+]]-P_A_R[[#This Row],[21+]]</f>
        <v>5.909999999999993E-2</v>
      </c>
      <c r="BQ61" s="5">
        <f>P_A_R[[#This Row],[21+]]-P_A_R[[#This Row],[22+]]</f>
        <v>5.8160000000000101E-2</v>
      </c>
      <c r="BR61" s="5">
        <f>P_A_R[[#This Row],[22+]]-P_A_R[[#This Row],[23+]]</f>
        <v>6.355999999999995E-2</v>
      </c>
      <c r="BS61" s="5">
        <f>P_A_R[[#This Row],[23+]]-P_A_R[[#This Row],[24+]]</f>
        <v>6.3560000000000005E-2</v>
      </c>
      <c r="BT61" s="5">
        <f>P_A_R[[#This Row],[24+]]-P_A_R[[#This Row],[25+]]</f>
        <v>5.8159999999999989E-2</v>
      </c>
      <c r="BU61" s="5">
        <f>P_A_R[[#This Row],[25+]]-P_A_R[[#This Row],[26+]]</f>
        <v>5.9099999999999986E-2</v>
      </c>
      <c r="BV61" s="5">
        <f>P_A_R[[#This Row],[26+]]-P_A_R[[#This Row],[27+]]</f>
        <v>5.155000000000004E-2</v>
      </c>
      <c r="BW61" s="5">
        <f>P_A_R[[#This Row],[27+]]-P_A_R[[#This Row],[28+]]</f>
        <v>4.9929999999999974E-2</v>
      </c>
      <c r="BX61" s="5">
        <f>P_A_R[[#This Row],[28+]]-P_A_R[[#This Row],[29+]]</f>
        <v>4.1509999999999991E-2</v>
      </c>
      <c r="BY61" s="5">
        <f>P_A_R[[#This Row],[29+]]-P_A_R[[#This Row],[30+]]</f>
        <v>3.8330000000000003E-2</v>
      </c>
      <c r="BZ61" s="5">
        <f>P_A_R[[#This Row],[30+]]-P_A_R[[#This Row],[31+]]</f>
        <v>3.2210000000000016E-2</v>
      </c>
      <c r="CA61" s="5">
        <f>P_A_R[[#This Row],[31+]]-P_A_R[[#This Row],[32+]]</f>
        <v>2.4889999999999995E-2</v>
      </c>
      <c r="CB61" s="5">
        <f>P_A_R[[#This Row],[32+]]-P_A_R[[#This Row],[33+]]</f>
        <v>2.1379999999999996E-2</v>
      </c>
      <c r="CC61" s="5">
        <f>P_A_R[[#This Row],[33+]]-P_A_R[[#This Row],[34+]]</f>
        <v>1.575E-2</v>
      </c>
      <c r="CD61" s="5">
        <f>P_A_R[[#This Row],[34+]]-P_A_R[[#This Row],[35+]]</f>
        <v>1.2890000000000002E-2</v>
      </c>
      <c r="CE61" s="5">
        <f>P_A_R[[#This Row],[35+]]-P_A_R[[#This Row],[36+]]</f>
        <v>9.5599999999999991E-3</v>
      </c>
      <c r="CF61" s="5">
        <f>P_A_R[[#This Row],[36+]]-P_A_R[[#This Row],[37+]]</f>
        <v>6.5500000000000003E-3</v>
      </c>
      <c r="CG61" s="5">
        <f>P_A_R[[#This Row],[37+]]-P_A_R[[#This Row],[38+]]</f>
        <v>4.9900000000000014E-3</v>
      </c>
      <c r="CH61" s="5">
        <f>P_A_R[[#This Row],[38+]]-P_A_R[[#This Row],[39+]]</f>
        <v>3.2499999999999994E-3</v>
      </c>
      <c r="CI61" s="5">
        <f>P_A_R[[#This Row],[39+]]-P_A_R[[#This Row],[40+]]</f>
        <v>2.3699999999999997E-3</v>
      </c>
      <c r="CJ61" s="5">
        <f>P_A_R[[#This Row],[40+]]-P_A_R[[#This Row],[41+]]</f>
        <v>1.4599999999999999E-3</v>
      </c>
      <c r="CK61" s="5">
        <f>P_A_R[[#This Row],[41+]]-P_A_R[[#This Row],[42+]]</f>
        <v>1.0200000000000003E-3</v>
      </c>
      <c r="CL61" s="5">
        <f>P_A_R[[#This Row],[42+]]-P_A_R[[#This Row],[43+]]</f>
        <v>6.3999999999999994E-4</v>
      </c>
      <c r="CM61" s="5">
        <f>P_A_R[[#This Row],[43+]]-P_A_R[[#This Row],[44+]]</f>
        <v>3.5999999999999997E-4</v>
      </c>
      <c r="CN61" s="5">
        <f>P_A_R[[#This Row],[44+]]-P_A_R[[#This Row],[45+]]</f>
        <v>2.4000000000000003E-4</v>
      </c>
      <c r="CO61" s="5">
        <f>P_A_R[[#This Row],[45+]]-P_A_R[[#This Row],[46+]]</f>
        <v>1.2999999999999996E-4</v>
      </c>
      <c r="CP61" s="5">
        <f>P_A_R[[#This Row],[46+]]-P_A_R[[#This Row],[47+]]</f>
        <v>8.0000000000000007E-5</v>
      </c>
      <c r="CQ61" s="5">
        <f>P_A_R[[#This Row],[47+]]-P_A_R[[#This Row],[48+]]</f>
        <v>4.0000000000000003E-5</v>
      </c>
      <c r="CR61" s="5">
        <f>P_A_R[[#This Row],[48+]]-P_A_R[[#This Row],[49+]]</f>
        <v>5.0000000000000002E-5</v>
      </c>
      <c r="CS61" s="5">
        <f>P_A_R[[#This Row],[49+]]-P_A_R[[#This Row],[50+]]</f>
        <v>0</v>
      </c>
      <c r="CT61" s="5">
        <f>P_A_R[[#This Row],[50+]]-P_A_R[[#This Row],[51+]]</f>
        <v>0</v>
      </c>
      <c r="CU61" s="5">
        <f>P_A_R[[#This Row],[51+]]-P_A_R[[#This Row],[52+]]</f>
        <v>0</v>
      </c>
      <c r="CV61" s="5">
        <f>P_A_R[[#This Row],[52+]]-P_A_R[[#This Row],[53+]]</f>
        <v>0</v>
      </c>
      <c r="CW61" s="5">
        <f>P_A_R[[#This Row],[53+]]-P_A_R[[#This Row],[54+]]</f>
        <v>0</v>
      </c>
      <c r="CX61" s="5">
        <f>P_A_R[[#This Row],[54+]]-P_A_R[[#This Row],[55+]]</f>
        <v>0</v>
      </c>
      <c r="CY61" s="5">
        <f>P_A_R[[#This Row],[55+]]-P_A_R[[#This Row],[56+]]</f>
        <v>0</v>
      </c>
      <c r="CZ61" s="5">
        <f>P_A_R[[#This Row],[56+]]-P_A_R[[#This Row],[57+]]</f>
        <v>0</v>
      </c>
      <c r="DA61" s="5">
        <f>P_A_R[[#This Row],[57+]]-P_A_R[[#This Row],[58+]]</f>
        <v>0</v>
      </c>
      <c r="DB61" s="5">
        <f>P_A_R[[#This Row],[58+]]-P_A_R[[#This Row],[59+]]</f>
        <v>0</v>
      </c>
    </row>
    <row r="62" spans="1:106" x14ac:dyDescent="0.25">
      <c r="A62" s="10">
        <v>22400623</v>
      </c>
      <c r="B62" t="s">
        <v>86</v>
      </c>
      <c r="C62" t="s">
        <v>74</v>
      </c>
      <c r="D62" s="11">
        <v>0.8125</v>
      </c>
      <c r="E62" s="9" t="str">
        <f>HYPERLINK("https://www.nba.com/stats/player/1628971/boxscores-traditional", "Bruce Brown")</f>
        <v>Bruce Brown</v>
      </c>
      <c r="F62">
        <v>17.8</v>
      </c>
      <c r="G62" s="4">
        <v>7.4139999999999997</v>
      </c>
      <c r="H62" s="3">
        <v>0.85314000000000001</v>
      </c>
      <c r="I62" s="3">
        <v>0.82121</v>
      </c>
      <c r="J62" s="3">
        <v>0.7823</v>
      </c>
      <c r="K62" s="3">
        <v>0.74214999999999998</v>
      </c>
      <c r="L62" s="3">
        <v>0.69496999999999998</v>
      </c>
      <c r="M62" s="3">
        <v>0.64802999999999999</v>
      </c>
      <c r="N62" s="3">
        <v>0.59482999999999997</v>
      </c>
      <c r="O62" s="3">
        <v>0.54379999999999995</v>
      </c>
      <c r="P62" s="3">
        <v>0.48803000000000002</v>
      </c>
      <c r="Q62" s="3">
        <v>0.43643999999999999</v>
      </c>
      <c r="R62" s="3">
        <v>0.38208999999999999</v>
      </c>
      <c r="S62" s="3">
        <v>0.33360000000000001</v>
      </c>
      <c r="T62" s="3">
        <v>0.28433999999999998</v>
      </c>
      <c r="U62" s="3">
        <v>0.24196000000000001</v>
      </c>
      <c r="V62" s="3">
        <v>0.20044999999999999</v>
      </c>
      <c r="W62" s="3">
        <v>0.16602</v>
      </c>
      <c r="X62" s="3">
        <v>0.13350000000000001</v>
      </c>
      <c r="Y62" s="3">
        <v>0.10749</v>
      </c>
      <c r="Z62" s="3">
        <v>8.3790000000000003E-2</v>
      </c>
      <c r="AA62" s="3">
        <v>6.5519999999999995E-2</v>
      </c>
      <c r="AB62" s="3">
        <v>4.947E-2</v>
      </c>
      <c r="AC62" s="3">
        <v>3.7539999999999997E-2</v>
      </c>
      <c r="AD62" s="3">
        <v>2.743E-2</v>
      </c>
      <c r="AE62" s="3">
        <v>2.018E-2</v>
      </c>
      <c r="AF62" s="3">
        <v>1.426E-2</v>
      </c>
      <c r="AG62" s="3">
        <v>1.017E-2</v>
      </c>
      <c r="AH62" s="3">
        <v>7.1399999999999996E-3</v>
      </c>
      <c r="AI62" s="3">
        <v>4.7999999999999996E-3</v>
      </c>
      <c r="AJ62" s="3">
        <v>3.2599999999999999E-3</v>
      </c>
      <c r="AK62" s="3">
        <v>2.1199999999999999E-3</v>
      </c>
      <c r="AL62" s="3">
        <v>1.39E-3</v>
      </c>
      <c r="AM62" s="3">
        <v>8.7000000000000001E-4</v>
      </c>
      <c r="AN62" s="3">
        <v>5.5999999999999995E-4</v>
      </c>
      <c r="AO62" s="3">
        <v>3.4000000000000002E-4</v>
      </c>
      <c r="AP62" s="3">
        <v>2.1000000000000001E-4</v>
      </c>
      <c r="AQ62" s="3">
        <v>1.2E-4</v>
      </c>
      <c r="AR62" s="3">
        <v>6.9999999999999994E-5</v>
      </c>
      <c r="AS62" s="3">
        <v>4.0000000000000003E-5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5">
        <f>P_A_R[[#This Row],[10+]]-P_A_R[[#This Row],[11+]]</f>
        <v>3.1930000000000014E-2</v>
      </c>
      <c r="BG62" s="5">
        <f>P_A_R[[#This Row],[11+]]-P_A_R[[#This Row],[12+]]</f>
        <v>3.891E-2</v>
      </c>
      <c r="BH62" s="5">
        <f>P_A_R[[#This Row],[12+]]-P_A_R[[#This Row],[13+]]</f>
        <v>4.0150000000000019E-2</v>
      </c>
      <c r="BI62" s="5">
        <f>P_A_R[[#This Row],[13+]]-P_A_R[[#This Row],[14+]]</f>
        <v>4.718E-2</v>
      </c>
      <c r="BJ62" s="5">
        <f>P_A_R[[#This Row],[14+]]-P_A_R[[#This Row],[15+]]</f>
        <v>4.6939999999999982E-2</v>
      </c>
      <c r="BK62" s="5">
        <f>P_A_R[[#This Row],[15+]]-P_A_R[[#This Row],[16+]]</f>
        <v>5.3200000000000025E-2</v>
      </c>
      <c r="BL62" s="5">
        <f>P_A_R[[#This Row],[16+]]-P_A_R[[#This Row],[17+]]</f>
        <v>5.103000000000002E-2</v>
      </c>
      <c r="BM62" s="5">
        <f>P_A_R[[#This Row],[17+]]-P_A_R[[#This Row],[18+]]</f>
        <v>5.5769999999999931E-2</v>
      </c>
      <c r="BN62" s="5">
        <f>P_A_R[[#This Row],[18+]]-P_A_R[[#This Row],[19+]]</f>
        <v>5.1590000000000025E-2</v>
      </c>
      <c r="BO62" s="5">
        <f>P_A_R[[#This Row],[19+]]-P_A_R[[#This Row],[20+]]</f>
        <v>5.4350000000000009E-2</v>
      </c>
      <c r="BP62" s="5">
        <f>P_A_R[[#This Row],[20+]]-P_A_R[[#This Row],[21+]]</f>
        <v>4.8489999999999978E-2</v>
      </c>
      <c r="BQ62" s="5">
        <f>P_A_R[[#This Row],[21+]]-P_A_R[[#This Row],[22+]]</f>
        <v>4.9260000000000026E-2</v>
      </c>
      <c r="BR62" s="5">
        <f>P_A_R[[#This Row],[22+]]-P_A_R[[#This Row],[23+]]</f>
        <v>4.2379999999999973E-2</v>
      </c>
      <c r="BS62" s="5">
        <f>P_A_R[[#This Row],[23+]]-P_A_R[[#This Row],[24+]]</f>
        <v>4.1510000000000019E-2</v>
      </c>
      <c r="BT62" s="5">
        <f>P_A_R[[#This Row],[24+]]-P_A_R[[#This Row],[25+]]</f>
        <v>3.4429999999999988E-2</v>
      </c>
      <c r="BU62" s="5">
        <f>P_A_R[[#This Row],[25+]]-P_A_R[[#This Row],[26+]]</f>
        <v>3.2519999999999993E-2</v>
      </c>
      <c r="BV62" s="5">
        <f>P_A_R[[#This Row],[26+]]-P_A_R[[#This Row],[27+]]</f>
        <v>2.6010000000000005E-2</v>
      </c>
      <c r="BW62" s="5">
        <f>P_A_R[[#This Row],[27+]]-P_A_R[[#This Row],[28+]]</f>
        <v>2.3699999999999999E-2</v>
      </c>
      <c r="BX62" s="5">
        <f>P_A_R[[#This Row],[28+]]-P_A_R[[#This Row],[29+]]</f>
        <v>1.8270000000000008E-2</v>
      </c>
      <c r="BY62" s="5">
        <f>P_A_R[[#This Row],[29+]]-P_A_R[[#This Row],[30+]]</f>
        <v>1.6049999999999995E-2</v>
      </c>
      <c r="BZ62" s="5">
        <f>P_A_R[[#This Row],[30+]]-P_A_R[[#This Row],[31+]]</f>
        <v>1.1930000000000003E-2</v>
      </c>
      <c r="CA62" s="5">
        <f>P_A_R[[#This Row],[31+]]-P_A_R[[#This Row],[32+]]</f>
        <v>1.0109999999999997E-2</v>
      </c>
      <c r="CB62" s="5">
        <f>P_A_R[[#This Row],[32+]]-P_A_R[[#This Row],[33+]]</f>
        <v>7.2499999999999995E-3</v>
      </c>
      <c r="CC62" s="5">
        <f>P_A_R[[#This Row],[33+]]-P_A_R[[#This Row],[34+]]</f>
        <v>5.9199999999999999E-3</v>
      </c>
      <c r="CD62" s="5">
        <f>P_A_R[[#This Row],[34+]]-P_A_R[[#This Row],[35+]]</f>
        <v>4.0899999999999999E-3</v>
      </c>
      <c r="CE62" s="5">
        <f>P_A_R[[#This Row],[35+]]-P_A_R[[#This Row],[36+]]</f>
        <v>3.0300000000000006E-3</v>
      </c>
      <c r="CF62" s="5">
        <f>P_A_R[[#This Row],[36+]]-P_A_R[[#This Row],[37+]]</f>
        <v>2.3400000000000001E-3</v>
      </c>
      <c r="CG62" s="5">
        <f>P_A_R[[#This Row],[37+]]-P_A_R[[#This Row],[38+]]</f>
        <v>1.5399999999999997E-3</v>
      </c>
      <c r="CH62" s="5">
        <f>P_A_R[[#This Row],[38+]]-P_A_R[[#This Row],[39+]]</f>
        <v>1.14E-3</v>
      </c>
      <c r="CI62" s="5">
        <f>P_A_R[[#This Row],[39+]]-P_A_R[[#This Row],[40+]]</f>
        <v>7.2999999999999996E-4</v>
      </c>
      <c r="CJ62" s="5">
        <f>P_A_R[[#This Row],[40+]]-P_A_R[[#This Row],[41+]]</f>
        <v>5.1999999999999995E-4</v>
      </c>
      <c r="CK62" s="5">
        <f>P_A_R[[#This Row],[41+]]-P_A_R[[#This Row],[42+]]</f>
        <v>3.1000000000000005E-4</v>
      </c>
      <c r="CL62" s="5">
        <f>P_A_R[[#This Row],[42+]]-P_A_R[[#This Row],[43+]]</f>
        <v>2.1999999999999993E-4</v>
      </c>
      <c r="CM62" s="5">
        <f>P_A_R[[#This Row],[43+]]-P_A_R[[#This Row],[44+]]</f>
        <v>1.3000000000000002E-4</v>
      </c>
      <c r="CN62" s="5">
        <f>P_A_R[[#This Row],[44+]]-P_A_R[[#This Row],[45+]]</f>
        <v>9.0000000000000006E-5</v>
      </c>
      <c r="CO62" s="5">
        <f>P_A_R[[#This Row],[45+]]-P_A_R[[#This Row],[46+]]</f>
        <v>5.0000000000000009E-5</v>
      </c>
      <c r="CP62" s="5">
        <f>P_A_R[[#This Row],[46+]]-P_A_R[[#This Row],[47+]]</f>
        <v>2.9999999999999991E-5</v>
      </c>
      <c r="CQ62" s="5">
        <f>P_A_R[[#This Row],[47+]]-P_A_R[[#This Row],[48+]]</f>
        <v>4.0000000000000003E-5</v>
      </c>
      <c r="CR62" s="5">
        <f>P_A_R[[#This Row],[48+]]-P_A_R[[#This Row],[49+]]</f>
        <v>0</v>
      </c>
      <c r="CS62" s="5">
        <f>P_A_R[[#This Row],[49+]]-P_A_R[[#This Row],[50+]]</f>
        <v>0</v>
      </c>
      <c r="CT62" s="5">
        <f>P_A_R[[#This Row],[50+]]-P_A_R[[#This Row],[51+]]</f>
        <v>0</v>
      </c>
      <c r="CU62" s="5">
        <f>P_A_R[[#This Row],[51+]]-P_A_R[[#This Row],[52+]]</f>
        <v>0</v>
      </c>
      <c r="CV62" s="5">
        <f>P_A_R[[#This Row],[52+]]-P_A_R[[#This Row],[53+]]</f>
        <v>0</v>
      </c>
      <c r="CW62" s="5">
        <f>P_A_R[[#This Row],[53+]]-P_A_R[[#This Row],[54+]]</f>
        <v>0</v>
      </c>
      <c r="CX62" s="5">
        <f>P_A_R[[#This Row],[54+]]-P_A_R[[#This Row],[55+]]</f>
        <v>0</v>
      </c>
      <c r="CY62" s="5">
        <f>P_A_R[[#This Row],[55+]]-P_A_R[[#This Row],[56+]]</f>
        <v>0</v>
      </c>
      <c r="CZ62" s="5">
        <f>P_A_R[[#This Row],[56+]]-P_A_R[[#This Row],[57+]]</f>
        <v>0</v>
      </c>
      <c r="DA62" s="5">
        <f>P_A_R[[#This Row],[57+]]-P_A_R[[#This Row],[58+]]</f>
        <v>0</v>
      </c>
      <c r="DB62" s="5">
        <f>P_A_R[[#This Row],[58+]]-P_A_R[[#This Row],[59+]]</f>
        <v>0</v>
      </c>
    </row>
    <row r="63" spans="1:106" x14ac:dyDescent="0.25">
      <c r="A63" s="10">
        <v>22400623</v>
      </c>
      <c r="B63" t="s">
        <v>86</v>
      </c>
      <c r="C63" t="s">
        <v>74</v>
      </c>
      <c r="D63" s="11">
        <v>0.8125</v>
      </c>
      <c r="E63" s="9" t="str">
        <f>HYPERLINK("https://www.nba.com/stats/player/203482/boxscores-traditional", "Kelly Olynyk")</f>
        <v>Kelly Olynyk</v>
      </c>
      <c r="F63">
        <v>14</v>
      </c>
      <c r="G63" s="4">
        <v>5.2539999999999996</v>
      </c>
      <c r="H63" s="3">
        <v>0.77637</v>
      </c>
      <c r="I63" s="3">
        <v>0.71565999999999996</v>
      </c>
      <c r="J63" s="3">
        <v>0.64802999999999999</v>
      </c>
      <c r="K63" s="3">
        <v>0.57535000000000003</v>
      </c>
      <c r="L63" s="3">
        <v>0.5</v>
      </c>
      <c r="M63" s="3">
        <v>0.42465000000000003</v>
      </c>
      <c r="N63" s="3">
        <v>0.35197000000000001</v>
      </c>
      <c r="O63" s="3">
        <v>0.28433999999999998</v>
      </c>
      <c r="P63" s="3">
        <v>0.22363</v>
      </c>
      <c r="Q63" s="3">
        <v>0.17105999999999999</v>
      </c>
      <c r="R63" s="3">
        <v>0.12714</v>
      </c>
      <c r="S63" s="3">
        <v>9.1759999999999994E-2</v>
      </c>
      <c r="T63" s="3">
        <v>6.4259999999999998E-2</v>
      </c>
      <c r="U63" s="3">
        <v>4.3630000000000002E-2</v>
      </c>
      <c r="V63" s="3">
        <v>2.8719999999999999E-2</v>
      </c>
      <c r="W63" s="3">
        <v>1.831E-2</v>
      </c>
      <c r="X63" s="3">
        <v>1.1299999999999999E-2</v>
      </c>
      <c r="Y63" s="3">
        <v>6.7600000000000004E-3</v>
      </c>
      <c r="Z63" s="3">
        <v>3.9100000000000003E-3</v>
      </c>
      <c r="AA63" s="3">
        <v>2.1900000000000001E-3</v>
      </c>
      <c r="AB63" s="3">
        <v>1.14E-3</v>
      </c>
      <c r="AC63" s="3">
        <v>5.9999999999999995E-4</v>
      </c>
      <c r="AD63" s="3">
        <v>2.9999999999999997E-4</v>
      </c>
      <c r="AE63" s="3">
        <v>1.4999999999999999E-4</v>
      </c>
      <c r="AF63" s="3">
        <v>6.9999999999999994E-5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5">
        <f>P_A_R[[#This Row],[10+]]-P_A_R[[#This Row],[11+]]</f>
        <v>6.0710000000000042E-2</v>
      </c>
      <c r="BG63" s="5">
        <f>P_A_R[[#This Row],[11+]]-P_A_R[[#This Row],[12+]]</f>
        <v>6.7629999999999968E-2</v>
      </c>
      <c r="BH63" s="5">
        <f>P_A_R[[#This Row],[12+]]-P_A_R[[#This Row],[13+]]</f>
        <v>7.2679999999999967E-2</v>
      </c>
      <c r="BI63" s="5">
        <f>P_A_R[[#This Row],[13+]]-P_A_R[[#This Row],[14+]]</f>
        <v>7.5350000000000028E-2</v>
      </c>
      <c r="BJ63" s="5">
        <f>P_A_R[[#This Row],[14+]]-P_A_R[[#This Row],[15+]]</f>
        <v>7.5349999999999973E-2</v>
      </c>
      <c r="BK63" s="5">
        <f>P_A_R[[#This Row],[15+]]-P_A_R[[#This Row],[16+]]</f>
        <v>7.2680000000000022E-2</v>
      </c>
      <c r="BL63" s="5">
        <f>P_A_R[[#This Row],[16+]]-P_A_R[[#This Row],[17+]]</f>
        <v>6.7630000000000023E-2</v>
      </c>
      <c r="BM63" s="5">
        <f>P_A_R[[#This Row],[17+]]-P_A_R[[#This Row],[18+]]</f>
        <v>6.0709999999999986E-2</v>
      </c>
      <c r="BN63" s="5">
        <f>P_A_R[[#This Row],[18+]]-P_A_R[[#This Row],[19+]]</f>
        <v>5.2570000000000006E-2</v>
      </c>
      <c r="BO63" s="5">
        <f>P_A_R[[#This Row],[19+]]-P_A_R[[#This Row],[20+]]</f>
        <v>4.3919999999999987E-2</v>
      </c>
      <c r="BP63" s="5">
        <f>P_A_R[[#This Row],[20+]]-P_A_R[[#This Row],[21+]]</f>
        <v>3.5380000000000009E-2</v>
      </c>
      <c r="BQ63" s="5">
        <f>P_A_R[[#This Row],[21+]]-P_A_R[[#This Row],[22+]]</f>
        <v>2.7499999999999997E-2</v>
      </c>
      <c r="BR63" s="5">
        <f>P_A_R[[#This Row],[22+]]-P_A_R[[#This Row],[23+]]</f>
        <v>2.0629999999999996E-2</v>
      </c>
      <c r="BS63" s="5">
        <f>P_A_R[[#This Row],[23+]]-P_A_R[[#This Row],[24+]]</f>
        <v>1.4910000000000003E-2</v>
      </c>
      <c r="BT63" s="5">
        <f>P_A_R[[#This Row],[24+]]-P_A_R[[#This Row],[25+]]</f>
        <v>1.0409999999999999E-2</v>
      </c>
      <c r="BU63" s="5">
        <f>P_A_R[[#This Row],[25+]]-P_A_R[[#This Row],[26+]]</f>
        <v>7.0100000000000006E-3</v>
      </c>
      <c r="BV63" s="5">
        <f>P_A_R[[#This Row],[26+]]-P_A_R[[#This Row],[27+]]</f>
        <v>4.5399999999999989E-3</v>
      </c>
      <c r="BW63" s="5">
        <f>P_A_R[[#This Row],[27+]]-P_A_R[[#This Row],[28+]]</f>
        <v>2.8500000000000001E-3</v>
      </c>
      <c r="BX63" s="5">
        <f>P_A_R[[#This Row],[28+]]-P_A_R[[#This Row],[29+]]</f>
        <v>1.7200000000000002E-3</v>
      </c>
      <c r="BY63" s="5">
        <f>P_A_R[[#This Row],[29+]]-P_A_R[[#This Row],[30+]]</f>
        <v>1.0500000000000002E-3</v>
      </c>
      <c r="BZ63" s="5">
        <f>P_A_R[[#This Row],[30+]]-P_A_R[[#This Row],[31+]]</f>
        <v>5.4000000000000001E-4</v>
      </c>
      <c r="CA63" s="5">
        <f>P_A_R[[#This Row],[31+]]-P_A_R[[#This Row],[32+]]</f>
        <v>2.9999999999999997E-4</v>
      </c>
      <c r="CB63" s="5">
        <f>P_A_R[[#This Row],[32+]]-P_A_R[[#This Row],[33+]]</f>
        <v>1.4999999999999999E-4</v>
      </c>
      <c r="CC63" s="5">
        <f>P_A_R[[#This Row],[33+]]-P_A_R[[#This Row],[34+]]</f>
        <v>7.9999999999999993E-5</v>
      </c>
      <c r="CD63" s="5">
        <f>P_A_R[[#This Row],[34+]]-P_A_R[[#This Row],[35+]]</f>
        <v>6.9999999999999994E-5</v>
      </c>
      <c r="CE63" s="5">
        <f>P_A_R[[#This Row],[35+]]-P_A_R[[#This Row],[36+]]</f>
        <v>0</v>
      </c>
      <c r="CF63" s="5">
        <f>P_A_R[[#This Row],[36+]]-P_A_R[[#This Row],[37+]]</f>
        <v>0</v>
      </c>
      <c r="CG63" s="5">
        <f>P_A_R[[#This Row],[37+]]-P_A_R[[#This Row],[38+]]</f>
        <v>0</v>
      </c>
      <c r="CH63" s="5">
        <f>P_A_R[[#This Row],[38+]]-P_A_R[[#This Row],[39+]]</f>
        <v>0</v>
      </c>
      <c r="CI63" s="5">
        <f>P_A_R[[#This Row],[39+]]-P_A_R[[#This Row],[40+]]</f>
        <v>0</v>
      </c>
      <c r="CJ63" s="5">
        <f>P_A_R[[#This Row],[40+]]-P_A_R[[#This Row],[41+]]</f>
        <v>0</v>
      </c>
      <c r="CK63" s="5">
        <f>P_A_R[[#This Row],[41+]]-P_A_R[[#This Row],[42+]]</f>
        <v>0</v>
      </c>
      <c r="CL63" s="5">
        <f>P_A_R[[#This Row],[42+]]-P_A_R[[#This Row],[43+]]</f>
        <v>0</v>
      </c>
      <c r="CM63" s="5">
        <f>P_A_R[[#This Row],[43+]]-P_A_R[[#This Row],[44+]]</f>
        <v>0</v>
      </c>
      <c r="CN63" s="5">
        <f>P_A_R[[#This Row],[44+]]-P_A_R[[#This Row],[45+]]</f>
        <v>0</v>
      </c>
      <c r="CO63" s="5">
        <f>P_A_R[[#This Row],[45+]]-P_A_R[[#This Row],[46+]]</f>
        <v>0</v>
      </c>
      <c r="CP63" s="5">
        <f>P_A_R[[#This Row],[46+]]-P_A_R[[#This Row],[47+]]</f>
        <v>0</v>
      </c>
      <c r="CQ63" s="5">
        <f>P_A_R[[#This Row],[47+]]-P_A_R[[#This Row],[48+]]</f>
        <v>0</v>
      </c>
      <c r="CR63" s="5">
        <f>P_A_R[[#This Row],[48+]]-P_A_R[[#This Row],[49+]]</f>
        <v>0</v>
      </c>
      <c r="CS63" s="5">
        <f>P_A_R[[#This Row],[49+]]-P_A_R[[#This Row],[50+]]</f>
        <v>0</v>
      </c>
      <c r="CT63" s="5">
        <f>P_A_R[[#This Row],[50+]]-P_A_R[[#This Row],[51+]]</f>
        <v>0</v>
      </c>
      <c r="CU63" s="5">
        <f>P_A_R[[#This Row],[51+]]-P_A_R[[#This Row],[52+]]</f>
        <v>0</v>
      </c>
      <c r="CV63" s="5">
        <f>P_A_R[[#This Row],[52+]]-P_A_R[[#This Row],[53+]]</f>
        <v>0</v>
      </c>
      <c r="CW63" s="5">
        <f>P_A_R[[#This Row],[53+]]-P_A_R[[#This Row],[54+]]</f>
        <v>0</v>
      </c>
      <c r="CX63" s="5">
        <f>P_A_R[[#This Row],[54+]]-P_A_R[[#This Row],[55+]]</f>
        <v>0</v>
      </c>
      <c r="CY63" s="5">
        <f>P_A_R[[#This Row],[55+]]-P_A_R[[#This Row],[56+]]</f>
        <v>0</v>
      </c>
      <c r="CZ63" s="5">
        <f>P_A_R[[#This Row],[56+]]-P_A_R[[#This Row],[57+]]</f>
        <v>0</v>
      </c>
      <c r="DA63" s="5">
        <f>P_A_R[[#This Row],[57+]]-P_A_R[[#This Row],[58+]]</f>
        <v>0</v>
      </c>
      <c r="DB63" s="5">
        <f>P_A_R[[#This Row],[58+]]-P_A_R[[#This Row],[59+]]</f>
        <v>0</v>
      </c>
    </row>
    <row r="64" spans="1:106" x14ac:dyDescent="0.25">
      <c r="A64" s="10">
        <v>22400623</v>
      </c>
      <c r="B64" t="s">
        <v>86</v>
      </c>
      <c r="C64" t="s">
        <v>74</v>
      </c>
      <c r="D64" s="11">
        <v>0.8125</v>
      </c>
      <c r="E64" s="9" t="str">
        <f>HYPERLINK("https://www.nba.com/stats/player/1628449/boxscores-traditional", "Chris Boucher")</f>
        <v>Chris Boucher</v>
      </c>
      <c r="F64">
        <v>15.2</v>
      </c>
      <c r="G64" s="4">
        <v>7.25</v>
      </c>
      <c r="H64" s="3">
        <v>0.76424000000000003</v>
      </c>
      <c r="I64" s="3">
        <v>0.71904000000000001</v>
      </c>
      <c r="J64" s="3">
        <v>0.67003000000000001</v>
      </c>
      <c r="K64" s="3">
        <v>0.61790999999999996</v>
      </c>
      <c r="L64" s="3">
        <v>0.56749000000000005</v>
      </c>
      <c r="M64" s="3">
        <v>0.51197000000000004</v>
      </c>
      <c r="N64" s="3">
        <v>0.45619999999999999</v>
      </c>
      <c r="O64" s="3">
        <v>0.40128999999999998</v>
      </c>
      <c r="P64" s="3">
        <v>0.34827000000000002</v>
      </c>
      <c r="Q64" s="3">
        <v>0.30153000000000002</v>
      </c>
      <c r="R64" s="3">
        <v>0.25463000000000002</v>
      </c>
      <c r="S64" s="3">
        <v>0.21185999999999999</v>
      </c>
      <c r="T64" s="3">
        <v>0.17360999999999999</v>
      </c>
      <c r="U64" s="3">
        <v>0.14007</v>
      </c>
      <c r="V64" s="3">
        <v>0.11314</v>
      </c>
      <c r="W64" s="3">
        <v>8.8510000000000005E-2</v>
      </c>
      <c r="X64" s="3">
        <v>6.8110000000000004E-2</v>
      </c>
      <c r="Y64" s="3">
        <v>5.1549999999999999E-2</v>
      </c>
      <c r="Z64" s="3">
        <v>3.8359999999999998E-2</v>
      </c>
      <c r="AA64" s="3">
        <v>2.8719999999999999E-2</v>
      </c>
      <c r="AB64" s="3">
        <v>2.068E-2</v>
      </c>
      <c r="AC64" s="3">
        <v>1.4630000000000001E-2</v>
      </c>
      <c r="AD64" s="3">
        <v>1.017E-2</v>
      </c>
      <c r="AE64" s="3">
        <v>6.9499999999999996E-3</v>
      </c>
      <c r="AF64" s="3">
        <v>4.7999999999999996E-3</v>
      </c>
      <c r="AG64" s="3">
        <v>3.1700000000000001E-3</v>
      </c>
      <c r="AH64" s="3">
        <v>2.0500000000000002E-3</v>
      </c>
      <c r="AI64" s="3">
        <v>1.31E-3</v>
      </c>
      <c r="AJ64" s="3">
        <v>8.4000000000000003E-4</v>
      </c>
      <c r="AK64" s="3">
        <v>5.1999999999999995E-4</v>
      </c>
      <c r="AL64" s="3">
        <v>3.1E-4</v>
      </c>
      <c r="AM64" s="3">
        <v>1.9000000000000001E-4</v>
      </c>
      <c r="AN64" s="3">
        <v>1.1E-4</v>
      </c>
      <c r="AO64" s="3">
        <v>6.0000000000000002E-5</v>
      </c>
      <c r="AP64" s="3">
        <v>4.0000000000000003E-5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5">
        <f>P_A_R[[#This Row],[10+]]-P_A_R[[#This Row],[11+]]</f>
        <v>4.5200000000000018E-2</v>
      </c>
      <c r="BG64" s="5">
        <f>P_A_R[[#This Row],[11+]]-P_A_R[[#This Row],[12+]]</f>
        <v>4.9009999999999998E-2</v>
      </c>
      <c r="BH64" s="5">
        <f>P_A_R[[#This Row],[12+]]-P_A_R[[#This Row],[13+]]</f>
        <v>5.2120000000000055E-2</v>
      </c>
      <c r="BI64" s="5">
        <f>P_A_R[[#This Row],[13+]]-P_A_R[[#This Row],[14+]]</f>
        <v>5.0419999999999909E-2</v>
      </c>
      <c r="BJ64" s="5">
        <f>P_A_R[[#This Row],[14+]]-P_A_R[[#This Row],[15+]]</f>
        <v>5.5520000000000014E-2</v>
      </c>
      <c r="BK64" s="5">
        <f>P_A_R[[#This Row],[15+]]-P_A_R[[#This Row],[16+]]</f>
        <v>5.5770000000000042E-2</v>
      </c>
      <c r="BL64" s="5">
        <f>P_A_R[[#This Row],[16+]]-P_A_R[[#This Row],[17+]]</f>
        <v>5.4910000000000014E-2</v>
      </c>
      <c r="BM64" s="5">
        <f>P_A_R[[#This Row],[17+]]-P_A_R[[#This Row],[18+]]</f>
        <v>5.3019999999999956E-2</v>
      </c>
      <c r="BN64" s="5">
        <f>P_A_R[[#This Row],[18+]]-P_A_R[[#This Row],[19+]]</f>
        <v>4.6740000000000004E-2</v>
      </c>
      <c r="BO64" s="5">
        <f>P_A_R[[#This Row],[19+]]-P_A_R[[#This Row],[20+]]</f>
        <v>4.6899999999999997E-2</v>
      </c>
      <c r="BP64" s="5">
        <f>P_A_R[[#This Row],[20+]]-P_A_R[[#This Row],[21+]]</f>
        <v>4.277000000000003E-2</v>
      </c>
      <c r="BQ64" s="5">
        <f>P_A_R[[#This Row],[21+]]-P_A_R[[#This Row],[22+]]</f>
        <v>3.8250000000000006E-2</v>
      </c>
      <c r="BR64" s="5">
        <f>P_A_R[[#This Row],[22+]]-P_A_R[[#This Row],[23+]]</f>
        <v>3.3539999999999986E-2</v>
      </c>
      <c r="BS64" s="5">
        <f>P_A_R[[#This Row],[23+]]-P_A_R[[#This Row],[24+]]</f>
        <v>2.6929999999999996E-2</v>
      </c>
      <c r="BT64" s="5">
        <f>P_A_R[[#This Row],[24+]]-P_A_R[[#This Row],[25+]]</f>
        <v>2.4629999999999999E-2</v>
      </c>
      <c r="BU64" s="5">
        <f>P_A_R[[#This Row],[25+]]-P_A_R[[#This Row],[26+]]</f>
        <v>2.0400000000000001E-2</v>
      </c>
      <c r="BV64" s="5">
        <f>P_A_R[[#This Row],[26+]]-P_A_R[[#This Row],[27+]]</f>
        <v>1.6560000000000005E-2</v>
      </c>
      <c r="BW64" s="5">
        <f>P_A_R[[#This Row],[27+]]-P_A_R[[#This Row],[28+]]</f>
        <v>1.319E-2</v>
      </c>
      <c r="BX64" s="5">
        <f>P_A_R[[#This Row],[28+]]-P_A_R[[#This Row],[29+]]</f>
        <v>9.6399999999999993E-3</v>
      </c>
      <c r="BY64" s="5">
        <f>P_A_R[[#This Row],[29+]]-P_A_R[[#This Row],[30+]]</f>
        <v>8.0399999999999985E-3</v>
      </c>
      <c r="BZ64" s="5">
        <f>P_A_R[[#This Row],[30+]]-P_A_R[[#This Row],[31+]]</f>
        <v>6.0499999999999998E-3</v>
      </c>
      <c r="CA64" s="5">
        <f>P_A_R[[#This Row],[31+]]-P_A_R[[#This Row],[32+]]</f>
        <v>4.4600000000000004E-3</v>
      </c>
      <c r="CB64" s="5">
        <f>P_A_R[[#This Row],[32+]]-P_A_R[[#This Row],[33+]]</f>
        <v>3.2200000000000006E-3</v>
      </c>
      <c r="CC64" s="5">
        <f>P_A_R[[#This Row],[33+]]-P_A_R[[#This Row],[34+]]</f>
        <v>2.15E-3</v>
      </c>
      <c r="CD64" s="5">
        <f>P_A_R[[#This Row],[34+]]-P_A_R[[#This Row],[35+]]</f>
        <v>1.6299999999999995E-3</v>
      </c>
      <c r="CE64" s="5">
        <f>P_A_R[[#This Row],[35+]]-P_A_R[[#This Row],[36+]]</f>
        <v>1.1199999999999999E-3</v>
      </c>
      <c r="CF64" s="5">
        <f>P_A_R[[#This Row],[36+]]-P_A_R[[#This Row],[37+]]</f>
        <v>7.4000000000000021E-4</v>
      </c>
      <c r="CG64" s="5">
        <f>P_A_R[[#This Row],[37+]]-P_A_R[[#This Row],[38+]]</f>
        <v>4.6999999999999993E-4</v>
      </c>
      <c r="CH64" s="5">
        <f>P_A_R[[#This Row],[38+]]-P_A_R[[#This Row],[39+]]</f>
        <v>3.2000000000000008E-4</v>
      </c>
      <c r="CI64" s="5">
        <f>P_A_R[[#This Row],[39+]]-P_A_R[[#This Row],[40+]]</f>
        <v>2.0999999999999995E-4</v>
      </c>
      <c r="CJ64" s="5">
        <f>P_A_R[[#This Row],[40+]]-P_A_R[[#This Row],[41+]]</f>
        <v>1.1999999999999999E-4</v>
      </c>
      <c r="CK64" s="5">
        <f>P_A_R[[#This Row],[41+]]-P_A_R[[#This Row],[42+]]</f>
        <v>8.0000000000000007E-5</v>
      </c>
      <c r="CL64" s="5">
        <f>P_A_R[[#This Row],[42+]]-P_A_R[[#This Row],[43+]]</f>
        <v>5.0000000000000002E-5</v>
      </c>
      <c r="CM64" s="5">
        <f>P_A_R[[#This Row],[43+]]-P_A_R[[#This Row],[44+]]</f>
        <v>1.9999999999999998E-5</v>
      </c>
      <c r="CN64" s="5">
        <f>P_A_R[[#This Row],[44+]]-P_A_R[[#This Row],[45+]]</f>
        <v>4.0000000000000003E-5</v>
      </c>
      <c r="CO64" s="5">
        <f>P_A_R[[#This Row],[45+]]-P_A_R[[#This Row],[46+]]</f>
        <v>0</v>
      </c>
      <c r="CP64" s="5">
        <f>P_A_R[[#This Row],[46+]]-P_A_R[[#This Row],[47+]]</f>
        <v>0</v>
      </c>
      <c r="CQ64" s="5">
        <f>P_A_R[[#This Row],[47+]]-P_A_R[[#This Row],[48+]]</f>
        <v>0</v>
      </c>
      <c r="CR64" s="5">
        <f>P_A_R[[#This Row],[48+]]-P_A_R[[#This Row],[49+]]</f>
        <v>0</v>
      </c>
      <c r="CS64" s="5">
        <f>P_A_R[[#This Row],[49+]]-P_A_R[[#This Row],[50+]]</f>
        <v>0</v>
      </c>
      <c r="CT64" s="5">
        <f>P_A_R[[#This Row],[50+]]-P_A_R[[#This Row],[51+]]</f>
        <v>0</v>
      </c>
      <c r="CU64" s="5">
        <f>P_A_R[[#This Row],[51+]]-P_A_R[[#This Row],[52+]]</f>
        <v>0</v>
      </c>
      <c r="CV64" s="5">
        <f>P_A_R[[#This Row],[52+]]-P_A_R[[#This Row],[53+]]</f>
        <v>0</v>
      </c>
      <c r="CW64" s="5">
        <f>P_A_R[[#This Row],[53+]]-P_A_R[[#This Row],[54+]]</f>
        <v>0</v>
      </c>
      <c r="CX64" s="5">
        <f>P_A_R[[#This Row],[54+]]-P_A_R[[#This Row],[55+]]</f>
        <v>0</v>
      </c>
      <c r="CY64" s="5">
        <f>P_A_R[[#This Row],[55+]]-P_A_R[[#This Row],[56+]]</f>
        <v>0</v>
      </c>
      <c r="CZ64" s="5">
        <f>P_A_R[[#This Row],[56+]]-P_A_R[[#This Row],[57+]]</f>
        <v>0</v>
      </c>
      <c r="DA64" s="5">
        <f>P_A_R[[#This Row],[57+]]-P_A_R[[#This Row],[58+]]</f>
        <v>0</v>
      </c>
      <c r="DB64" s="5">
        <f>P_A_R[[#This Row],[58+]]-P_A_R[[#This Row],[59+]]</f>
        <v>0</v>
      </c>
    </row>
    <row r="65" spans="1:106" x14ac:dyDescent="0.25">
      <c r="A65" s="10">
        <v>22400623</v>
      </c>
      <c r="B65" t="s">
        <v>86</v>
      </c>
      <c r="C65" t="s">
        <v>74</v>
      </c>
      <c r="D65" s="11">
        <v>0.8125</v>
      </c>
      <c r="E65" s="9" t="str">
        <f>HYPERLINK("https://www.nba.com/stats/player/1630534/boxscores-traditional", "Ochai Agbaji")</f>
        <v>Ochai Agbaji</v>
      </c>
      <c r="F65">
        <v>13.2</v>
      </c>
      <c r="G65" s="4">
        <v>5.6710000000000003</v>
      </c>
      <c r="H65" s="3">
        <v>0.71226</v>
      </c>
      <c r="I65" s="3">
        <v>0.65173000000000003</v>
      </c>
      <c r="J65" s="3">
        <v>0.58316999999999997</v>
      </c>
      <c r="K65" s="3">
        <v>0.51595000000000002</v>
      </c>
      <c r="L65" s="3">
        <v>0.44433</v>
      </c>
      <c r="M65" s="3">
        <v>0.37447999999999998</v>
      </c>
      <c r="N65" s="3">
        <v>0.31207000000000001</v>
      </c>
      <c r="O65" s="3">
        <v>0.25142999999999999</v>
      </c>
      <c r="P65" s="3">
        <v>0.19766</v>
      </c>
      <c r="Q65" s="3">
        <v>0.15386</v>
      </c>
      <c r="R65" s="3">
        <v>0.11507000000000001</v>
      </c>
      <c r="S65" s="3">
        <v>8.3790000000000003E-2</v>
      </c>
      <c r="T65" s="3">
        <v>6.0569999999999999E-2</v>
      </c>
      <c r="U65" s="3">
        <v>4.1820000000000003E-2</v>
      </c>
      <c r="V65" s="3">
        <v>2.8719999999999999E-2</v>
      </c>
      <c r="W65" s="3">
        <v>1.8759999999999999E-2</v>
      </c>
      <c r="X65" s="3">
        <v>1.191E-2</v>
      </c>
      <c r="Y65" s="3">
        <v>7.5500000000000003E-3</v>
      </c>
      <c r="Z65" s="3">
        <v>4.5300000000000002E-3</v>
      </c>
      <c r="AA65" s="3">
        <v>2.64E-3</v>
      </c>
      <c r="AB65" s="3">
        <v>1.5399999999999999E-3</v>
      </c>
      <c r="AC65" s="3">
        <v>8.4000000000000003E-4</v>
      </c>
      <c r="AD65" s="3">
        <v>4.4999999999999999E-4</v>
      </c>
      <c r="AE65" s="3">
        <v>2.4000000000000001E-4</v>
      </c>
      <c r="AF65" s="3">
        <v>1.2E-4</v>
      </c>
      <c r="AG65" s="3">
        <v>6.0000000000000002E-5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5">
        <f>P_A_R[[#This Row],[10+]]-P_A_R[[#This Row],[11+]]</f>
        <v>6.0529999999999973E-2</v>
      </c>
      <c r="BG65" s="5">
        <f>P_A_R[[#This Row],[11+]]-P_A_R[[#This Row],[12+]]</f>
        <v>6.8560000000000065E-2</v>
      </c>
      <c r="BH65" s="5">
        <f>P_A_R[[#This Row],[12+]]-P_A_R[[#This Row],[13+]]</f>
        <v>6.7219999999999946E-2</v>
      </c>
      <c r="BI65" s="5">
        <f>P_A_R[[#This Row],[13+]]-P_A_R[[#This Row],[14+]]</f>
        <v>7.1620000000000017E-2</v>
      </c>
      <c r="BJ65" s="5">
        <f>P_A_R[[#This Row],[14+]]-P_A_R[[#This Row],[15+]]</f>
        <v>6.9850000000000023E-2</v>
      </c>
      <c r="BK65" s="5">
        <f>P_A_R[[#This Row],[15+]]-P_A_R[[#This Row],[16+]]</f>
        <v>6.2409999999999966E-2</v>
      </c>
      <c r="BL65" s="5">
        <f>P_A_R[[#This Row],[16+]]-P_A_R[[#This Row],[17+]]</f>
        <v>6.0640000000000027E-2</v>
      </c>
      <c r="BM65" s="5">
        <f>P_A_R[[#This Row],[17+]]-P_A_R[[#This Row],[18+]]</f>
        <v>5.3769999999999984E-2</v>
      </c>
      <c r="BN65" s="5">
        <f>P_A_R[[#This Row],[18+]]-P_A_R[[#This Row],[19+]]</f>
        <v>4.3800000000000006E-2</v>
      </c>
      <c r="BO65" s="5">
        <f>P_A_R[[#This Row],[19+]]-P_A_R[[#This Row],[20+]]</f>
        <v>3.8789999999999991E-2</v>
      </c>
      <c r="BP65" s="5">
        <f>P_A_R[[#This Row],[20+]]-P_A_R[[#This Row],[21+]]</f>
        <v>3.1280000000000002E-2</v>
      </c>
      <c r="BQ65" s="5">
        <f>P_A_R[[#This Row],[21+]]-P_A_R[[#This Row],[22+]]</f>
        <v>2.3220000000000005E-2</v>
      </c>
      <c r="BR65" s="5">
        <f>P_A_R[[#This Row],[22+]]-P_A_R[[#This Row],[23+]]</f>
        <v>1.8749999999999996E-2</v>
      </c>
      <c r="BS65" s="5">
        <f>P_A_R[[#This Row],[23+]]-P_A_R[[#This Row],[24+]]</f>
        <v>1.3100000000000004E-2</v>
      </c>
      <c r="BT65" s="5">
        <f>P_A_R[[#This Row],[24+]]-P_A_R[[#This Row],[25+]]</f>
        <v>9.9600000000000001E-3</v>
      </c>
      <c r="BU65" s="5">
        <f>P_A_R[[#This Row],[25+]]-P_A_R[[#This Row],[26+]]</f>
        <v>6.8499999999999985E-3</v>
      </c>
      <c r="BV65" s="5">
        <f>P_A_R[[#This Row],[26+]]-P_A_R[[#This Row],[27+]]</f>
        <v>4.3600000000000002E-3</v>
      </c>
      <c r="BW65" s="5">
        <f>P_A_R[[#This Row],[27+]]-P_A_R[[#This Row],[28+]]</f>
        <v>3.0200000000000001E-3</v>
      </c>
      <c r="BX65" s="5">
        <f>P_A_R[[#This Row],[28+]]-P_A_R[[#This Row],[29+]]</f>
        <v>1.8900000000000002E-3</v>
      </c>
      <c r="BY65" s="5">
        <f>P_A_R[[#This Row],[29+]]-P_A_R[[#This Row],[30+]]</f>
        <v>1.1000000000000001E-3</v>
      </c>
      <c r="BZ65" s="5">
        <f>P_A_R[[#This Row],[30+]]-P_A_R[[#This Row],[31+]]</f>
        <v>6.9999999999999988E-4</v>
      </c>
      <c r="CA65" s="5">
        <f>P_A_R[[#This Row],[31+]]-P_A_R[[#This Row],[32+]]</f>
        <v>3.9000000000000005E-4</v>
      </c>
      <c r="CB65" s="5">
        <f>P_A_R[[#This Row],[32+]]-P_A_R[[#This Row],[33+]]</f>
        <v>2.0999999999999998E-4</v>
      </c>
      <c r="CC65" s="5">
        <f>P_A_R[[#This Row],[33+]]-P_A_R[[#This Row],[34+]]</f>
        <v>1.2E-4</v>
      </c>
      <c r="CD65" s="5">
        <f>P_A_R[[#This Row],[34+]]-P_A_R[[#This Row],[35+]]</f>
        <v>6.0000000000000002E-5</v>
      </c>
      <c r="CE65" s="5">
        <f>P_A_R[[#This Row],[35+]]-P_A_R[[#This Row],[36+]]</f>
        <v>6.0000000000000002E-5</v>
      </c>
      <c r="CF65" s="5">
        <f>P_A_R[[#This Row],[36+]]-P_A_R[[#This Row],[37+]]</f>
        <v>0</v>
      </c>
      <c r="CG65" s="5">
        <f>P_A_R[[#This Row],[37+]]-P_A_R[[#This Row],[38+]]</f>
        <v>0</v>
      </c>
      <c r="CH65" s="5">
        <f>P_A_R[[#This Row],[38+]]-P_A_R[[#This Row],[39+]]</f>
        <v>0</v>
      </c>
      <c r="CI65" s="5">
        <f>P_A_R[[#This Row],[39+]]-P_A_R[[#This Row],[40+]]</f>
        <v>0</v>
      </c>
      <c r="CJ65" s="5">
        <f>P_A_R[[#This Row],[40+]]-P_A_R[[#This Row],[41+]]</f>
        <v>0</v>
      </c>
      <c r="CK65" s="5">
        <f>P_A_R[[#This Row],[41+]]-P_A_R[[#This Row],[42+]]</f>
        <v>0</v>
      </c>
      <c r="CL65" s="5">
        <f>P_A_R[[#This Row],[42+]]-P_A_R[[#This Row],[43+]]</f>
        <v>0</v>
      </c>
      <c r="CM65" s="5">
        <f>P_A_R[[#This Row],[43+]]-P_A_R[[#This Row],[44+]]</f>
        <v>0</v>
      </c>
      <c r="CN65" s="5">
        <f>P_A_R[[#This Row],[44+]]-P_A_R[[#This Row],[45+]]</f>
        <v>0</v>
      </c>
      <c r="CO65" s="5">
        <f>P_A_R[[#This Row],[45+]]-P_A_R[[#This Row],[46+]]</f>
        <v>0</v>
      </c>
      <c r="CP65" s="5">
        <f>P_A_R[[#This Row],[46+]]-P_A_R[[#This Row],[47+]]</f>
        <v>0</v>
      </c>
      <c r="CQ65" s="5">
        <f>P_A_R[[#This Row],[47+]]-P_A_R[[#This Row],[48+]]</f>
        <v>0</v>
      </c>
      <c r="CR65" s="5">
        <f>P_A_R[[#This Row],[48+]]-P_A_R[[#This Row],[49+]]</f>
        <v>0</v>
      </c>
      <c r="CS65" s="5">
        <f>P_A_R[[#This Row],[49+]]-P_A_R[[#This Row],[50+]]</f>
        <v>0</v>
      </c>
      <c r="CT65" s="5">
        <f>P_A_R[[#This Row],[50+]]-P_A_R[[#This Row],[51+]]</f>
        <v>0</v>
      </c>
      <c r="CU65" s="5">
        <f>P_A_R[[#This Row],[51+]]-P_A_R[[#This Row],[52+]]</f>
        <v>0</v>
      </c>
      <c r="CV65" s="5">
        <f>P_A_R[[#This Row],[52+]]-P_A_R[[#This Row],[53+]]</f>
        <v>0</v>
      </c>
      <c r="CW65" s="5">
        <f>P_A_R[[#This Row],[53+]]-P_A_R[[#This Row],[54+]]</f>
        <v>0</v>
      </c>
      <c r="CX65" s="5">
        <f>P_A_R[[#This Row],[54+]]-P_A_R[[#This Row],[55+]]</f>
        <v>0</v>
      </c>
      <c r="CY65" s="5">
        <f>P_A_R[[#This Row],[55+]]-P_A_R[[#This Row],[56+]]</f>
        <v>0</v>
      </c>
      <c r="CZ65" s="5">
        <f>P_A_R[[#This Row],[56+]]-P_A_R[[#This Row],[57+]]</f>
        <v>0</v>
      </c>
      <c r="DA65" s="5">
        <f>P_A_R[[#This Row],[57+]]-P_A_R[[#This Row],[58+]]</f>
        <v>0</v>
      </c>
      <c r="DB65" s="5">
        <f>P_A_R[[#This Row],[58+]]-P_A_R[[#This Row],[59+]]</f>
        <v>0</v>
      </c>
    </row>
    <row r="66" spans="1:106" x14ac:dyDescent="0.25">
      <c r="A66" s="10">
        <v>22400623</v>
      </c>
      <c r="B66" t="s">
        <v>86</v>
      </c>
      <c r="C66" t="s">
        <v>74</v>
      </c>
      <c r="D66" s="11">
        <v>0.8125</v>
      </c>
      <c r="E66" s="9" t="str">
        <f>HYPERLINK("https://www.nba.com/stats/player/1630558/boxscores-traditional", "Davion Mitchell")</f>
        <v>Davion Mitchell</v>
      </c>
      <c r="F66">
        <v>11.8</v>
      </c>
      <c r="G66" s="4">
        <v>5.1150000000000002</v>
      </c>
      <c r="H66" s="3">
        <v>0.63683000000000001</v>
      </c>
      <c r="I66" s="3">
        <v>0.56355999999999995</v>
      </c>
      <c r="J66" s="3">
        <v>0.48404999999999998</v>
      </c>
      <c r="K66" s="3">
        <v>0.40905000000000002</v>
      </c>
      <c r="L66" s="3">
        <v>0.33360000000000001</v>
      </c>
      <c r="M66" s="3">
        <v>0.26434999999999997</v>
      </c>
      <c r="N66" s="3">
        <v>0.20610999999999999</v>
      </c>
      <c r="O66" s="3">
        <v>0.15386</v>
      </c>
      <c r="P66" s="3">
        <v>0.11314</v>
      </c>
      <c r="Q66" s="3">
        <v>7.9269999999999993E-2</v>
      </c>
      <c r="R66" s="3">
        <v>5.4800000000000001E-2</v>
      </c>
      <c r="S66" s="3">
        <v>3.5929999999999997E-2</v>
      </c>
      <c r="T66" s="3">
        <v>2.3300000000000001E-2</v>
      </c>
      <c r="U66" s="3">
        <v>1.426E-2</v>
      </c>
      <c r="V66" s="3">
        <v>8.4200000000000004E-3</v>
      </c>
      <c r="W66" s="3">
        <v>4.9399999999999999E-3</v>
      </c>
      <c r="X66" s="3">
        <v>2.7200000000000002E-3</v>
      </c>
      <c r="Y66" s="3">
        <v>1.49E-3</v>
      </c>
      <c r="Z66" s="3">
        <v>7.6000000000000004E-4</v>
      </c>
      <c r="AA66" s="3">
        <v>3.8999999999999999E-4</v>
      </c>
      <c r="AB66" s="3">
        <v>1.9000000000000001E-4</v>
      </c>
      <c r="AC66" s="3">
        <v>9.0000000000000006E-5</v>
      </c>
      <c r="AD66" s="3">
        <v>4.0000000000000003E-5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5">
        <f>P_A_R[[#This Row],[10+]]-P_A_R[[#This Row],[11+]]</f>
        <v>7.3270000000000057E-2</v>
      </c>
      <c r="BG66" s="5">
        <f>P_A_R[[#This Row],[11+]]-P_A_R[[#This Row],[12+]]</f>
        <v>7.950999999999997E-2</v>
      </c>
      <c r="BH66" s="5">
        <f>P_A_R[[#This Row],[12+]]-P_A_R[[#This Row],[13+]]</f>
        <v>7.4999999999999956E-2</v>
      </c>
      <c r="BI66" s="5">
        <f>P_A_R[[#This Row],[13+]]-P_A_R[[#This Row],[14+]]</f>
        <v>7.5450000000000017E-2</v>
      </c>
      <c r="BJ66" s="5">
        <f>P_A_R[[#This Row],[14+]]-P_A_R[[#This Row],[15+]]</f>
        <v>6.9250000000000034E-2</v>
      </c>
      <c r="BK66" s="5">
        <f>P_A_R[[#This Row],[15+]]-P_A_R[[#This Row],[16+]]</f>
        <v>5.8239999999999986E-2</v>
      </c>
      <c r="BL66" s="5">
        <f>P_A_R[[#This Row],[16+]]-P_A_R[[#This Row],[17+]]</f>
        <v>5.2249999999999991E-2</v>
      </c>
      <c r="BM66" s="5">
        <f>P_A_R[[#This Row],[17+]]-P_A_R[[#This Row],[18+]]</f>
        <v>4.0719999999999992E-2</v>
      </c>
      <c r="BN66" s="5">
        <f>P_A_R[[#This Row],[18+]]-P_A_R[[#This Row],[19+]]</f>
        <v>3.3870000000000011E-2</v>
      </c>
      <c r="BO66" s="5">
        <f>P_A_R[[#This Row],[19+]]-P_A_R[[#This Row],[20+]]</f>
        <v>2.4469999999999992E-2</v>
      </c>
      <c r="BP66" s="5">
        <f>P_A_R[[#This Row],[20+]]-P_A_R[[#This Row],[21+]]</f>
        <v>1.8870000000000005E-2</v>
      </c>
      <c r="BQ66" s="5">
        <f>P_A_R[[#This Row],[21+]]-P_A_R[[#This Row],[22+]]</f>
        <v>1.2629999999999995E-2</v>
      </c>
      <c r="BR66" s="5">
        <f>P_A_R[[#This Row],[22+]]-P_A_R[[#This Row],[23+]]</f>
        <v>9.0400000000000012E-3</v>
      </c>
      <c r="BS66" s="5">
        <f>P_A_R[[#This Row],[23+]]-P_A_R[[#This Row],[24+]]</f>
        <v>5.8399999999999997E-3</v>
      </c>
      <c r="BT66" s="5">
        <f>P_A_R[[#This Row],[24+]]-P_A_R[[#This Row],[25+]]</f>
        <v>3.4800000000000005E-3</v>
      </c>
      <c r="BU66" s="5">
        <f>P_A_R[[#This Row],[25+]]-P_A_R[[#This Row],[26+]]</f>
        <v>2.2199999999999998E-3</v>
      </c>
      <c r="BV66" s="5">
        <f>P_A_R[[#This Row],[26+]]-P_A_R[[#This Row],[27+]]</f>
        <v>1.2300000000000002E-3</v>
      </c>
      <c r="BW66" s="5">
        <f>P_A_R[[#This Row],[27+]]-P_A_R[[#This Row],[28+]]</f>
        <v>7.2999999999999996E-4</v>
      </c>
      <c r="BX66" s="5">
        <f>P_A_R[[#This Row],[28+]]-P_A_R[[#This Row],[29+]]</f>
        <v>3.7000000000000005E-4</v>
      </c>
      <c r="BY66" s="5">
        <f>P_A_R[[#This Row],[29+]]-P_A_R[[#This Row],[30+]]</f>
        <v>1.9999999999999998E-4</v>
      </c>
      <c r="BZ66" s="5">
        <f>P_A_R[[#This Row],[30+]]-P_A_R[[#This Row],[31+]]</f>
        <v>1E-4</v>
      </c>
      <c r="CA66" s="5">
        <f>P_A_R[[#This Row],[31+]]-P_A_R[[#This Row],[32+]]</f>
        <v>5.0000000000000002E-5</v>
      </c>
      <c r="CB66" s="5">
        <f>P_A_R[[#This Row],[32+]]-P_A_R[[#This Row],[33+]]</f>
        <v>4.0000000000000003E-5</v>
      </c>
      <c r="CC66" s="5">
        <f>P_A_R[[#This Row],[33+]]-P_A_R[[#This Row],[34+]]</f>
        <v>0</v>
      </c>
      <c r="CD66" s="5">
        <f>P_A_R[[#This Row],[34+]]-P_A_R[[#This Row],[35+]]</f>
        <v>0</v>
      </c>
      <c r="CE66" s="5">
        <f>P_A_R[[#This Row],[35+]]-P_A_R[[#This Row],[36+]]</f>
        <v>0</v>
      </c>
      <c r="CF66" s="5">
        <f>P_A_R[[#This Row],[36+]]-P_A_R[[#This Row],[37+]]</f>
        <v>0</v>
      </c>
      <c r="CG66" s="5">
        <f>P_A_R[[#This Row],[37+]]-P_A_R[[#This Row],[38+]]</f>
        <v>0</v>
      </c>
      <c r="CH66" s="5">
        <f>P_A_R[[#This Row],[38+]]-P_A_R[[#This Row],[39+]]</f>
        <v>0</v>
      </c>
      <c r="CI66" s="5">
        <f>P_A_R[[#This Row],[39+]]-P_A_R[[#This Row],[40+]]</f>
        <v>0</v>
      </c>
      <c r="CJ66" s="5">
        <f>P_A_R[[#This Row],[40+]]-P_A_R[[#This Row],[41+]]</f>
        <v>0</v>
      </c>
      <c r="CK66" s="5">
        <f>P_A_R[[#This Row],[41+]]-P_A_R[[#This Row],[42+]]</f>
        <v>0</v>
      </c>
      <c r="CL66" s="5">
        <f>P_A_R[[#This Row],[42+]]-P_A_R[[#This Row],[43+]]</f>
        <v>0</v>
      </c>
      <c r="CM66" s="5">
        <f>P_A_R[[#This Row],[43+]]-P_A_R[[#This Row],[44+]]</f>
        <v>0</v>
      </c>
      <c r="CN66" s="5">
        <f>P_A_R[[#This Row],[44+]]-P_A_R[[#This Row],[45+]]</f>
        <v>0</v>
      </c>
      <c r="CO66" s="5">
        <f>P_A_R[[#This Row],[45+]]-P_A_R[[#This Row],[46+]]</f>
        <v>0</v>
      </c>
      <c r="CP66" s="5">
        <f>P_A_R[[#This Row],[46+]]-P_A_R[[#This Row],[47+]]</f>
        <v>0</v>
      </c>
      <c r="CQ66" s="5">
        <f>P_A_R[[#This Row],[47+]]-P_A_R[[#This Row],[48+]]</f>
        <v>0</v>
      </c>
      <c r="CR66" s="5">
        <f>P_A_R[[#This Row],[48+]]-P_A_R[[#This Row],[49+]]</f>
        <v>0</v>
      </c>
      <c r="CS66" s="5">
        <f>P_A_R[[#This Row],[49+]]-P_A_R[[#This Row],[50+]]</f>
        <v>0</v>
      </c>
      <c r="CT66" s="5">
        <f>P_A_R[[#This Row],[50+]]-P_A_R[[#This Row],[51+]]</f>
        <v>0</v>
      </c>
      <c r="CU66" s="5">
        <f>P_A_R[[#This Row],[51+]]-P_A_R[[#This Row],[52+]]</f>
        <v>0</v>
      </c>
      <c r="CV66" s="5">
        <f>P_A_R[[#This Row],[52+]]-P_A_R[[#This Row],[53+]]</f>
        <v>0</v>
      </c>
      <c r="CW66" s="5">
        <f>P_A_R[[#This Row],[53+]]-P_A_R[[#This Row],[54+]]</f>
        <v>0</v>
      </c>
      <c r="CX66" s="5">
        <f>P_A_R[[#This Row],[54+]]-P_A_R[[#This Row],[55+]]</f>
        <v>0</v>
      </c>
      <c r="CY66" s="5">
        <f>P_A_R[[#This Row],[55+]]-P_A_R[[#This Row],[56+]]</f>
        <v>0</v>
      </c>
      <c r="CZ66" s="5">
        <f>P_A_R[[#This Row],[56+]]-P_A_R[[#This Row],[57+]]</f>
        <v>0</v>
      </c>
      <c r="DA66" s="5">
        <f>P_A_R[[#This Row],[57+]]-P_A_R[[#This Row],[58+]]</f>
        <v>0</v>
      </c>
      <c r="DB66" s="5">
        <f>P_A_R[[#This Row],[58+]]-P_A_R[[#This Row],[59+]]</f>
        <v>0</v>
      </c>
    </row>
    <row r="67" spans="1:106" x14ac:dyDescent="0.25">
      <c r="A67" s="10">
        <v>22400623</v>
      </c>
      <c r="B67" t="s">
        <v>86</v>
      </c>
      <c r="C67" t="s">
        <v>74</v>
      </c>
      <c r="D67" s="11">
        <v>0.8125</v>
      </c>
      <c r="E67" s="9" t="str">
        <f>HYPERLINK("https://www.nba.com/stats/player/1642367/boxscores-traditional", "Jonathan Mogbo")</f>
        <v>Jonathan Mogbo</v>
      </c>
      <c r="F67">
        <v>10.6</v>
      </c>
      <c r="G67" s="4">
        <v>4.758</v>
      </c>
      <c r="H67" s="3">
        <v>0.55171999999999999</v>
      </c>
      <c r="I67" s="3">
        <v>0.46811999999999998</v>
      </c>
      <c r="J67" s="3">
        <v>0.38590999999999998</v>
      </c>
      <c r="K67" s="3">
        <v>0.30853999999999998</v>
      </c>
      <c r="L67" s="3">
        <v>0.23885000000000001</v>
      </c>
      <c r="M67" s="3">
        <v>0.17879</v>
      </c>
      <c r="N67" s="3">
        <v>0.12923999999999999</v>
      </c>
      <c r="O67" s="3">
        <v>8.8510000000000005E-2</v>
      </c>
      <c r="P67" s="3">
        <v>5.9380000000000002E-2</v>
      </c>
      <c r="Q67" s="3">
        <v>3.8359999999999998E-2</v>
      </c>
      <c r="R67" s="3">
        <v>2.385E-2</v>
      </c>
      <c r="S67" s="3">
        <v>1.426E-2</v>
      </c>
      <c r="T67" s="3">
        <v>8.2000000000000007E-3</v>
      </c>
      <c r="U67" s="3">
        <v>4.5300000000000002E-3</v>
      </c>
      <c r="V67" s="3">
        <v>2.3999999999999998E-3</v>
      </c>
      <c r="W67" s="3">
        <v>1.2199999999999999E-3</v>
      </c>
      <c r="X67" s="3">
        <v>5.9999999999999995E-4</v>
      </c>
      <c r="Y67" s="3">
        <v>2.7999999999999998E-4</v>
      </c>
      <c r="Z67" s="3">
        <v>1.2999999999999999E-4</v>
      </c>
      <c r="AA67" s="3">
        <v>5.0000000000000002E-5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5">
        <f>P_A_R[[#This Row],[10+]]-P_A_R[[#This Row],[11+]]</f>
        <v>8.3600000000000008E-2</v>
      </c>
      <c r="BG67" s="5">
        <f>P_A_R[[#This Row],[11+]]-P_A_R[[#This Row],[12+]]</f>
        <v>8.2210000000000005E-2</v>
      </c>
      <c r="BH67" s="5">
        <f>P_A_R[[#This Row],[12+]]-P_A_R[[#This Row],[13+]]</f>
        <v>7.7369999999999994E-2</v>
      </c>
      <c r="BI67" s="5">
        <f>P_A_R[[#This Row],[13+]]-P_A_R[[#This Row],[14+]]</f>
        <v>6.9689999999999974E-2</v>
      </c>
      <c r="BJ67" s="5">
        <f>P_A_R[[#This Row],[14+]]-P_A_R[[#This Row],[15+]]</f>
        <v>6.0060000000000002E-2</v>
      </c>
      <c r="BK67" s="5">
        <f>P_A_R[[#This Row],[15+]]-P_A_R[[#This Row],[16+]]</f>
        <v>4.9550000000000011E-2</v>
      </c>
      <c r="BL67" s="5">
        <f>P_A_R[[#This Row],[16+]]-P_A_R[[#This Row],[17+]]</f>
        <v>4.0729999999999988E-2</v>
      </c>
      <c r="BM67" s="5">
        <f>P_A_R[[#This Row],[17+]]-P_A_R[[#This Row],[18+]]</f>
        <v>2.9130000000000003E-2</v>
      </c>
      <c r="BN67" s="5">
        <f>P_A_R[[#This Row],[18+]]-P_A_R[[#This Row],[19+]]</f>
        <v>2.1020000000000004E-2</v>
      </c>
      <c r="BO67" s="5">
        <f>P_A_R[[#This Row],[19+]]-P_A_R[[#This Row],[20+]]</f>
        <v>1.4509999999999999E-2</v>
      </c>
      <c r="BP67" s="5">
        <f>P_A_R[[#This Row],[20+]]-P_A_R[[#This Row],[21+]]</f>
        <v>9.5899999999999996E-3</v>
      </c>
      <c r="BQ67" s="5">
        <f>P_A_R[[#This Row],[21+]]-P_A_R[[#This Row],[22+]]</f>
        <v>6.0599999999999994E-3</v>
      </c>
      <c r="BR67" s="5">
        <f>P_A_R[[#This Row],[22+]]-P_A_R[[#This Row],[23+]]</f>
        <v>3.6700000000000005E-3</v>
      </c>
      <c r="BS67" s="5">
        <f>P_A_R[[#This Row],[23+]]-P_A_R[[#This Row],[24+]]</f>
        <v>2.1300000000000004E-3</v>
      </c>
      <c r="BT67" s="5">
        <f>P_A_R[[#This Row],[24+]]-P_A_R[[#This Row],[25+]]</f>
        <v>1.1799999999999998E-3</v>
      </c>
      <c r="BU67" s="5">
        <f>P_A_R[[#This Row],[25+]]-P_A_R[[#This Row],[26+]]</f>
        <v>6.2E-4</v>
      </c>
      <c r="BV67" s="5">
        <f>P_A_R[[#This Row],[26+]]-P_A_R[[#This Row],[27+]]</f>
        <v>3.1999999999999997E-4</v>
      </c>
      <c r="BW67" s="5">
        <f>P_A_R[[#This Row],[27+]]-P_A_R[[#This Row],[28+]]</f>
        <v>1.4999999999999999E-4</v>
      </c>
      <c r="BX67" s="5">
        <f>P_A_R[[#This Row],[28+]]-P_A_R[[#This Row],[29+]]</f>
        <v>7.9999999999999993E-5</v>
      </c>
      <c r="BY67" s="5">
        <f>P_A_R[[#This Row],[29+]]-P_A_R[[#This Row],[30+]]</f>
        <v>5.0000000000000002E-5</v>
      </c>
      <c r="BZ67" s="5">
        <f>P_A_R[[#This Row],[30+]]-P_A_R[[#This Row],[31+]]</f>
        <v>0</v>
      </c>
      <c r="CA67" s="5">
        <f>P_A_R[[#This Row],[31+]]-P_A_R[[#This Row],[32+]]</f>
        <v>0</v>
      </c>
      <c r="CB67" s="5">
        <f>P_A_R[[#This Row],[32+]]-P_A_R[[#This Row],[33+]]</f>
        <v>0</v>
      </c>
      <c r="CC67" s="5">
        <f>P_A_R[[#This Row],[33+]]-P_A_R[[#This Row],[34+]]</f>
        <v>0</v>
      </c>
      <c r="CD67" s="5">
        <f>P_A_R[[#This Row],[34+]]-P_A_R[[#This Row],[35+]]</f>
        <v>0</v>
      </c>
      <c r="CE67" s="5">
        <f>P_A_R[[#This Row],[35+]]-P_A_R[[#This Row],[36+]]</f>
        <v>0</v>
      </c>
      <c r="CF67" s="5">
        <f>P_A_R[[#This Row],[36+]]-P_A_R[[#This Row],[37+]]</f>
        <v>0</v>
      </c>
      <c r="CG67" s="5">
        <f>P_A_R[[#This Row],[37+]]-P_A_R[[#This Row],[38+]]</f>
        <v>0</v>
      </c>
      <c r="CH67" s="5">
        <f>P_A_R[[#This Row],[38+]]-P_A_R[[#This Row],[39+]]</f>
        <v>0</v>
      </c>
      <c r="CI67" s="5">
        <f>P_A_R[[#This Row],[39+]]-P_A_R[[#This Row],[40+]]</f>
        <v>0</v>
      </c>
      <c r="CJ67" s="5">
        <f>P_A_R[[#This Row],[40+]]-P_A_R[[#This Row],[41+]]</f>
        <v>0</v>
      </c>
      <c r="CK67" s="5">
        <f>P_A_R[[#This Row],[41+]]-P_A_R[[#This Row],[42+]]</f>
        <v>0</v>
      </c>
      <c r="CL67" s="5">
        <f>P_A_R[[#This Row],[42+]]-P_A_R[[#This Row],[43+]]</f>
        <v>0</v>
      </c>
      <c r="CM67" s="5">
        <f>P_A_R[[#This Row],[43+]]-P_A_R[[#This Row],[44+]]</f>
        <v>0</v>
      </c>
      <c r="CN67" s="5">
        <f>P_A_R[[#This Row],[44+]]-P_A_R[[#This Row],[45+]]</f>
        <v>0</v>
      </c>
      <c r="CO67" s="5">
        <f>P_A_R[[#This Row],[45+]]-P_A_R[[#This Row],[46+]]</f>
        <v>0</v>
      </c>
      <c r="CP67" s="5">
        <f>P_A_R[[#This Row],[46+]]-P_A_R[[#This Row],[47+]]</f>
        <v>0</v>
      </c>
      <c r="CQ67" s="5">
        <f>P_A_R[[#This Row],[47+]]-P_A_R[[#This Row],[48+]]</f>
        <v>0</v>
      </c>
      <c r="CR67" s="5">
        <f>P_A_R[[#This Row],[48+]]-P_A_R[[#This Row],[49+]]</f>
        <v>0</v>
      </c>
      <c r="CS67" s="5">
        <f>P_A_R[[#This Row],[49+]]-P_A_R[[#This Row],[50+]]</f>
        <v>0</v>
      </c>
      <c r="CT67" s="5">
        <f>P_A_R[[#This Row],[50+]]-P_A_R[[#This Row],[51+]]</f>
        <v>0</v>
      </c>
      <c r="CU67" s="5">
        <f>P_A_R[[#This Row],[51+]]-P_A_R[[#This Row],[52+]]</f>
        <v>0</v>
      </c>
      <c r="CV67" s="5">
        <f>P_A_R[[#This Row],[52+]]-P_A_R[[#This Row],[53+]]</f>
        <v>0</v>
      </c>
      <c r="CW67" s="5">
        <f>P_A_R[[#This Row],[53+]]-P_A_R[[#This Row],[54+]]</f>
        <v>0</v>
      </c>
      <c r="CX67" s="5">
        <f>P_A_R[[#This Row],[54+]]-P_A_R[[#This Row],[55+]]</f>
        <v>0</v>
      </c>
      <c r="CY67" s="5">
        <f>P_A_R[[#This Row],[55+]]-P_A_R[[#This Row],[56+]]</f>
        <v>0</v>
      </c>
      <c r="CZ67" s="5">
        <f>P_A_R[[#This Row],[56+]]-P_A_R[[#This Row],[57+]]</f>
        <v>0</v>
      </c>
      <c r="DA67" s="5">
        <f>P_A_R[[#This Row],[57+]]-P_A_R[[#This Row],[58+]]</f>
        <v>0</v>
      </c>
      <c r="DB67" s="5">
        <f>P_A_R[[#This Row],[58+]]-P_A_R[[#This Row],[59+]]</f>
        <v>0</v>
      </c>
    </row>
    <row r="68" spans="1:106" x14ac:dyDescent="0.25">
      <c r="A68" s="10">
        <v>22400623</v>
      </c>
      <c r="B68" t="s">
        <v>86</v>
      </c>
      <c r="C68" t="s">
        <v>74</v>
      </c>
      <c r="D68" s="11">
        <v>0.8125</v>
      </c>
      <c r="E68" s="9" t="str">
        <f>HYPERLINK("https://www.nba.com/stats/player/1642347/boxscores-traditional", "Jamal Shead")</f>
        <v>Jamal Shead</v>
      </c>
      <c r="F68">
        <v>9.8000000000000007</v>
      </c>
      <c r="G68" s="4">
        <v>3.6550000000000002</v>
      </c>
      <c r="H68" s="3">
        <v>0.48005999999999999</v>
      </c>
      <c r="I68" s="3">
        <v>0.37069999999999997</v>
      </c>
      <c r="J68" s="3">
        <v>0.27424999999999999</v>
      </c>
      <c r="K68" s="3">
        <v>0.18942999999999999</v>
      </c>
      <c r="L68" s="3">
        <v>0.12506999999999999</v>
      </c>
      <c r="M68" s="3">
        <v>7.7799999999999994E-2</v>
      </c>
      <c r="N68" s="3">
        <v>4.4569999999999999E-2</v>
      </c>
      <c r="O68" s="3">
        <v>2.4420000000000001E-2</v>
      </c>
      <c r="P68" s="3">
        <v>1.255E-2</v>
      </c>
      <c r="Q68" s="3">
        <v>5.8700000000000002E-3</v>
      </c>
      <c r="R68" s="3">
        <v>2.64E-3</v>
      </c>
      <c r="S68" s="3">
        <v>1.1100000000000001E-3</v>
      </c>
      <c r="T68" s="3">
        <v>4.2000000000000002E-4</v>
      </c>
      <c r="U68" s="3">
        <v>1.4999999999999999E-4</v>
      </c>
      <c r="V68" s="3">
        <v>5.0000000000000002E-5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5">
        <f>P_A_R[[#This Row],[10+]]-P_A_R[[#This Row],[11+]]</f>
        <v>0.10936000000000001</v>
      </c>
      <c r="BG68" s="5">
        <f>P_A_R[[#This Row],[11+]]-P_A_R[[#This Row],[12+]]</f>
        <v>9.644999999999998E-2</v>
      </c>
      <c r="BH68" s="5">
        <f>P_A_R[[#This Row],[12+]]-P_A_R[[#This Row],[13+]]</f>
        <v>8.4820000000000007E-2</v>
      </c>
      <c r="BI68" s="5">
        <f>P_A_R[[#This Row],[13+]]-P_A_R[[#This Row],[14+]]</f>
        <v>6.4360000000000001E-2</v>
      </c>
      <c r="BJ68" s="5">
        <f>P_A_R[[#This Row],[14+]]-P_A_R[[#This Row],[15+]]</f>
        <v>4.7269999999999993E-2</v>
      </c>
      <c r="BK68" s="5">
        <f>P_A_R[[#This Row],[15+]]-P_A_R[[#This Row],[16+]]</f>
        <v>3.3229999999999996E-2</v>
      </c>
      <c r="BL68" s="5">
        <f>P_A_R[[#This Row],[16+]]-P_A_R[[#This Row],[17+]]</f>
        <v>2.0149999999999998E-2</v>
      </c>
      <c r="BM68" s="5">
        <f>P_A_R[[#This Row],[17+]]-P_A_R[[#This Row],[18+]]</f>
        <v>1.187E-2</v>
      </c>
      <c r="BN68" s="5">
        <f>P_A_R[[#This Row],[18+]]-P_A_R[[#This Row],[19+]]</f>
        <v>6.6800000000000002E-3</v>
      </c>
      <c r="BO68" s="5">
        <f>P_A_R[[#This Row],[19+]]-P_A_R[[#This Row],[20+]]</f>
        <v>3.2300000000000002E-3</v>
      </c>
      <c r="BP68" s="5">
        <f>P_A_R[[#This Row],[20+]]-P_A_R[[#This Row],[21+]]</f>
        <v>1.5299999999999999E-3</v>
      </c>
      <c r="BQ68" s="5">
        <f>P_A_R[[#This Row],[21+]]-P_A_R[[#This Row],[22+]]</f>
        <v>6.9000000000000008E-4</v>
      </c>
      <c r="BR68" s="5">
        <f>P_A_R[[#This Row],[22+]]-P_A_R[[#This Row],[23+]]</f>
        <v>2.7000000000000006E-4</v>
      </c>
      <c r="BS68" s="5">
        <f>P_A_R[[#This Row],[23+]]-P_A_R[[#This Row],[24+]]</f>
        <v>9.9999999999999991E-5</v>
      </c>
      <c r="BT68" s="5">
        <f>P_A_R[[#This Row],[24+]]-P_A_R[[#This Row],[25+]]</f>
        <v>5.0000000000000002E-5</v>
      </c>
      <c r="BU68" s="5">
        <f>P_A_R[[#This Row],[25+]]-P_A_R[[#This Row],[26+]]</f>
        <v>0</v>
      </c>
      <c r="BV68" s="5">
        <f>P_A_R[[#This Row],[26+]]-P_A_R[[#This Row],[27+]]</f>
        <v>0</v>
      </c>
      <c r="BW68" s="5">
        <f>P_A_R[[#This Row],[27+]]-P_A_R[[#This Row],[28+]]</f>
        <v>0</v>
      </c>
      <c r="BX68" s="5">
        <f>P_A_R[[#This Row],[28+]]-P_A_R[[#This Row],[29+]]</f>
        <v>0</v>
      </c>
      <c r="BY68" s="5">
        <f>P_A_R[[#This Row],[29+]]-P_A_R[[#This Row],[30+]]</f>
        <v>0</v>
      </c>
      <c r="BZ68" s="5">
        <f>P_A_R[[#This Row],[30+]]-P_A_R[[#This Row],[31+]]</f>
        <v>0</v>
      </c>
      <c r="CA68" s="5">
        <f>P_A_R[[#This Row],[31+]]-P_A_R[[#This Row],[32+]]</f>
        <v>0</v>
      </c>
      <c r="CB68" s="5">
        <f>P_A_R[[#This Row],[32+]]-P_A_R[[#This Row],[33+]]</f>
        <v>0</v>
      </c>
      <c r="CC68" s="5">
        <f>P_A_R[[#This Row],[33+]]-P_A_R[[#This Row],[34+]]</f>
        <v>0</v>
      </c>
      <c r="CD68" s="5">
        <f>P_A_R[[#This Row],[34+]]-P_A_R[[#This Row],[35+]]</f>
        <v>0</v>
      </c>
      <c r="CE68" s="5">
        <f>P_A_R[[#This Row],[35+]]-P_A_R[[#This Row],[36+]]</f>
        <v>0</v>
      </c>
      <c r="CF68" s="5">
        <f>P_A_R[[#This Row],[36+]]-P_A_R[[#This Row],[37+]]</f>
        <v>0</v>
      </c>
      <c r="CG68" s="5">
        <f>P_A_R[[#This Row],[37+]]-P_A_R[[#This Row],[38+]]</f>
        <v>0</v>
      </c>
      <c r="CH68" s="5">
        <f>P_A_R[[#This Row],[38+]]-P_A_R[[#This Row],[39+]]</f>
        <v>0</v>
      </c>
      <c r="CI68" s="5">
        <f>P_A_R[[#This Row],[39+]]-P_A_R[[#This Row],[40+]]</f>
        <v>0</v>
      </c>
      <c r="CJ68" s="5">
        <f>P_A_R[[#This Row],[40+]]-P_A_R[[#This Row],[41+]]</f>
        <v>0</v>
      </c>
      <c r="CK68" s="5">
        <f>P_A_R[[#This Row],[41+]]-P_A_R[[#This Row],[42+]]</f>
        <v>0</v>
      </c>
      <c r="CL68" s="5">
        <f>P_A_R[[#This Row],[42+]]-P_A_R[[#This Row],[43+]]</f>
        <v>0</v>
      </c>
      <c r="CM68" s="5">
        <f>P_A_R[[#This Row],[43+]]-P_A_R[[#This Row],[44+]]</f>
        <v>0</v>
      </c>
      <c r="CN68" s="5">
        <f>P_A_R[[#This Row],[44+]]-P_A_R[[#This Row],[45+]]</f>
        <v>0</v>
      </c>
      <c r="CO68" s="5">
        <f>P_A_R[[#This Row],[45+]]-P_A_R[[#This Row],[46+]]</f>
        <v>0</v>
      </c>
      <c r="CP68" s="5">
        <f>P_A_R[[#This Row],[46+]]-P_A_R[[#This Row],[47+]]</f>
        <v>0</v>
      </c>
      <c r="CQ68" s="5">
        <f>P_A_R[[#This Row],[47+]]-P_A_R[[#This Row],[48+]]</f>
        <v>0</v>
      </c>
      <c r="CR68" s="5">
        <f>P_A_R[[#This Row],[48+]]-P_A_R[[#This Row],[49+]]</f>
        <v>0</v>
      </c>
      <c r="CS68" s="5">
        <f>P_A_R[[#This Row],[49+]]-P_A_R[[#This Row],[50+]]</f>
        <v>0</v>
      </c>
      <c r="CT68" s="5">
        <f>P_A_R[[#This Row],[50+]]-P_A_R[[#This Row],[51+]]</f>
        <v>0</v>
      </c>
      <c r="CU68" s="5">
        <f>P_A_R[[#This Row],[51+]]-P_A_R[[#This Row],[52+]]</f>
        <v>0</v>
      </c>
      <c r="CV68" s="5">
        <f>P_A_R[[#This Row],[52+]]-P_A_R[[#This Row],[53+]]</f>
        <v>0</v>
      </c>
      <c r="CW68" s="5">
        <f>P_A_R[[#This Row],[53+]]-P_A_R[[#This Row],[54+]]</f>
        <v>0</v>
      </c>
      <c r="CX68" s="5">
        <f>P_A_R[[#This Row],[54+]]-P_A_R[[#This Row],[55+]]</f>
        <v>0</v>
      </c>
      <c r="CY68" s="5">
        <f>P_A_R[[#This Row],[55+]]-P_A_R[[#This Row],[56+]]</f>
        <v>0</v>
      </c>
      <c r="CZ68" s="5">
        <f>P_A_R[[#This Row],[56+]]-P_A_R[[#This Row],[57+]]</f>
        <v>0</v>
      </c>
      <c r="DA68" s="5">
        <f>P_A_R[[#This Row],[57+]]-P_A_R[[#This Row],[58+]]</f>
        <v>0</v>
      </c>
      <c r="DB68" s="5">
        <f>P_A_R[[#This Row],[58+]]-P_A_R[[#This Row],[59+]]</f>
        <v>0</v>
      </c>
    </row>
    <row r="69" spans="1:106" x14ac:dyDescent="0.25">
      <c r="A69" s="10">
        <v>22400624</v>
      </c>
      <c r="B69" t="s">
        <v>76</v>
      </c>
      <c r="C69" t="s">
        <v>87</v>
      </c>
      <c r="D69" s="11">
        <v>0.8125</v>
      </c>
      <c r="E69" s="9" t="str">
        <f>HYPERLINK("https://www.nba.com/stats/player/203507/boxscores-traditional", "Giannis Antetokounmpo")</f>
        <v>Giannis Antetokounmpo</v>
      </c>
      <c r="F69">
        <v>48.6</v>
      </c>
      <c r="G69" s="4">
        <v>7.31</v>
      </c>
      <c r="H69" s="3">
        <v>1</v>
      </c>
      <c r="I69" s="3">
        <v>1</v>
      </c>
      <c r="J69" s="3">
        <v>1</v>
      </c>
      <c r="K69" s="3">
        <v>1</v>
      </c>
      <c r="L69" s="3">
        <v>1</v>
      </c>
      <c r="M69" s="3">
        <v>1</v>
      </c>
      <c r="N69" s="3">
        <v>1</v>
      </c>
      <c r="O69" s="3">
        <v>1</v>
      </c>
      <c r="P69" s="3">
        <v>1</v>
      </c>
      <c r="Q69" s="3">
        <v>1</v>
      </c>
      <c r="R69" s="3">
        <v>0.99995000000000001</v>
      </c>
      <c r="S69" s="3">
        <v>0.99992000000000003</v>
      </c>
      <c r="T69" s="3">
        <v>0.99985999999999997</v>
      </c>
      <c r="U69" s="3">
        <v>0.99977000000000005</v>
      </c>
      <c r="V69" s="3">
        <v>0.99961999999999995</v>
      </c>
      <c r="W69" s="3">
        <v>0.99938000000000005</v>
      </c>
      <c r="X69" s="3">
        <v>0.999</v>
      </c>
      <c r="Y69" s="3">
        <v>0.99841000000000002</v>
      </c>
      <c r="Z69" s="3">
        <v>0.99760000000000004</v>
      </c>
      <c r="AA69" s="3">
        <v>0.99631999999999998</v>
      </c>
      <c r="AB69" s="3">
        <v>0.99446000000000001</v>
      </c>
      <c r="AC69" s="3">
        <v>0.99202000000000001</v>
      </c>
      <c r="AD69" s="3">
        <v>0.98839999999999995</v>
      </c>
      <c r="AE69" s="3">
        <v>0.98341000000000001</v>
      </c>
      <c r="AF69" s="3">
        <v>0.97724999999999995</v>
      </c>
      <c r="AG69" s="3">
        <v>0.96855999999999998</v>
      </c>
      <c r="AH69" s="3">
        <v>0.95728000000000002</v>
      </c>
      <c r="AI69" s="3">
        <v>0.94408000000000003</v>
      </c>
      <c r="AJ69" s="3">
        <v>0.92647000000000002</v>
      </c>
      <c r="AK69" s="3">
        <v>0.90490000000000004</v>
      </c>
      <c r="AL69" s="3">
        <v>0.88100000000000001</v>
      </c>
      <c r="AM69" s="3">
        <v>0.85082999999999998</v>
      </c>
      <c r="AN69" s="3">
        <v>0.81594</v>
      </c>
      <c r="AO69" s="3">
        <v>0.77934999999999999</v>
      </c>
      <c r="AP69" s="3">
        <v>0.73565000000000003</v>
      </c>
      <c r="AQ69" s="3">
        <v>0.68793000000000004</v>
      </c>
      <c r="AR69" s="3">
        <v>0.64058000000000004</v>
      </c>
      <c r="AS69" s="3">
        <v>0.58706000000000003</v>
      </c>
      <c r="AT69" s="3">
        <v>0.53188000000000002</v>
      </c>
      <c r="AU69" s="3">
        <v>0.48005999999999999</v>
      </c>
      <c r="AV69" s="3">
        <v>0.42465000000000003</v>
      </c>
      <c r="AW69" s="3">
        <v>0.37069999999999997</v>
      </c>
      <c r="AX69" s="3">
        <v>0.31918000000000002</v>
      </c>
      <c r="AY69" s="3">
        <v>0.27424999999999999</v>
      </c>
      <c r="AZ69" s="3">
        <v>0.22964999999999999</v>
      </c>
      <c r="BA69" s="3">
        <v>0.18942999999999999</v>
      </c>
      <c r="BB69" s="3">
        <v>0.15625</v>
      </c>
      <c r="BC69" s="3">
        <v>0.12506999999999999</v>
      </c>
      <c r="BD69" s="3">
        <v>9.8530000000000006E-2</v>
      </c>
      <c r="BE69" s="3">
        <v>7.7799999999999994E-2</v>
      </c>
      <c r="BF69" s="5">
        <f>P_A_R[[#This Row],[10+]]-P_A_R[[#This Row],[11+]]</f>
        <v>0</v>
      </c>
      <c r="BG69" s="5">
        <f>P_A_R[[#This Row],[11+]]-P_A_R[[#This Row],[12+]]</f>
        <v>0</v>
      </c>
      <c r="BH69" s="5">
        <f>P_A_R[[#This Row],[12+]]-P_A_R[[#This Row],[13+]]</f>
        <v>0</v>
      </c>
      <c r="BI69" s="5">
        <f>P_A_R[[#This Row],[13+]]-P_A_R[[#This Row],[14+]]</f>
        <v>0</v>
      </c>
      <c r="BJ69" s="5">
        <f>P_A_R[[#This Row],[14+]]-P_A_R[[#This Row],[15+]]</f>
        <v>0</v>
      </c>
      <c r="BK69" s="5">
        <f>P_A_R[[#This Row],[15+]]-P_A_R[[#This Row],[16+]]</f>
        <v>0</v>
      </c>
      <c r="BL69" s="5">
        <f>P_A_R[[#This Row],[16+]]-P_A_R[[#This Row],[17+]]</f>
        <v>0</v>
      </c>
      <c r="BM69" s="5">
        <f>P_A_R[[#This Row],[17+]]-P_A_R[[#This Row],[18+]]</f>
        <v>0</v>
      </c>
      <c r="BN69" s="5">
        <f>P_A_R[[#This Row],[18+]]-P_A_R[[#This Row],[19+]]</f>
        <v>0</v>
      </c>
      <c r="BO69" s="5">
        <f>P_A_R[[#This Row],[19+]]-P_A_R[[#This Row],[20+]]</f>
        <v>4.9999999999994493E-5</v>
      </c>
      <c r="BP69" s="5">
        <f>P_A_R[[#This Row],[20+]]-P_A_R[[#This Row],[21+]]</f>
        <v>2.9999999999974492E-5</v>
      </c>
      <c r="BQ69" s="5">
        <f>P_A_R[[#This Row],[21+]]-P_A_R[[#This Row],[22+]]</f>
        <v>6.0000000000060005E-5</v>
      </c>
      <c r="BR69" s="5">
        <f>P_A_R[[#This Row],[22+]]-P_A_R[[#This Row],[23+]]</f>
        <v>8.9999999999923475E-5</v>
      </c>
      <c r="BS69" s="5">
        <f>P_A_R[[#This Row],[23+]]-P_A_R[[#This Row],[24+]]</f>
        <v>1.500000000000945E-4</v>
      </c>
      <c r="BT69" s="5">
        <f>P_A_R[[#This Row],[24+]]-P_A_R[[#This Row],[25+]]</f>
        <v>2.3999999999990695E-4</v>
      </c>
      <c r="BU69" s="5">
        <f>P_A_R[[#This Row],[25+]]-P_A_R[[#This Row],[26+]]</f>
        <v>3.8000000000004697E-4</v>
      </c>
      <c r="BV69" s="5">
        <f>P_A_R[[#This Row],[26+]]-P_A_R[[#This Row],[27+]]</f>
        <v>5.8999999999997943E-4</v>
      </c>
      <c r="BW69" s="5">
        <f>P_A_R[[#This Row],[27+]]-P_A_R[[#This Row],[28+]]</f>
        <v>8.099999999999774E-4</v>
      </c>
      <c r="BX69" s="5">
        <f>P_A_R[[#This Row],[28+]]-P_A_R[[#This Row],[29+]]</f>
        <v>1.2800000000000589E-3</v>
      </c>
      <c r="BY69" s="5">
        <f>P_A_R[[#This Row],[29+]]-P_A_R[[#This Row],[30+]]</f>
        <v>1.8599999999999728E-3</v>
      </c>
      <c r="BZ69" s="5">
        <f>P_A_R[[#This Row],[30+]]-P_A_R[[#This Row],[31+]]</f>
        <v>2.4399999999999977E-3</v>
      </c>
      <c r="CA69" s="5">
        <f>P_A_R[[#This Row],[31+]]-P_A_R[[#This Row],[32+]]</f>
        <v>3.6200000000000676E-3</v>
      </c>
      <c r="CB69" s="5">
        <f>P_A_R[[#This Row],[32+]]-P_A_R[[#This Row],[33+]]</f>
        <v>4.9899999999999389E-3</v>
      </c>
      <c r="CC69" s="5">
        <f>P_A_R[[#This Row],[33+]]-P_A_R[[#This Row],[34+]]</f>
        <v>6.1600000000000543E-3</v>
      </c>
      <c r="CD69" s="5">
        <f>P_A_R[[#This Row],[34+]]-P_A_R[[#This Row],[35+]]</f>
        <v>8.6899999999999755E-3</v>
      </c>
      <c r="CE69" s="5">
        <f>P_A_R[[#This Row],[35+]]-P_A_R[[#This Row],[36+]]</f>
        <v>1.1279999999999957E-2</v>
      </c>
      <c r="CF69" s="5">
        <f>P_A_R[[#This Row],[36+]]-P_A_R[[#This Row],[37+]]</f>
        <v>1.319999999999999E-2</v>
      </c>
      <c r="CG69" s="5">
        <f>P_A_R[[#This Row],[37+]]-P_A_R[[#This Row],[38+]]</f>
        <v>1.7610000000000015E-2</v>
      </c>
      <c r="CH69" s="5">
        <f>P_A_R[[#This Row],[38+]]-P_A_R[[#This Row],[39+]]</f>
        <v>2.1569999999999978E-2</v>
      </c>
      <c r="CI69" s="5">
        <f>P_A_R[[#This Row],[39+]]-P_A_R[[#This Row],[40+]]</f>
        <v>2.3900000000000032E-2</v>
      </c>
      <c r="CJ69" s="5">
        <f>P_A_R[[#This Row],[40+]]-P_A_R[[#This Row],[41+]]</f>
        <v>3.017000000000003E-2</v>
      </c>
      <c r="CK69" s="5">
        <f>P_A_R[[#This Row],[41+]]-P_A_R[[#This Row],[42+]]</f>
        <v>3.4889999999999977E-2</v>
      </c>
      <c r="CL69" s="5">
        <f>P_A_R[[#This Row],[42+]]-P_A_R[[#This Row],[43+]]</f>
        <v>3.6590000000000011E-2</v>
      </c>
      <c r="CM69" s="5">
        <f>P_A_R[[#This Row],[43+]]-P_A_R[[#This Row],[44+]]</f>
        <v>4.3699999999999961E-2</v>
      </c>
      <c r="CN69" s="5">
        <f>P_A_R[[#This Row],[44+]]-P_A_R[[#This Row],[45+]]</f>
        <v>4.7719999999999985E-2</v>
      </c>
      <c r="CO69" s="5">
        <f>P_A_R[[#This Row],[45+]]-P_A_R[[#This Row],[46+]]</f>
        <v>4.7350000000000003E-2</v>
      </c>
      <c r="CP69" s="5">
        <f>P_A_R[[#This Row],[46+]]-P_A_R[[#This Row],[47+]]</f>
        <v>5.3520000000000012E-2</v>
      </c>
      <c r="CQ69" s="5">
        <f>P_A_R[[#This Row],[47+]]-P_A_R[[#This Row],[48+]]</f>
        <v>5.5180000000000007E-2</v>
      </c>
      <c r="CR69" s="5">
        <f>P_A_R[[#This Row],[48+]]-P_A_R[[#This Row],[49+]]</f>
        <v>5.1820000000000033E-2</v>
      </c>
      <c r="CS69" s="5">
        <f>P_A_R[[#This Row],[49+]]-P_A_R[[#This Row],[50+]]</f>
        <v>5.5409999999999959E-2</v>
      </c>
      <c r="CT69" s="5">
        <f>P_A_R[[#This Row],[50+]]-P_A_R[[#This Row],[51+]]</f>
        <v>5.3950000000000053E-2</v>
      </c>
      <c r="CU69" s="5">
        <f>P_A_R[[#This Row],[51+]]-P_A_R[[#This Row],[52+]]</f>
        <v>5.1519999999999955E-2</v>
      </c>
      <c r="CV69" s="5">
        <f>P_A_R[[#This Row],[52+]]-P_A_R[[#This Row],[53+]]</f>
        <v>4.4930000000000025E-2</v>
      </c>
      <c r="CW69" s="5">
        <f>P_A_R[[#This Row],[53+]]-P_A_R[[#This Row],[54+]]</f>
        <v>4.4600000000000001E-2</v>
      </c>
      <c r="CX69" s="5">
        <f>P_A_R[[#This Row],[54+]]-P_A_R[[#This Row],[55+]]</f>
        <v>4.0220000000000006E-2</v>
      </c>
      <c r="CY69" s="5">
        <f>P_A_R[[#This Row],[55+]]-P_A_R[[#This Row],[56+]]</f>
        <v>3.3179999999999987E-2</v>
      </c>
      <c r="CZ69" s="5">
        <f>P_A_R[[#This Row],[56+]]-P_A_R[[#This Row],[57+]]</f>
        <v>3.1180000000000013E-2</v>
      </c>
      <c r="DA69" s="5">
        <f>P_A_R[[#This Row],[57+]]-P_A_R[[#This Row],[58+]]</f>
        <v>2.653999999999998E-2</v>
      </c>
      <c r="DB69" s="5">
        <f>P_A_R[[#This Row],[58+]]-P_A_R[[#This Row],[59+]]</f>
        <v>2.0730000000000012E-2</v>
      </c>
    </row>
    <row r="70" spans="1:106" x14ac:dyDescent="0.25">
      <c r="A70" s="10">
        <v>22400624</v>
      </c>
      <c r="B70" t="s">
        <v>76</v>
      </c>
      <c r="C70" t="s">
        <v>87</v>
      </c>
      <c r="D70" s="11">
        <v>0.8125</v>
      </c>
      <c r="E70" s="9" t="str">
        <f>HYPERLINK("https://www.nba.com/stats/player/203114/boxscores-traditional", "Khris Middleton")</f>
        <v>Khris Middleton</v>
      </c>
      <c r="F70">
        <v>21.6</v>
      </c>
      <c r="G70" s="4">
        <v>2.577</v>
      </c>
      <c r="H70" s="3">
        <v>1</v>
      </c>
      <c r="I70" s="3">
        <v>1</v>
      </c>
      <c r="J70" s="3">
        <v>0.99990000000000001</v>
      </c>
      <c r="K70" s="3">
        <v>0.99958000000000002</v>
      </c>
      <c r="L70" s="3">
        <v>0.99841000000000002</v>
      </c>
      <c r="M70" s="3">
        <v>0.99477000000000004</v>
      </c>
      <c r="N70" s="3">
        <v>0.98499999999999999</v>
      </c>
      <c r="O70" s="3">
        <v>0.96326999999999996</v>
      </c>
      <c r="P70" s="3">
        <v>0.91923999999999995</v>
      </c>
      <c r="Q70" s="3">
        <v>0.84375</v>
      </c>
      <c r="R70" s="3">
        <v>0.73236999999999997</v>
      </c>
      <c r="S70" s="3">
        <v>0.59094999999999998</v>
      </c>
      <c r="T70" s="3">
        <v>0.43643999999999999</v>
      </c>
      <c r="U70" s="3">
        <v>0.29459999999999997</v>
      </c>
      <c r="V70" s="3">
        <v>0.17619000000000001</v>
      </c>
      <c r="W70" s="3">
        <v>9.3420000000000003E-2</v>
      </c>
      <c r="X70" s="3">
        <v>4.3630000000000002E-2</v>
      </c>
      <c r="Y70" s="3">
        <v>1.7860000000000001E-2</v>
      </c>
      <c r="Z70" s="3">
        <v>6.5700000000000003E-3</v>
      </c>
      <c r="AA70" s="3">
        <v>2.0500000000000002E-3</v>
      </c>
      <c r="AB70" s="3">
        <v>5.5999999999999995E-4</v>
      </c>
      <c r="AC70" s="3">
        <v>1.2999999999999999E-4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5">
        <f>P_A_R[[#This Row],[10+]]-P_A_R[[#This Row],[11+]]</f>
        <v>0</v>
      </c>
      <c r="BG70" s="5">
        <f>P_A_R[[#This Row],[11+]]-P_A_R[[#This Row],[12+]]</f>
        <v>9.9999999999988987E-5</v>
      </c>
      <c r="BH70" s="5">
        <f>P_A_R[[#This Row],[12+]]-P_A_R[[#This Row],[13+]]</f>
        <v>3.1999999999998696E-4</v>
      </c>
      <c r="BI70" s="5">
        <f>P_A_R[[#This Row],[13+]]-P_A_R[[#This Row],[14+]]</f>
        <v>1.1700000000000044E-3</v>
      </c>
      <c r="BJ70" s="5">
        <f>P_A_R[[#This Row],[14+]]-P_A_R[[#This Row],[15+]]</f>
        <v>3.6399999999999766E-3</v>
      </c>
      <c r="BK70" s="5">
        <f>P_A_R[[#This Row],[15+]]-P_A_R[[#This Row],[16+]]</f>
        <v>9.7700000000000564E-3</v>
      </c>
      <c r="BL70" s="5">
        <f>P_A_R[[#This Row],[16+]]-P_A_R[[#This Row],[17+]]</f>
        <v>2.1730000000000027E-2</v>
      </c>
      <c r="BM70" s="5">
        <f>P_A_R[[#This Row],[17+]]-P_A_R[[#This Row],[18+]]</f>
        <v>4.4030000000000014E-2</v>
      </c>
      <c r="BN70" s="5">
        <f>P_A_R[[#This Row],[18+]]-P_A_R[[#This Row],[19+]]</f>
        <v>7.5489999999999946E-2</v>
      </c>
      <c r="BO70" s="5">
        <f>P_A_R[[#This Row],[19+]]-P_A_R[[#This Row],[20+]]</f>
        <v>0.11138000000000003</v>
      </c>
      <c r="BP70" s="5">
        <f>P_A_R[[#This Row],[20+]]-P_A_R[[#This Row],[21+]]</f>
        <v>0.14141999999999999</v>
      </c>
      <c r="BQ70" s="5">
        <f>P_A_R[[#This Row],[21+]]-P_A_R[[#This Row],[22+]]</f>
        <v>0.15450999999999998</v>
      </c>
      <c r="BR70" s="5">
        <f>P_A_R[[#This Row],[22+]]-P_A_R[[#This Row],[23+]]</f>
        <v>0.14184000000000002</v>
      </c>
      <c r="BS70" s="5">
        <f>P_A_R[[#This Row],[23+]]-P_A_R[[#This Row],[24+]]</f>
        <v>0.11840999999999996</v>
      </c>
      <c r="BT70" s="5">
        <f>P_A_R[[#This Row],[24+]]-P_A_R[[#This Row],[25+]]</f>
        <v>8.277000000000001E-2</v>
      </c>
      <c r="BU70" s="5">
        <f>P_A_R[[#This Row],[25+]]-P_A_R[[#This Row],[26+]]</f>
        <v>4.9790000000000001E-2</v>
      </c>
      <c r="BV70" s="5">
        <f>P_A_R[[#This Row],[26+]]-P_A_R[[#This Row],[27+]]</f>
        <v>2.5770000000000001E-2</v>
      </c>
      <c r="BW70" s="5">
        <f>P_A_R[[#This Row],[27+]]-P_A_R[[#This Row],[28+]]</f>
        <v>1.1290000000000001E-2</v>
      </c>
      <c r="BX70" s="5">
        <f>P_A_R[[#This Row],[28+]]-P_A_R[[#This Row],[29+]]</f>
        <v>4.5199999999999997E-3</v>
      </c>
      <c r="BY70" s="5">
        <f>P_A_R[[#This Row],[29+]]-P_A_R[[#This Row],[30+]]</f>
        <v>1.4900000000000002E-3</v>
      </c>
      <c r="BZ70" s="5">
        <f>P_A_R[[#This Row],[30+]]-P_A_R[[#This Row],[31+]]</f>
        <v>4.2999999999999994E-4</v>
      </c>
      <c r="CA70" s="5">
        <f>P_A_R[[#This Row],[31+]]-P_A_R[[#This Row],[32+]]</f>
        <v>1.2999999999999999E-4</v>
      </c>
      <c r="CB70" s="5">
        <f>P_A_R[[#This Row],[32+]]-P_A_R[[#This Row],[33+]]</f>
        <v>0</v>
      </c>
      <c r="CC70" s="5">
        <f>P_A_R[[#This Row],[33+]]-P_A_R[[#This Row],[34+]]</f>
        <v>0</v>
      </c>
      <c r="CD70" s="5">
        <f>P_A_R[[#This Row],[34+]]-P_A_R[[#This Row],[35+]]</f>
        <v>0</v>
      </c>
      <c r="CE70" s="5">
        <f>P_A_R[[#This Row],[35+]]-P_A_R[[#This Row],[36+]]</f>
        <v>0</v>
      </c>
      <c r="CF70" s="5">
        <f>P_A_R[[#This Row],[36+]]-P_A_R[[#This Row],[37+]]</f>
        <v>0</v>
      </c>
      <c r="CG70" s="5">
        <f>P_A_R[[#This Row],[37+]]-P_A_R[[#This Row],[38+]]</f>
        <v>0</v>
      </c>
      <c r="CH70" s="5">
        <f>P_A_R[[#This Row],[38+]]-P_A_R[[#This Row],[39+]]</f>
        <v>0</v>
      </c>
      <c r="CI70" s="5">
        <f>P_A_R[[#This Row],[39+]]-P_A_R[[#This Row],[40+]]</f>
        <v>0</v>
      </c>
      <c r="CJ70" s="5">
        <f>P_A_R[[#This Row],[40+]]-P_A_R[[#This Row],[41+]]</f>
        <v>0</v>
      </c>
      <c r="CK70" s="5">
        <f>P_A_R[[#This Row],[41+]]-P_A_R[[#This Row],[42+]]</f>
        <v>0</v>
      </c>
      <c r="CL70" s="5">
        <f>P_A_R[[#This Row],[42+]]-P_A_R[[#This Row],[43+]]</f>
        <v>0</v>
      </c>
      <c r="CM70" s="5">
        <f>P_A_R[[#This Row],[43+]]-P_A_R[[#This Row],[44+]]</f>
        <v>0</v>
      </c>
      <c r="CN70" s="5">
        <f>P_A_R[[#This Row],[44+]]-P_A_R[[#This Row],[45+]]</f>
        <v>0</v>
      </c>
      <c r="CO70" s="5">
        <f>P_A_R[[#This Row],[45+]]-P_A_R[[#This Row],[46+]]</f>
        <v>0</v>
      </c>
      <c r="CP70" s="5">
        <f>P_A_R[[#This Row],[46+]]-P_A_R[[#This Row],[47+]]</f>
        <v>0</v>
      </c>
      <c r="CQ70" s="5">
        <f>P_A_R[[#This Row],[47+]]-P_A_R[[#This Row],[48+]]</f>
        <v>0</v>
      </c>
      <c r="CR70" s="5">
        <f>P_A_R[[#This Row],[48+]]-P_A_R[[#This Row],[49+]]</f>
        <v>0</v>
      </c>
      <c r="CS70" s="5">
        <f>P_A_R[[#This Row],[49+]]-P_A_R[[#This Row],[50+]]</f>
        <v>0</v>
      </c>
      <c r="CT70" s="5">
        <f>P_A_R[[#This Row],[50+]]-P_A_R[[#This Row],[51+]]</f>
        <v>0</v>
      </c>
      <c r="CU70" s="5">
        <f>P_A_R[[#This Row],[51+]]-P_A_R[[#This Row],[52+]]</f>
        <v>0</v>
      </c>
      <c r="CV70" s="5">
        <f>P_A_R[[#This Row],[52+]]-P_A_R[[#This Row],[53+]]</f>
        <v>0</v>
      </c>
      <c r="CW70" s="5">
        <f>P_A_R[[#This Row],[53+]]-P_A_R[[#This Row],[54+]]</f>
        <v>0</v>
      </c>
      <c r="CX70" s="5">
        <f>P_A_R[[#This Row],[54+]]-P_A_R[[#This Row],[55+]]</f>
        <v>0</v>
      </c>
      <c r="CY70" s="5">
        <f>P_A_R[[#This Row],[55+]]-P_A_R[[#This Row],[56+]]</f>
        <v>0</v>
      </c>
      <c r="CZ70" s="5">
        <f>P_A_R[[#This Row],[56+]]-P_A_R[[#This Row],[57+]]</f>
        <v>0</v>
      </c>
      <c r="DA70" s="5">
        <f>P_A_R[[#This Row],[57+]]-P_A_R[[#This Row],[58+]]</f>
        <v>0</v>
      </c>
      <c r="DB70" s="5">
        <f>P_A_R[[#This Row],[58+]]-P_A_R[[#This Row],[59+]]</f>
        <v>0</v>
      </c>
    </row>
    <row r="71" spans="1:106" x14ac:dyDescent="0.25">
      <c r="A71" s="10">
        <v>22400624</v>
      </c>
      <c r="B71" t="s">
        <v>76</v>
      </c>
      <c r="C71" t="s">
        <v>87</v>
      </c>
      <c r="D71" s="11">
        <v>0.8125</v>
      </c>
      <c r="E71" s="9" t="str">
        <f>HYPERLINK("https://www.nba.com/stats/player/203081/boxscores-traditional", "Damian Lillard")</f>
        <v>Damian Lillard</v>
      </c>
      <c r="F71">
        <v>35.200000000000003</v>
      </c>
      <c r="G71" s="4">
        <v>3.0590000000000002</v>
      </c>
      <c r="H71" s="3">
        <v>1</v>
      </c>
      <c r="I71" s="3">
        <v>1</v>
      </c>
      <c r="J71" s="3">
        <v>1</v>
      </c>
      <c r="K71" s="3">
        <v>1</v>
      </c>
      <c r="L71" s="3">
        <v>1</v>
      </c>
      <c r="M71" s="3">
        <v>1</v>
      </c>
      <c r="N71" s="3">
        <v>1</v>
      </c>
      <c r="O71" s="3">
        <v>1</v>
      </c>
      <c r="P71" s="3">
        <v>1</v>
      </c>
      <c r="Q71" s="3">
        <v>1</v>
      </c>
      <c r="R71" s="3">
        <v>1</v>
      </c>
      <c r="S71" s="3">
        <v>1</v>
      </c>
      <c r="T71" s="3">
        <v>1</v>
      </c>
      <c r="U71" s="3">
        <v>0.99997000000000003</v>
      </c>
      <c r="V71" s="3">
        <v>0.99987000000000004</v>
      </c>
      <c r="W71" s="3">
        <v>0.99956999999999996</v>
      </c>
      <c r="X71" s="3">
        <v>0.99868999999999997</v>
      </c>
      <c r="Y71" s="3">
        <v>0.99631999999999998</v>
      </c>
      <c r="Z71" s="3">
        <v>0.99060999999999999</v>
      </c>
      <c r="AA71" s="3">
        <v>0.97882000000000002</v>
      </c>
      <c r="AB71" s="3">
        <v>0.95543</v>
      </c>
      <c r="AC71" s="3">
        <v>0.91466000000000003</v>
      </c>
      <c r="AD71" s="3">
        <v>0.85314000000000001</v>
      </c>
      <c r="AE71" s="3">
        <v>0.76424000000000003</v>
      </c>
      <c r="AF71" s="3">
        <v>0.65173000000000003</v>
      </c>
      <c r="AG71" s="3">
        <v>0.52790000000000004</v>
      </c>
      <c r="AH71" s="3">
        <v>0.39743000000000001</v>
      </c>
      <c r="AI71" s="3">
        <v>0.27760000000000001</v>
      </c>
      <c r="AJ71" s="3">
        <v>0.17879</v>
      </c>
      <c r="AK71" s="3">
        <v>0.10749</v>
      </c>
      <c r="AL71" s="3">
        <v>5.8209999999999998E-2</v>
      </c>
      <c r="AM71" s="3">
        <v>2.8719999999999999E-2</v>
      </c>
      <c r="AN71" s="3">
        <v>1.321E-2</v>
      </c>
      <c r="AO71" s="3">
        <v>5.3899999999999998E-3</v>
      </c>
      <c r="AP71" s="3">
        <v>1.99E-3</v>
      </c>
      <c r="AQ71" s="3">
        <v>6.8999999999999997E-4</v>
      </c>
      <c r="AR71" s="3">
        <v>2.1000000000000001E-4</v>
      </c>
      <c r="AS71" s="3">
        <v>6.0000000000000002E-5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5">
        <f>P_A_R[[#This Row],[10+]]-P_A_R[[#This Row],[11+]]</f>
        <v>0</v>
      </c>
      <c r="BG71" s="5">
        <f>P_A_R[[#This Row],[11+]]-P_A_R[[#This Row],[12+]]</f>
        <v>0</v>
      </c>
      <c r="BH71" s="5">
        <f>P_A_R[[#This Row],[12+]]-P_A_R[[#This Row],[13+]]</f>
        <v>0</v>
      </c>
      <c r="BI71" s="5">
        <f>P_A_R[[#This Row],[13+]]-P_A_R[[#This Row],[14+]]</f>
        <v>0</v>
      </c>
      <c r="BJ71" s="5">
        <f>P_A_R[[#This Row],[14+]]-P_A_R[[#This Row],[15+]]</f>
        <v>0</v>
      </c>
      <c r="BK71" s="5">
        <f>P_A_R[[#This Row],[15+]]-P_A_R[[#This Row],[16+]]</f>
        <v>0</v>
      </c>
      <c r="BL71" s="5">
        <f>P_A_R[[#This Row],[16+]]-P_A_R[[#This Row],[17+]]</f>
        <v>0</v>
      </c>
      <c r="BM71" s="5">
        <f>P_A_R[[#This Row],[17+]]-P_A_R[[#This Row],[18+]]</f>
        <v>0</v>
      </c>
      <c r="BN71" s="5">
        <f>P_A_R[[#This Row],[18+]]-P_A_R[[#This Row],[19+]]</f>
        <v>0</v>
      </c>
      <c r="BO71" s="5">
        <f>P_A_R[[#This Row],[19+]]-P_A_R[[#This Row],[20+]]</f>
        <v>0</v>
      </c>
      <c r="BP71" s="5">
        <f>P_A_R[[#This Row],[20+]]-P_A_R[[#This Row],[21+]]</f>
        <v>0</v>
      </c>
      <c r="BQ71" s="5">
        <f>P_A_R[[#This Row],[21+]]-P_A_R[[#This Row],[22+]]</f>
        <v>0</v>
      </c>
      <c r="BR71" s="5">
        <f>P_A_R[[#This Row],[22+]]-P_A_R[[#This Row],[23+]]</f>
        <v>2.9999999999974492E-5</v>
      </c>
      <c r="BS71" s="5">
        <f>P_A_R[[#This Row],[23+]]-P_A_R[[#This Row],[24+]]</f>
        <v>9.9999999999988987E-5</v>
      </c>
      <c r="BT71" s="5">
        <f>P_A_R[[#This Row],[24+]]-P_A_R[[#This Row],[25+]]</f>
        <v>3.0000000000007798E-4</v>
      </c>
      <c r="BU71" s="5">
        <f>P_A_R[[#This Row],[25+]]-P_A_R[[#This Row],[26+]]</f>
        <v>8.799999999999919E-4</v>
      </c>
      <c r="BV71" s="5">
        <f>P_A_R[[#This Row],[26+]]-P_A_R[[#This Row],[27+]]</f>
        <v>2.3699999999999832E-3</v>
      </c>
      <c r="BW71" s="5">
        <f>P_A_R[[#This Row],[27+]]-P_A_R[[#This Row],[28+]]</f>
        <v>5.7099999999999929E-3</v>
      </c>
      <c r="BX71" s="5">
        <f>P_A_R[[#This Row],[28+]]-P_A_R[[#This Row],[29+]]</f>
        <v>1.1789999999999967E-2</v>
      </c>
      <c r="BY71" s="5">
        <f>P_A_R[[#This Row],[29+]]-P_A_R[[#This Row],[30+]]</f>
        <v>2.3390000000000022E-2</v>
      </c>
      <c r="BZ71" s="5">
        <f>P_A_R[[#This Row],[30+]]-P_A_R[[#This Row],[31+]]</f>
        <v>4.0769999999999973E-2</v>
      </c>
      <c r="CA71" s="5">
        <f>P_A_R[[#This Row],[31+]]-P_A_R[[#This Row],[32+]]</f>
        <v>6.1520000000000019E-2</v>
      </c>
      <c r="CB71" s="5">
        <f>P_A_R[[#This Row],[32+]]-P_A_R[[#This Row],[33+]]</f>
        <v>8.8899999999999979E-2</v>
      </c>
      <c r="CC71" s="5">
        <f>P_A_R[[#This Row],[33+]]-P_A_R[[#This Row],[34+]]</f>
        <v>0.11251</v>
      </c>
      <c r="CD71" s="5">
        <f>P_A_R[[#This Row],[34+]]-P_A_R[[#This Row],[35+]]</f>
        <v>0.12383</v>
      </c>
      <c r="CE71" s="5">
        <f>P_A_R[[#This Row],[35+]]-P_A_R[[#This Row],[36+]]</f>
        <v>0.13047000000000003</v>
      </c>
      <c r="CF71" s="5">
        <f>P_A_R[[#This Row],[36+]]-P_A_R[[#This Row],[37+]]</f>
        <v>0.11982999999999999</v>
      </c>
      <c r="CG71" s="5">
        <f>P_A_R[[#This Row],[37+]]-P_A_R[[#This Row],[38+]]</f>
        <v>9.8810000000000009E-2</v>
      </c>
      <c r="CH71" s="5">
        <f>P_A_R[[#This Row],[38+]]-P_A_R[[#This Row],[39+]]</f>
        <v>7.1300000000000002E-2</v>
      </c>
      <c r="CI71" s="5">
        <f>P_A_R[[#This Row],[39+]]-P_A_R[[#This Row],[40+]]</f>
        <v>4.9280000000000004E-2</v>
      </c>
      <c r="CJ71" s="5">
        <f>P_A_R[[#This Row],[40+]]-P_A_R[[#This Row],[41+]]</f>
        <v>2.9489999999999999E-2</v>
      </c>
      <c r="CK71" s="5">
        <f>P_A_R[[#This Row],[41+]]-P_A_R[[#This Row],[42+]]</f>
        <v>1.5509999999999999E-2</v>
      </c>
      <c r="CL71" s="5">
        <f>P_A_R[[#This Row],[42+]]-P_A_R[[#This Row],[43+]]</f>
        <v>7.8200000000000006E-3</v>
      </c>
      <c r="CM71" s="5">
        <f>P_A_R[[#This Row],[43+]]-P_A_R[[#This Row],[44+]]</f>
        <v>3.3999999999999998E-3</v>
      </c>
      <c r="CN71" s="5">
        <f>P_A_R[[#This Row],[44+]]-P_A_R[[#This Row],[45+]]</f>
        <v>1.2999999999999999E-3</v>
      </c>
      <c r="CO71" s="5">
        <f>P_A_R[[#This Row],[45+]]-P_A_R[[#This Row],[46+]]</f>
        <v>4.7999999999999996E-4</v>
      </c>
      <c r="CP71" s="5">
        <f>P_A_R[[#This Row],[46+]]-P_A_R[[#This Row],[47+]]</f>
        <v>1.5000000000000001E-4</v>
      </c>
      <c r="CQ71" s="5">
        <f>P_A_R[[#This Row],[47+]]-P_A_R[[#This Row],[48+]]</f>
        <v>6.0000000000000002E-5</v>
      </c>
      <c r="CR71" s="5">
        <f>P_A_R[[#This Row],[48+]]-P_A_R[[#This Row],[49+]]</f>
        <v>0</v>
      </c>
      <c r="CS71" s="5">
        <f>P_A_R[[#This Row],[49+]]-P_A_R[[#This Row],[50+]]</f>
        <v>0</v>
      </c>
      <c r="CT71" s="5">
        <f>P_A_R[[#This Row],[50+]]-P_A_R[[#This Row],[51+]]</f>
        <v>0</v>
      </c>
      <c r="CU71" s="5">
        <f>P_A_R[[#This Row],[51+]]-P_A_R[[#This Row],[52+]]</f>
        <v>0</v>
      </c>
      <c r="CV71" s="5">
        <f>P_A_R[[#This Row],[52+]]-P_A_R[[#This Row],[53+]]</f>
        <v>0</v>
      </c>
      <c r="CW71" s="5">
        <f>P_A_R[[#This Row],[53+]]-P_A_R[[#This Row],[54+]]</f>
        <v>0</v>
      </c>
      <c r="CX71" s="5">
        <f>P_A_R[[#This Row],[54+]]-P_A_R[[#This Row],[55+]]</f>
        <v>0</v>
      </c>
      <c r="CY71" s="5">
        <f>P_A_R[[#This Row],[55+]]-P_A_R[[#This Row],[56+]]</f>
        <v>0</v>
      </c>
      <c r="CZ71" s="5">
        <f>P_A_R[[#This Row],[56+]]-P_A_R[[#This Row],[57+]]</f>
        <v>0</v>
      </c>
      <c r="DA71" s="5">
        <f>P_A_R[[#This Row],[57+]]-P_A_R[[#This Row],[58+]]</f>
        <v>0</v>
      </c>
      <c r="DB71" s="5">
        <f>P_A_R[[#This Row],[58+]]-P_A_R[[#This Row],[59+]]</f>
        <v>0</v>
      </c>
    </row>
    <row r="72" spans="1:106" x14ac:dyDescent="0.25">
      <c r="A72" s="10">
        <v>22400624</v>
      </c>
      <c r="B72" t="s">
        <v>76</v>
      </c>
      <c r="C72" t="s">
        <v>87</v>
      </c>
      <c r="D72" s="11">
        <v>0.8125</v>
      </c>
      <c r="E72" s="9" t="str">
        <f>HYPERLINK("https://www.nba.com/stats/player/1626171/boxscores-traditional", "Bobby Portis")</f>
        <v>Bobby Portis</v>
      </c>
      <c r="F72">
        <v>18</v>
      </c>
      <c r="G72" s="4">
        <v>3.5209999999999999</v>
      </c>
      <c r="H72" s="3">
        <v>0.98839999999999995</v>
      </c>
      <c r="I72" s="3">
        <v>0.97670000000000001</v>
      </c>
      <c r="J72" s="3">
        <v>0.95543</v>
      </c>
      <c r="K72" s="3">
        <v>0.92220000000000002</v>
      </c>
      <c r="L72" s="3">
        <v>0.87285999999999997</v>
      </c>
      <c r="M72" s="3">
        <v>0.80234000000000005</v>
      </c>
      <c r="N72" s="3">
        <v>0.71565999999999996</v>
      </c>
      <c r="O72" s="3">
        <v>0.61026000000000002</v>
      </c>
      <c r="P72" s="3">
        <v>0.5</v>
      </c>
      <c r="Q72" s="3">
        <v>0.38973999999999998</v>
      </c>
      <c r="R72" s="3">
        <v>0.28433999999999998</v>
      </c>
      <c r="S72" s="3">
        <v>0.19766</v>
      </c>
      <c r="T72" s="3">
        <v>0.12714</v>
      </c>
      <c r="U72" s="3">
        <v>7.7799999999999994E-2</v>
      </c>
      <c r="V72" s="3">
        <v>4.4569999999999999E-2</v>
      </c>
      <c r="W72" s="3">
        <v>2.3300000000000001E-2</v>
      </c>
      <c r="X72" s="3">
        <v>1.1599999999999999E-2</v>
      </c>
      <c r="Y72" s="3">
        <v>5.2300000000000003E-3</v>
      </c>
      <c r="Z72" s="3">
        <v>2.2599999999999999E-3</v>
      </c>
      <c r="AA72" s="3">
        <v>8.9999999999999998E-4</v>
      </c>
      <c r="AB72" s="3">
        <v>3.2000000000000003E-4</v>
      </c>
      <c r="AC72" s="3">
        <v>1.1E-4</v>
      </c>
      <c r="AD72" s="3">
        <v>3.0000000000000001E-5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5">
        <f>P_A_R[[#This Row],[10+]]-P_A_R[[#This Row],[11+]]</f>
        <v>1.1699999999999933E-2</v>
      </c>
      <c r="BG72" s="5">
        <f>P_A_R[[#This Row],[11+]]-P_A_R[[#This Row],[12+]]</f>
        <v>2.1270000000000011E-2</v>
      </c>
      <c r="BH72" s="5">
        <f>P_A_R[[#This Row],[12+]]-P_A_R[[#This Row],[13+]]</f>
        <v>3.3229999999999982E-2</v>
      </c>
      <c r="BI72" s="5">
        <f>P_A_R[[#This Row],[13+]]-P_A_R[[#This Row],[14+]]</f>
        <v>4.934000000000005E-2</v>
      </c>
      <c r="BJ72" s="5">
        <f>P_A_R[[#This Row],[14+]]-P_A_R[[#This Row],[15+]]</f>
        <v>7.0519999999999916E-2</v>
      </c>
      <c r="BK72" s="5">
        <f>P_A_R[[#This Row],[15+]]-P_A_R[[#This Row],[16+]]</f>
        <v>8.668000000000009E-2</v>
      </c>
      <c r="BL72" s="5">
        <f>P_A_R[[#This Row],[16+]]-P_A_R[[#This Row],[17+]]</f>
        <v>0.10539999999999994</v>
      </c>
      <c r="BM72" s="5">
        <f>P_A_R[[#This Row],[17+]]-P_A_R[[#This Row],[18+]]</f>
        <v>0.11026000000000002</v>
      </c>
      <c r="BN72" s="5">
        <f>P_A_R[[#This Row],[18+]]-P_A_R[[#This Row],[19+]]</f>
        <v>0.11026000000000002</v>
      </c>
      <c r="BO72" s="5">
        <f>P_A_R[[#This Row],[19+]]-P_A_R[[#This Row],[20+]]</f>
        <v>0.10539999999999999</v>
      </c>
      <c r="BP72" s="5">
        <f>P_A_R[[#This Row],[20+]]-P_A_R[[#This Row],[21+]]</f>
        <v>8.6679999999999979E-2</v>
      </c>
      <c r="BQ72" s="5">
        <f>P_A_R[[#This Row],[21+]]-P_A_R[[#This Row],[22+]]</f>
        <v>7.0519999999999999E-2</v>
      </c>
      <c r="BR72" s="5">
        <f>P_A_R[[#This Row],[22+]]-P_A_R[[#This Row],[23+]]</f>
        <v>4.9340000000000009E-2</v>
      </c>
      <c r="BS72" s="5">
        <f>P_A_R[[#This Row],[23+]]-P_A_R[[#This Row],[24+]]</f>
        <v>3.3229999999999996E-2</v>
      </c>
      <c r="BT72" s="5">
        <f>P_A_R[[#This Row],[24+]]-P_A_R[[#This Row],[25+]]</f>
        <v>2.1269999999999997E-2</v>
      </c>
      <c r="BU72" s="5">
        <f>P_A_R[[#This Row],[25+]]-P_A_R[[#This Row],[26+]]</f>
        <v>1.1700000000000002E-2</v>
      </c>
      <c r="BV72" s="5">
        <f>P_A_R[[#This Row],[26+]]-P_A_R[[#This Row],[27+]]</f>
        <v>6.3699999999999989E-3</v>
      </c>
      <c r="BW72" s="5">
        <f>P_A_R[[#This Row],[27+]]-P_A_R[[#This Row],[28+]]</f>
        <v>2.9700000000000004E-3</v>
      </c>
      <c r="BX72" s="5">
        <f>P_A_R[[#This Row],[28+]]-P_A_R[[#This Row],[29+]]</f>
        <v>1.3599999999999999E-3</v>
      </c>
      <c r="BY72" s="5">
        <f>P_A_R[[#This Row],[29+]]-P_A_R[[#This Row],[30+]]</f>
        <v>5.8E-4</v>
      </c>
      <c r="BZ72" s="5">
        <f>P_A_R[[#This Row],[30+]]-P_A_R[[#This Row],[31+]]</f>
        <v>2.1000000000000001E-4</v>
      </c>
      <c r="CA72" s="5">
        <f>P_A_R[[#This Row],[31+]]-P_A_R[[#This Row],[32+]]</f>
        <v>8.0000000000000007E-5</v>
      </c>
      <c r="CB72" s="5">
        <f>P_A_R[[#This Row],[32+]]-P_A_R[[#This Row],[33+]]</f>
        <v>3.0000000000000001E-5</v>
      </c>
      <c r="CC72" s="5">
        <f>P_A_R[[#This Row],[33+]]-P_A_R[[#This Row],[34+]]</f>
        <v>0</v>
      </c>
      <c r="CD72" s="5">
        <f>P_A_R[[#This Row],[34+]]-P_A_R[[#This Row],[35+]]</f>
        <v>0</v>
      </c>
      <c r="CE72" s="5">
        <f>P_A_R[[#This Row],[35+]]-P_A_R[[#This Row],[36+]]</f>
        <v>0</v>
      </c>
      <c r="CF72" s="5">
        <f>P_A_R[[#This Row],[36+]]-P_A_R[[#This Row],[37+]]</f>
        <v>0</v>
      </c>
      <c r="CG72" s="5">
        <f>P_A_R[[#This Row],[37+]]-P_A_R[[#This Row],[38+]]</f>
        <v>0</v>
      </c>
      <c r="CH72" s="5">
        <f>P_A_R[[#This Row],[38+]]-P_A_R[[#This Row],[39+]]</f>
        <v>0</v>
      </c>
      <c r="CI72" s="5">
        <f>P_A_R[[#This Row],[39+]]-P_A_R[[#This Row],[40+]]</f>
        <v>0</v>
      </c>
      <c r="CJ72" s="5">
        <f>P_A_R[[#This Row],[40+]]-P_A_R[[#This Row],[41+]]</f>
        <v>0</v>
      </c>
      <c r="CK72" s="5">
        <f>P_A_R[[#This Row],[41+]]-P_A_R[[#This Row],[42+]]</f>
        <v>0</v>
      </c>
      <c r="CL72" s="5">
        <f>P_A_R[[#This Row],[42+]]-P_A_R[[#This Row],[43+]]</f>
        <v>0</v>
      </c>
      <c r="CM72" s="5">
        <f>P_A_R[[#This Row],[43+]]-P_A_R[[#This Row],[44+]]</f>
        <v>0</v>
      </c>
      <c r="CN72" s="5">
        <f>P_A_R[[#This Row],[44+]]-P_A_R[[#This Row],[45+]]</f>
        <v>0</v>
      </c>
      <c r="CO72" s="5">
        <f>P_A_R[[#This Row],[45+]]-P_A_R[[#This Row],[46+]]</f>
        <v>0</v>
      </c>
      <c r="CP72" s="5">
        <f>P_A_R[[#This Row],[46+]]-P_A_R[[#This Row],[47+]]</f>
        <v>0</v>
      </c>
      <c r="CQ72" s="5">
        <f>P_A_R[[#This Row],[47+]]-P_A_R[[#This Row],[48+]]</f>
        <v>0</v>
      </c>
      <c r="CR72" s="5">
        <f>P_A_R[[#This Row],[48+]]-P_A_R[[#This Row],[49+]]</f>
        <v>0</v>
      </c>
      <c r="CS72" s="5">
        <f>P_A_R[[#This Row],[49+]]-P_A_R[[#This Row],[50+]]</f>
        <v>0</v>
      </c>
      <c r="CT72" s="5">
        <f>P_A_R[[#This Row],[50+]]-P_A_R[[#This Row],[51+]]</f>
        <v>0</v>
      </c>
      <c r="CU72" s="5">
        <f>P_A_R[[#This Row],[51+]]-P_A_R[[#This Row],[52+]]</f>
        <v>0</v>
      </c>
      <c r="CV72" s="5">
        <f>P_A_R[[#This Row],[52+]]-P_A_R[[#This Row],[53+]]</f>
        <v>0</v>
      </c>
      <c r="CW72" s="5">
        <f>P_A_R[[#This Row],[53+]]-P_A_R[[#This Row],[54+]]</f>
        <v>0</v>
      </c>
      <c r="CX72" s="5">
        <f>P_A_R[[#This Row],[54+]]-P_A_R[[#This Row],[55+]]</f>
        <v>0</v>
      </c>
      <c r="CY72" s="5">
        <f>P_A_R[[#This Row],[55+]]-P_A_R[[#This Row],[56+]]</f>
        <v>0</v>
      </c>
      <c r="CZ72" s="5">
        <f>P_A_R[[#This Row],[56+]]-P_A_R[[#This Row],[57+]]</f>
        <v>0</v>
      </c>
      <c r="DA72" s="5">
        <f>P_A_R[[#This Row],[57+]]-P_A_R[[#This Row],[58+]]</f>
        <v>0</v>
      </c>
      <c r="DB72" s="5">
        <f>P_A_R[[#This Row],[58+]]-P_A_R[[#This Row],[59+]]</f>
        <v>0</v>
      </c>
    </row>
    <row r="73" spans="1:106" x14ac:dyDescent="0.25">
      <c r="A73" s="10">
        <v>22400624</v>
      </c>
      <c r="B73" t="s">
        <v>76</v>
      </c>
      <c r="C73" t="s">
        <v>87</v>
      </c>
      <c r="D73" s="11">
        <v>0.8125</v>
      </c>
      <c r="E73" s="9" t="str">
        <f>HYPERLINK("https://www.nba.com/stats/player/201572/boxscores-traditional", "Brook Lopez")</f>
        <v>Brook Lopez</v>
      </c>
      <c r="F73">
        <v>20</v>
      </c>
      <c r="G73" s="4">
        <v>6.1639999999999997</v>
      </c>
      <c r="H73" s="3">
        <v>0.94738</v>
      </c>
      <c r="I73" s="3">
        <v>0.92784999999999995</v>
      </c>
      <c r="J73" s="3">
        <v>0.9032</v>
      </c>
      <c r="K73" s="3">
        <v>0.87285999999999997</v>
      </c>
      <c r="L73" s="3">
        <v>0.83398000000000005</v>
      </c>
      <c r="M73" s="3">
        <v>0.79103000000000001</v>
      </c>
      <c r="N73" s="3">
        <v>0.74214999999999998</v>
      </c>
      <c r="O73" s="3">
        <v>0.68793000000000004</v>
      </c>
      <c r="P73" s="3">
        <v>0.62551999999999996</v>
      </c>
      <c r="Q73" s="3">
        <v>0.56355999999999995</v>
      </c>
      <c r="R73" s="3">
        <v>0.5</v>
      </c>
      <c r="S73" s="3">
        <v>0.43643999999999999</v>
      </c>
      <c r="T73" s="3">
        <v>0.37447999999999998</v>
      </c>
      <c r="U73" s="3">
        <v>0.31207000000000001</v>
      </c>
      <c r="V73" s="3">
        <v>0.25785000000000002</v>
      </c>
      <c r="W73" s="3">
        <v>0.20896999999999999</v>
      </c>
      <c r="X73" s="3">
        <v>0.16602</v>
      </c>
      <c r="Y73" s="3">
        <v>0.12714</v>
      </c>
      <c r="Z73" s="3">
        <v>9.6799999999999997E-2</v>
      </c>
      <c r="AA73" s="3">
        <v>7.2150000000000006E-2</v>
      </c>
      <c r="AB73" s="3">
        <v>5.262E-2</v>
      </c>
      <c r="AC73" s="3">
        <v>3.7539999999999997E-2</v>
      </c>
      <c r="AD73" s="3">
        <v>2.5590000000000002E-2</v>
      </c>
      <c r="AE73" s="3">
        <v>1.7430000000000001E-2</v>
      </c>
      <c r="AF73" s="3">
        <v>1.1599999999999999E-2</v>
      </c>
      <c r="AG73" s="3">
        <v>7.5500000000000003E-3</v>
      </c>
      <c r="AH73" s="3">
        <v>4.6600000000000001E-3</v>
      </c>
      <c r="AI73" s="3">
        <v>2.8900000000000002E-3</v>
      </c>
      <c r="AJ73" s="3">
        <v>1.75E-3</v>
      </c>
      <c r="AK73" s="3">
        <v>1.0399999999999999E-3</v>
      </c>
      <c r="AL73" s="3">
        <v>5.9999999999999995E-4</v>
      </c>
      <c r="AM73" s="3">
        <v>3.2000000000000003E-4</v>
      </c>
      <c r="AN73" s="3">
        <v>1.8000000000000001E-4</v>
      </c>
      <c r="AO73" s="3">
        <v>1E-4</v>
      </c>
      <c r="AP73" s="3">
        <v>5.0000000000000002E-5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5">
        <f>P_A_R[[#This Row],[10+]]-P_A_R[[#This Row],[11+]]</f>
        <v>1.9530000000000047E-2</v>
      </c>
      <c r="BG73" s="5">
        <f>P_A_R[[#This Row],[11+]]-P_A_R[[#This Row],[12+]]</f>
        <v>2.464999999999995E-2</v>
      </c>
      <c r="BH73" s="5">
        <f>P_A_R[[#This Row],[12+]]-P_A_R[[#This Row],[13+]]</f>
        <v>3.0340000000000034E-2</v>
      </c>
      <c r="BI73" s="5">
        <f>P_A_R[[#This Row],[13+]]-P_A_R[[#This Row],[14+]]</f>
        <v>3.8879999999999915E-2</v>
      </c>
      <c r="BJ73" s="5">
        <f>P_A_R[[#This Row],[14+]]-P_A_R[[#This Row],[15+]]</f>
        <v>4.2950000000000044E-2</v>
      </c>
      <c r="BK73" s="5">
        <f>P_A_R[[#This Row],[15+]]-P_A_R[[#This Row],[16+]]</f>
        <v>4.8880000000000035E-2</v>
      </c>
      <c r="BL73" s="5">
        <f>P_A_R[[#This Row],[16+]]-P_A_R[[#This Row],[17+]]</f>
        <v>5.4219999999999935E-2</v>
      </c>
      <c r="BM73" s="5">
        <f>P_A_R[[#This Row],[17+]]-P_A_R[[#This Row],[18+]]</f>
        <v>6.2410000000000077E-2</v>
      </c>
      <c r="BN73" s="5">
        <f>P_A_R[[#This Row],[18+]]-P_A_R[[#This Row],[19+]]</f>
        <v>6.1960000000000015E-2</v>
      </c>
      <c r="BO73" s="5">
        <f>P_A_R[[#This Row],[19+]]-P_A_R[[#This Row],[20+]]</f>
        <v>6.355999999999995E-2</v>
      </c>
      <c r="BP73" s="5">
        <f>P_A_R[[#This Row],[20+]]-P_A_R[[#This Row],[21+]]</f>
        <v>6.3560000000000005E-2</v>
      </c>
      <c r="BQ73" s="5">
        <f>P_A_R[[#This Row],[21+]]-P_A_R[[#This Row],[22+]]</f>
        <v>6.1960000000000015E-2</v>
      </c>
      <c r="BR73" s="5">
        <f>P_A_R[[#This Row],[22+]]-P_A_R[[#This Row],[23+]]</f>
        <v>6.2409999999999966E-2</v>
      </c>
      <c r="BS73" s="5">
        <f>P_A_R[[#This Row],[23+]]-P_A_R[[#This Row],[24+]]</f>
        <v>5.421999999999999E-2</v>
      </c>
      <c r="BT73" s="5">
        <f>P_A_R[[#This Row],[24+]]-P_A_R[[#This Row],[25+]]</f>
        <v>4.8880000000000035E-2</v>
      </c>
      <c r="BU73" s="5">
        <f>P_A_R[[#This Row],[25+]]-P_A_R[[#This Row],[26+]]</f>
        <v>4.2949999999999988E-2</v>
      </c>
      <c r="BV73" s="5">
        <f>P_A_R[[#This Row],[26+]]-P_A_R[[#This Row],[27+]]</f>
        <v>3.8879999999999998E-2</v>
      </c>
      <c r="BW73" s="5">
        <f>P_A_R[[#This Row],[27+]]-P_A_R[[#This Row],[28+]]</f>
        <v>3.0340000000000006E-2</v>
      </c>
      <c r="BX73" s="5">
        <f>P_A_R[[#This Row],[28+]]-P_A_R[[#This Row],[29+]]</f>
        <v>2.4649999999999991E-2</v>
      </c>
      <c r="BY73" s="5">
        <f>P_A_R[[#This Row],[29+]]-P_A_R[[#This Row],[30+]]</f>
        <v>1.9530000000000006E-2</v>
      </c>
      <c r="BZ73" s="5">
        <f>P_A_R[[#This Row],[30+]]-P_A_R[[#This Row],[31+]]</f>
        <v>1.5080000000000003E-2</v>
      </c>
      <c r="CA73" s="5">
        <f>P_A_R[[#This Row],[31+]]-P_A_R[[#This Row],[32+]]</f>
        <v>1.1949999999999995E-2</v>
      </c>
      <c r="CB73" s="5">
        <f>P_A_R[[#This Row],[32+]]-P_A_R[[#This Row],[33+]]</f>
        <v>8.1600000000000006E-3</v>
      </c>
      <c r="CC73" s="5">
        <f>P_A_R[[#This Row],[33+]]-P_A_R[[#This Row],[34+]]</f>
        <v>5.8300000000000018E-3</v>
      </c>
      <c r="CD73" s="5">
        <f>P_A_R[[#This Row],[34+]]-P_A_R[[#This Row],[35+]]</f>
        <v>4.0499999999999989E-3</v>
      </c>
      <c r="CE73" s="5">
        <f>P_A_R[[#This Row],[35+]]-P_A_R[[#This Row],[36+]]</f>
        <v>2.8900000000000002E-3</v>
      </c>
      <c r="CF73" s="5">
        <f>P_A_R[[#This Row],[36+]]-P_A_R[[#This Row],[37+]]</f>
        <v>1.7699999999999999E-3</v>
      </c>
      <c r="CG73" s="5">
        <f>P_A_R[[#This Row],[37+]]-P_A_R[[#This Row],[38+]]</f>
        <v>1.1400000000000002E-3</v>
      </c>
      <c r="CH73" s="5">
        <f>P_A_R[[#This Row],[38+]]-P_A_R[[#This Row],[39+]]</f>
        <v>7.1000000000000013E-4</v>
      </c>
      <c r="CI73" s="5">
        <f>P_A_R[[#This Row],[39+]]-P_A_R[[#This Row],[40+]]</f>
        <v>4.3999999999999996E-4</v>
      </c>
      <c r="CJ73" s="5">
        <f>P_A_R[[#This Row],[40+]]-P_A_R[[#This Row],[41+]]</f>
        <v>2.7999999999999992E-4</v>
      </c>
      <c r="CK73" s="5">
        <f>P_A_R[[#This Row],[41+]]-P_A_R[[#This Row],[42+]]</f>
        <v>1.4000000000000001E-4</v>
      </c>
      <c r="CL73" s="5">
        <f>P_A_R[[#This Row],[42+]]-P_A_R[[#This Row],[43+]]</f>
        <v>8.0000000000000007E-5</v>
      </c>
      <c r="CM73" s="5">
        <f>P_A_R[[#This Row],[43+]]-P_A_R[[#This Row],[44+]]</f>
        <v>5.0000000000000002E-5</v>
      </c>
      <c r="CN73" s="5">
        <f>P_A_R[[#This Row],[44+]]-P_A_R[[#This Row],[45+]]</f>
        <v>5.0000000000000002E-5</v>
      </c>
      <c r="CO73" s="5">
        <f>P_A_R[[#This Row],[45+]]-P_A_R[[#This Row],[46+]]</f>
        <v>0</v>
      </c>
      <c r="CP73" s="5">
        <f>P_A_R[[#This Row],[46+]]-P_A_R[[#This Row],[47+]]</f>
        <v>0</v>
      </c>
      <c r="CQ73" s="5">
        <f>P_A_R[[#This Row],[47+]]-P_A_R[[#This Row],[48+]]</f>
        <v>0</v>
      </c>
      <c r="CR73" s="5">
        <f>P_A_R[[#This Row],[48+]]-P_A_R[[#This Row],[49+]]</f>
        <v>0</v>
      </c>
      <c r="CS73" s="5">
        <f>P_A_R[[#This Row],[49+]]-P_A_R[[#This Row],[50+]]</f>
        <v>0</v>
      </c>
      <c r="CT73" s="5">
        <f>P_A_R[[#This Row],[50+]]-P_A_R[[#This Row],[51+]]</f>
        <v>0</v>
      </c>
      <c r="CU73" s="5">
        <f>P_A_R[[#This Row],[51+]]-P_A_R[[#This Row],[52+]]</f>
        <v>0</v>
      </c>
      <c r="CV73" s="5">
        <f>P_A_R[[#This Row],[52+]]-P_A_R[[#This Row],[53+]]</f>
        <v>0</v>
      </c>
      <c r="CW73" s="5">
        <f>P_A_R[[#This Row],[53+]]-P_A_R[[#This Row],[54+]]</f>
        <v>0</v>
      </c>
      <c r="CX73" s="5">
        <f>P_A_R[[#This Row],[54+]]-P_A_R[[#This Row],[55+]]</f>
        <v>0</v>
      </c>
      <c r="CY73" s="5">
        <f>P_A_R[[#This Row],[55+]]-P_A_R[[#This Row],[56+]]</f>
        <v>0</v>
      </c>
      <c r="CZ73" s="5">
        <f>P_A_R[[#This Row],[56+]]-P_A_R[[#This Row],[57+]]</f>
        <v>0</v>
      </c>
      <c r="DA73" s="5">
        <f>P_A_R[[#This Row],[57+]]-P_A_R[[#This Row],[58+]]</f>
        <v>0</v>
      </c>
      <c r="DB73" s="5">
        <f>P_A_R[[#This Row],[58+]]-P_A_R[[#This Row],[59+]]</f>
        <v>0</v>
      </c>
    </row>
    <row r="74" spans="1:106" x14ac:dyDescent="0.25">
      <c r="A74" s="10">
        <v>22400624</v>
      </c>
      <c r="B74" t="s">
        <v>76</v>
      </c>
      <c r="C74" t="s">
        <v>87</v>
      </c>
      <c r="D74" s="11">
        <v>0.8125</v>
      </c>
      <c r="E74" s="9" t="str">
        <f>HYPERLINK("https://www.nba.com/stats/player/1631157/boxscores-traditional", "Ryan Rollins")</f>
        <v>Ryan Rollins</v>
      </c>
      <c r="F74">
        <v>12.2</v>
      </c>
      <c r="G74" s="4">
        <v>2.6379999999999999</v>
      </c>
      <c r="H74" s="3">
        <v>0.79673000000000005</v>
      </c>
      <c r="I74" s="3">
        <v>0.67364000000000002</v>
      </c>
      <c r="J74" s="3">
        <v>0.53188000000000002</v>
      </c>
      <c r="K74" s="3">
        <v>0.38208999999999999</v>
      </c>
      <c r="L74" s="3">
        <v>0.24825</v>
      </c>
      <c r="M74" s="3">
        <v>0.14457</v>
      </c>
      <c r="N74" s="3">
        <v>7.4929999999999997E-2</v>
      </c>
      <c r="O74" s="3">
        <v>3.4380000000000001E-2</v>
      </c>
      <c r="P74" s="3">
        <v>1.3899999999999999E-2</v>
      </c>
      <c r="Q74" s="3">
        <v>4.9399999999999999E-3</v>
      </c>
      <c r="R74" s="3">
        <v>1.5399999999999999E-3</v>
      </c>
      <c r="S74" s="3">
        <v>4.2000000000000002E-4</v>
      </c>
      <c r="T74" s="3">
        <v>1E-4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5">
        <f>P_A_R[[#This Row],[10+]]-P_A_R[[#This Row],[11+]]</f>
        <v>0.12309000000000003</v>
      </c>
      <c r="BG74" s="5">
        <f>P_A_R[[#This Row],[11+]]-P_A_R[[#This Row],[12+]]</f>
        <v>0.14176</v>
      </c>
      <c r="BH74" s="5">
        <f>P_A_R[[#This Row],[12+]]-P_A_R[[#This Row],[13+]]</f>
        <v>0.14979000000000003</v>
      </c>
      <c r="BI74" s="5">
        <f>P_A_R[[#This Row],[13+]]-P_A_R[[#This Row],[14+]]</f>
        <v>0.13383999999999999</v>
      </c>
      <c r="BJ74" s="5">
        <f>P_A_R[[#This Row],[14+]]-P_A_R[[#This Row],[15+]]</f>
        <v>0.10367999999999999</v>
      </c>
      <c r="BK74" s="5">
        <f>P_A_R[[#This Row],[15+]]-P_A_R[[#This Row],[16+]]</f>
        <v>6.9640000000000007E-2</v>
      </c>
      <c r="BL74" s="5">
        <f>P_A_R[[#This Row],[16+]]-P_A_R[[#This Row],[17+]]</f>
        <v>4.0549999999999996E-2</v>
      </c>
      <c r="BM74" s="5">
        <f>P_A_R[[#This Row],[17+]]-P_A_R[[#This Row],[18+]]</f>
        <v>2.0480000000000002E-2</v>
      </c>
      <c r="BN74" s="5">
        <f>P_A_R[[#This Row],[18+]]-P_A_R[[#This Row],[19+]]</f>
        <v>8.9599999999999992E-3</v>
      </c>
      <c r="BO74" s="5">
        <f>P_A_R[[#This Row],[19+]]-P_A_R[[#This Row],[20+]]</f>
        <v>3.4000000000000002E-3</v>
      </c>
      <c r="BP74" s="5">
        <f>P_A_R[[#This Row],[20+]]-P_A_R[[#This Row],[21+]]</f>
        <v>1.1199999999999999E-3</v>
      </c>
      <c r="BQ74" s="5">
        <f>P_A_R[[#This Row],[21+]]-P_A_R[[#This Row],[22+]]</f>
        <v>3.2000000000000003E-4</v>
      </c>
      <c r="BR74" s="5">
        <f>P_A_R[[#This Row],[22+]]-P_A_R[[#This Row],[23+]]</f>
        <v>1E-4</v>
      </c>
      <c r="BS74" s="5">
        <f>P_A_R[[#This Row],[23+]]-P_A_R[[#This Row],[24+]]</f>
        <v>0</v>
      </c>
      <c r="BT74" s="5">
        <f>P_A_R[[#This Row],[24+]]-P_A_R[[#This Row],[25+]]</f>
        <v>0</v>
      </c>
      <c r="BU74" s="5">
        <f>P_A_R[[#This Row],[25+]]-P_A_R[[#This Row],[26+]]</f>
        <v>0</v>
      </c>
      <c r="BV74" s="5">
        <f>P_A_R[[#This Row],[26+]]-P_A_R[[#This Row],[27+]]</f>
        <v>0</v>
      </c>
      <c r="BW74" s="5">
        <f>P_A_R[[#This Row],[27+]]-P_A_R[[#This Row],[28+]]</f>
        <v>0</v>
      </c>
      <c r="BX74" s="5">
        <f>P_A_R[[#This Row],[28+]]-P_A_R[[#This Row],[29+]]</f>
        <v>0</v>
      </c>
      <c r="BY74" s="5">
        <f>P_A_R[[#This Row],[29+]]-P_A_R[[#This Row],[30+]]</f>
        <v>0</v>
      </c>
      <c r="BZ74" s="5">
        <f>P_A_R[[#This Row],[30+]]-P_A_R[[#This Row],[31+]]</f>
        <v>0</v>
      </c>
      <c r="CA74" s="5">
        <f>P_A_R[[#This Row],[31+]]-P_A_R[[#This Row],[32+]]</f>
        <v>0</v>
      </c>
      <c r="CB74" s="5">
        <f>P_A_R[[#This Row],[32+]]-P_A_R[[#This Row],[33+]]</f>
        <v>0</v>
      </c>
      <c r="CC74" s="5">
        <f>P_A_R[[#This Row],[33+]]-P_A_R[[#This Row],[34+]]</f>
        <v>0</v>
      </c>
      <c r="CD74" s="5">
        <f>P_A_R[[#This Row],[34+]]-P_A_R[[#This Row],[35+]]</f>
        <v>0</v>
      </c>
      <c r="CE74" s="5">
        <f>P_A_R[[#This Row],[35+]]-P_A_R[[#This Row],[36+]]</f>
        <v>0</v>
      </c>
      <c r="CF74" s="5">
        <f>P_A_R[[#This Row],[36+]]-P_A_R[[#This Row],[37+]]</f>
        <v>0</v>
      </c>
      <c r="CG74" s="5">
        <f>P_A_R[[#This Row],[37+]]-P_A_R[[#This Row],[38+]]</f>
        <v>0</v>
      </c>
      <c r="CH74" s="5">
        <f>P_A_R[[#This Row],[38+]]-P_A_R[[#This Row],[39+]]</f>
        <v>0</v>
      </c>
      <c r="CI74" s="5">
        <f>P_A_R[[#This Row],[39+]]-P_A_R[[#This Row],[40+]]</f>
        <v>0</v>
      </c>
      <c r="CJ74" s="5">
        <f>P_A_R[[#This Row],[40+]]-P_A_R[[#This Row],[41+]]</f>
        <v>0</v>
      </c>
      <c r="CK74" s="5">
        <f>P_A_R[[#This Row],[41+]]-P_A_R[[#This Row],[42+]]</f>
        <v>0</v>
      </c>
      <c r="CL74" s="5">
        <f>P_A_R[[#This Row],[42+]]-P_A_R[[#This Row],[43+]]</f>
        <v>0</v>
      </c>
      <c r="CM74" s="5">
        <f>P_A_R[[#This Row],[43+]]-P_A_R[[#This Row],[44+]]</f>
        <v>0</v>
      </c>
      <c r="CN74" s="5">
        <f>P_A_R[[#This Row],[44+]]-P_A_R[[#This Row],[45+]]</f>
        <v>0</v>
      </c>
      <c r="CO74" s="5">
        <f>P_A_R[[#This Row],[45+]]-P_A_R[[#This Row],[46+]]</f>
        <v>0</v>
      </c>
      <c r="CP74" s="5">
        <f>P_A_R[[#This Row],[46+]]-P_A_R[[#This Row],[47+]]</f>
        <v>0</v>
      </c>
      <c r="CQ74" s="5">
        <f>P_A_R[[#This Row],[47+]]-P_A_R[[#This Row],[48+]]</f>
        <v>0</v>
      </c>
      <c r="CR74" s="5">
        <f>P_A_R[[#This Row],[48+]]-P_A_R[[#This Row],[49+]]</f>
        <v>0</v>
      </c>
      <c r="CS74" s="5">
        <f>P_A_R[[#This Row],[49+]]-P_A_R[[#This Row],[50+]]</f>
        <v>0</v>
      </c>
      <c r="CT74" s="5">
        <f>P_A_R[[#This Row],[50+]]-P_A_R[[#This Row],[51+]]</f>
        <v>0</v>
      </c>
      <c r="CU74" s="5">
        <f>P_A_R[[#This Row],[51+]]-P_A_R[[#This Row],[52+]]</f>
        <v>0</v>
      </c>
      <c r="CV74" s="5">
        <f>P_A_R[[#This Row],[52+]]-P_A_R[[#This Row],[53+]]</f>
        <v>0</v>
      </c>
      <c r="CW74" s="5">
        <f>P_A_R[[#This Row],[53+]]-P_A_R[[#This Row],[54+]]</f>
        <v>0</v>
      </c>
      <c r="CX74" s="5">
        <f>P_A_R[[#This Row],[54+]]-P_A_R[[#This Row],[55+]]</f>
        <v>0</v>
      </c>
      <c r="CY74" s="5">
        <f>P_A_R[[#This Row],[55+]]-P_A_R[[#This Row],[56+]]</f>
        <v>0</v>
      </c>
      <c r="CZ74" s="5">
        <f>P_A_R[[#This Row],[56+]]-P_A_R[[#This Row],[57+]]</f>
        <v>0</v>
      </c>
      <c r="DA74" s="5">
        <f>P_A_R[[#This Row],[57+]]-P_A_R[[#This Row],[58+]]</f>
        <v>0</v>
      </c>
      <c r="DB74" s="5">
        <f>P_A_R[[#This Row],[58+]]-P_A_R[[#This Row],[59+]]</f>
        <v>0</v>
      </c>
    </row>
    <row r="75" spans="1:106" x14ac:dyDescent="0.25">
      <c r="A75" s="10">
        <v>22400624</v>
      </c>
      <c r="B75" t="s">
        <v>76</v>
      </c>
      <c r="C75" t="s">
        <v>87</v>
      </c>
      <c r="D75" s="11">
        <v>0.8125</v>
      </c>
      <c r="E75" s="9" t="str">
        <f>HYPERLINK("https://www.nba.com/stats/player/1629018/boxscores-traditional", "Gary Trent Jr.")</f>
        <v>Gary Trent Jr.</v>
      </c>
      <c r="F75">
        <v>14.2</v>
      </c>
      <c r="G75" s="4">
        <v>5.2690000000000001</v>
      </c>
      <c r="H75" s="3">
        <v>0.78813999999999995</v>
      </c>
      <c r="I75" s="3">
        <v>0.72907</v>
      </c>
      <c r="J75" s="3">
        <v>0.66276000000000002</v>
      </c>
      <c r="K75" s="3">
        <v>0.59094999999999998</v>
      </c>
      <c r="L75" s="3">
        <v>0.51595000000000002</v>
      </c>
      <c r="M75" s="3">
        <v>0.44037999999999999</v>
      </c>
      <c r="N75" s="3">
        <v>0.36692999999999998</v>
      </c>
      <c r="O75" s="3">
        <v>0.29805999999999999</v>
      </c>
      <c r="P75" s="3">
        <v>0.23576</v>
      </c>
      <c r="Q75" s="3">
        <v>0.18140999999999999</v>
      </c>
      <c r="R75" s="3">
        <v>0.13567000000000001</v>
      </c>
      <c r="S75" s="3">
        <v>9.8530000000000006E-2</v>
      </c>
      <c r="T75" s="3">
        <v>6.9440000000000002E-2</v>
      </c>
      <c r="U75" s="3">
        <v>4.7460000000000002E-2</v>
      </c>
      <c r="V75" s="3">
        <v>3.1440000000000003E-2</v>
      </c>
      <c r="W75" s="3">
        <v>2.018E-2</v>
      </c>
      <c r="X75" s="3">
        <v>1.255E-2</v>
      </c>
      <c r="Y75" s="3">
        <v>7.5500000000000003E-3</v>
      </c>
      <c r="Z75" s="3">
        <v>4.4000000000000003E-3</v>
      </c>
      <c r="AA75" s="3">
        <v>2.48E-3</v>
      </c>
      <c r="AB75" s="3">
        <v>1.3500000000000001E-3</v>
      </c>
      <c r="AC75" s="3">
        <v>7.1000000000000002E-4</v>
      </c>
      <c r="AD75" s="3">
        <v>3.6000000000000002E-4</v>
      </c>
      <c r="AE75" s="3">
        <v>1.8000000000000001E-4</v>
      </c>
      <c r="AF75" s="3">
        <v>8.0000000000000007E-5</v>
      </c>
      <c r="AG75" s="3">
        <v>4.0000000000000003E-5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5">
        <f>P_A_R[[#This Row],[10+]]-P_A_R[[#This Row],[11+]]</f>
        <v>5.9069999999999956E-2</v>
      </c>
      <c r="BG75" s="5">
        <f>P_A_R[[#This Row],[11+]]-P_A_R[[#This Row],[12+]]</f>
        <v>6.630999999999998E-2</v>
      </c>
      <c r="BH75" s="5">
        <f>P_A_R[[#This Row],[12+]]-P_A_R[[#This Row],[13+]]</f>
        <v>7.181000000000004E-2</v>
      </c>
      <c r="BI75" s="5">
        <f>P_A_R[[#This Row],[13+]]-P_A_R[[#This Row],[14+]]</f>
        <v>7.4999999999999956E-2</v>
      </c>
      <c r="BJ75" s="5">
        <f>P_A_R[[#This Row],[14+]]-P_A_R[[#This Row],[15+]]</f>
        <v>7.5570000000000026E-2</v>
      </c>
      <c r="BK75" s="5">
        <f>P_A_R[[#This Row],[15+]]-P_A_R[[#This Row],[16+]]</f>
        <v>7.3450000000000015E-2</v>
      </c>
      <c r="BL75" s="5">
        <f>P_A_R[[#This Row],[16+]]-P_A_R[[#This Row],[17+]]</f>
        <v>6.8869999999999987E-2</v>
      </c>
      <c r="BM75" s="5">
        <f>P_A_R[[#This Row],[17+]]-P_A_R[[#This Row],[18+]]</f>
        <v>6.2299999999999994E-2</v>
      </c>
      <c r="BN75" s="5">
        <f>P_A_R[[#This Row],[18+]]-P_A_R[[#This Row],[19+]]</f>
        <v>5.4350000000000009E-2</v>
      </c>
      <c r="BO75" s="5">
        <f>P_A_R[[#This Row],[19+]]-P_A_R[[#This Row],[20+]]</f>
        <v>4.5739999999999975E-2</v>
      </c>
      <c r="BP75" s="5">
        <f>P_A_R[[#This Row],[20+]]-P_A_R[[#This Row],[21+]]</f>
        <v>3.7140000000000006E-2</v>
      </c>
      <c r="BQ75" s="5">
        <f>P_A_R[[#This Row],[21+]]-P_A_R[[#This Row],[22+]]</f>
        <v>2.9090000000000005E-2</v>
      </c>
      <c r="BR75" s="5">
        <f>P_A_R[[#This Row],[22+]]-P_A_R[[#This Row],[23+]]</f>
        <v>2.198E-2</v>
      </c>
      <c r="BS75" s="5">
        <f>P_A_R[[#This Row],[23+]]-P_A_R[[#This Row],[24+]]</f>
        <v>1.602E-2</v>
      </c>
      <c r="BT75" s="5">
        <f>P_A_R[[#This Row],[24+]]-P_A_R[[#This Row],[25+]]</f>
        <v>1.1260000000000003E-2</v>
      </c>
      <c r="BU75" s="5">
        <f>P_A_R[[#This Row],[25+]]-P_A_R[[#This Row],[26+]]</f>
        <v>7.6299999999999996E-3</v>
      </c>
      <c r="BV75" s="5">
        <f>P_A_R[[#This Row],[26+]]-P_A_R[[#This Row],[27+]]</f>
        <v>5.0000000000000001E-3</v>
      </c>
      <c r="BW75" s="5">
        <f>P_A_R[[#This Row],[27+]]-P_A_R[[#This Row],[28+]]</f>
        <v>3.15E-3</v>
      </c>
      <c r="BX75" s="5">
        <f>P_A_R[[#This Row],[28+]]-P_A_R[[#This Row],[29+]]</f>
        <v>1.9200000000000003E-3</v>
      </c>
      <c r="BY75" s="5">
        <f>P_A_R[[#This Row],[29+]]-P_A_R[[#This Row],[30+]]</f>
        <v>1.1299999999999999E-3</v>
      </c>
      <c r="BZ75" s="5">
        <f>P_A_R[[#This Row],[30+]]-P_A_R[[#This Row],[31+]]</f>
        <v>6.4000000000000005E-4</v>
      </c>
      <c r="CA75" s="5">
        <f>P_A_R[[#This Row],[31+]]-P_A_R[[#This Row],[32+]]</f>
        <v>3.5E-4</v>
      </c>
      <c r="CB75" s="5">
        <f>P_A_R[[#This Row],[32+]]-P_A_R[[#This Row],[33+]]</f>
        <v>1.8000000000000001E-4</v>
      </c>
      <c r="CC75" s="5">
        <f>P_A_R[[#This Row],[33+]]-P_A_R[[#This Row],[34+]]</f>
        <v>1E-4</v>
      </c>
      <c r="CD75" s="5">
        <f>P_A_R[[#This Row],[34+]]-P_A_R[[#This Row],[35+]]</f>
        <v>4.0000000000000003E-5</v>
      </c>
      <c r="CE75" s="5">
        <f>P_A_R[[#This Row],[35+]]-P_A_R[[#This Row],[36+]]</f>
        <v>4.0000000000000003E-5</v>
      </c>
      <c r="CF75" s="5">
        <f>P_A_R[[#This Row],[36+]]-P_A_R[[#This Row],[37+]]</f>
        <v>0</v>
      </c>
      <c r="CG75" s="5">
        <f>P_A_R[[#This Row],[37+]]-P_A_R[[#This Row],[38+]]</f>
        <v>0</v>
      </c>
      <c r="CH75" s="5">
        <f>P_A_R[[#This Row],[38+]]-P_A_R[[#This Row],[39+]]</f>
        <v>0</v>
      </c>
      <c r="CI75" s="5">
        <f>P_A_R[[#This Row],[39+]]-P_A_R[[#This Row],[40+]]</f>
        <v>0</v>
      </c>
      <c r="CJ75" s="5">
        <f>P_A_R[[#This Row],[40+]]-P_A_R[[#This Row],[41+]]</f>
        <v>0</v>
      </c>
      <c r="CK75" s="5">
        <f>P_A_R[[#This Row],[41+]]-P_A_R[[#This Row],[42+]]</f>
        <v>0</v>
      </c>
      <c r="CL75" s="5">
        <f>P_A_R[[#This Row],[42+]]-P_A_R[[#This Row],[43+]]</f>
        <v>0</v>
      </c>
      <c r="CM75" s="5">
        <f>P_A_R[[#This Row],[43+]]-P_A_R[[#This Row],[44+]]</f>
        <v>0</v>
      </c>
      <c r="CN75" s="5">
        <f>P_A_R[[#This Row],[44+]]-P_A_R[[#This Row],[45+]]</f>
        <v>0</v>
      </c>
      <c r="CO75" s="5">
        <f>P_A_R[[#This Row],[45+]]-P_A_R[[#This Row],[46+]]</f>
        <v>0</v>
      </c>
      <c r="CP75" s="5">
        <f>P_A_R[[#This Row],[46+]]-P_A_R[[#This Row],[47+]]</f>
        <v>0</v>
      </c>
      <c r="CQ75" s="5">
        <f>P_A_R[[#This Row],[47+]]-P_A_R[[#This Row],[48+]]</f>
        <v>0</v>
      </c>
      <c r="CR75" s="5">
        <f>P_A_R[[#This Row],[48+]]-P_A_R[[#This Row],[49+]]</f>
        <v>0</v>
      </c>
      <c r="CS75" s="5">
        <f>P_A_R[[#This Row],[49+]]-P_A_R[[#This Row],[50+]]</f>
        <v>0</v>
      </c>
      <c r="CT75" s="5">
        <f>P_A_R[[#This Row],[50+]]-P_A_R[[#This Row],[51+]]</f>
        <v>0</v>
      </c>
      <c r="CU75" s="5">
        <f>P_A_R[[#This Row],[51+]]-P_A_R[[#This Row],[52+]]</f>
        <v>0</v>
      </c>
      <c r="CV75" s="5">
        <f>P_A_R[[#This Row],[52+]]-P_A_R[[#This Row],[53+]]</f>
        <v>0</v>
      </c>
      <c r="CW75" s="5">
        <f>P_A_R[[#This Row],[53+]]-P_A_R[[#This Row],[54+]]</f>
        <v>0</v>
      </c>
      <c r="CX75" s="5">
        <f>P_A_R[[#This Row],[54+]]-P_A_R[[#This Row],[55+]]</f>
        <v>0</v>
      </c>
      <c r="CY75" s="5">
        <f>P_A_R[[#This Row],[55+]]-P_A_R[[#This Row],[56+]]</f>
        <v>0</v>
      </c>
      <c r="CZ75" s="5">
        <f>P_A_R[[#This Row],[56+]]-P_A_R[[#This Row],[57+]]</f>
        <v>0</v>
      </c>
      <c r="DA75" s="5">
        <f>P_A_R[[#This Row],[57+]]-P_A_R[[#This Row],[58+]]</f>
        <v>0</v>
      </c>
      <c r="DB75" s="5">
        <f>P_A_R[[#This Row],[58+]]-P_A_R[[#This Row],[59+]]</f>
        <v>0</v>
      </c>
    </row>
    <row r="76" spans="1:106" x14ac:dyDescent="0.25">
      <c r="A76" s="10">
        <v>22400624</v>
      </c>
      <c r="B76" t="s">
        <v>76</v>
      </c>
      <c r="C76" t="s">
        <v>87</v>
      </c>
      <c r="D76" s="11">
        <v>0.8125</v>
      </c>
      <c r="E76" s="9" t="str">
        <f>HYPERLINK("https://www.nba.com/stats/player/1627752/boxscores-traditional", "Taurean Prince")</f>
        <v>Taurean Prince</v>
      </c>
      <c r="F76">
        <v>11.6</v>
      </c>
      <c r="G76" s="4">
        <v>3.7199999999999998</v>
      </c>
      <c r="H76" s="3">
        <v>0.66639999999999999</v>
      </c>
      <c r="I76" s="3">
        <v>0.56355999999999995</v>
      </c>
      <c r="J76" s="3">
        <v>0.45619999999999999</v>
      </c>
      <c r="K76" s="3">
        <v>0.35197000000000001</v>
      </c>
      <c r="L76" s="3">
        <v>0.25785000000000002</v>
      </c>
      <c r="M76" s="3">
        <v>0.18140999999999999</v>
      </c>
      <c r="N76" s="3">
        <v>0.11899999999999999</v>
      </c>
      <c r="O76" s="3">
        <v>7.3529999999999998E-2</v>
      </c>
      <c r="P76" s="3">
        <v>4.2720000000000001E-2</v>
      </c>
      <c r="Q76" s="3">
        <v>2.3300000000000001E-2</v>
      </c>
      <c r="R76" s="3">
        <v>1.191E-2</v>
      </c>
      <c r="S76" s="3">
        <v>5.7000000000000002E-3</v>
      </c>
      <c r="T76" s="3">
        <v>2.5600000000000002E-3</v>
      </c>
      <c r="U76" s="3">
        <v>1.1100000000000001E-3</v>
      </c>
      <c r="V76" s="3">
        <v>4.2999999999999999E-4</v>
      </c>
      <c r="W76" s="3">
        <v>1.6000000000000001E-4</v>
      </c>
      <c r="X76" s="3">
        <v>5.0000000000000002E-5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5">
        <f>P_A_R[[#This Row],[10+]]-P_A_R[[#This Row],[11+]]</f>
        <v>0.10284000000000004</v>
      </c>
      <c r="BG76" s="5">
        <f>P_A_R[[#This Row],[11+]]-P_A_R[[#This Row],[12+]]</f>
        <v>0.10735999999999996</v>
      </c>
      <c r="BH76" s="5">
        <f>P_A_R[[#This Row],[12+]]-P_A_R[[#This Row],[13+]]</f>
        <v>0.10422999999999999</v>
      </c>
      <c r="BI76" s="5">
        <f>P_A_R[[#This Row],[13+]]-P_A_R[[#This Row],[14+]]</f>
        <v>9.4119999999999981E-2</v>
      </c>
      <c r="BJ76" s="5">
        <f>P_A_R[[#This Row],[14+]]-P_A_R[[#This Row],[15+]]</f>
        <v>7.6440000000000036E-2</v>
      </c>
      <c r="BK76" s="5">
        <f>P_A_R[[#This Row],[15+]]-P_A_R[[#This Row],[16+]]</f>
        <v>6.2409999999999993E-2</v>
      </c>
      <c r="BL76" s="5">
        <f>P_A_R[[#This Row],[16+]]-P_A_R[[#This Row],[17+]]</f>
        <v>4.5469999999999997E-2</v>
      </c>
      <c r="BM76" s="5">
        <f>P_A_R[[#This Row],[17+]]-P_A_R[[#This Row],[18+]]</f>
        <v>3.0809999999999997E-2</v>
      </c>
      <c r="BN76" s="5">
        <f>P_A_R[[#This Row],[18+]]-P_A_R[[#This Row],[19+]]</f>
        <v>1.942E-2</v>
      </c>
      <c r="BO76" s="5">
        <f>P_A_R[[#This Row],[19+]]-P_A_R[[#This Row],[20+]]</f>
        <v>1.1390000000000001E-2</v>
      </c>
      <c r="BP76" s="5">
        <f>P_A_R[[#This Row],[20+]]-P_A_R[[#This Row],[21+]]</f>
        <v>6.2100000000000002E-3</v>
      </c>
      <c r="BQ76" s="5">
        <f>P_A_R[[#This Row],[21+]]-P_A_R[[#This Row],[22+]]</f>
        <v>3.14E-3</v>
      </c>
      <c r="BR76" s="5">
        <f>P_A_R[[#This Row],[22+]]-P_A_R[[#This Row],[23+]]</f>
        <v>1.4500000000000001E-3</v>
      </c>
      <c r="BS76" s="5">
        <f>P_A_R[[#This Row],[23+]]-P_A_R[[#This Row],[24+]]</f>
        <v>6.8000000000000005E-4</v>
      </c>
      <c r="BT76" s="5">
        <f>P_A_R[[#This Row],[24+]]-P_A_R[[#This Row],[25+]]</f>
        <v>2.6999999999999995E-4</v>
      </c>
      <c r="BU76" s="5">
        <f>P_A_R[[#This Row],[25+]]-P_A_R[[#This Row],[26+]]</f>
        <v>1.1000000000000002E-4</v>
      </c>
      <c r="BV76" s="5">
        <f>P_A_R[[#This Row],[26+]]-P_A_R[[#This Row],[27+]]</f>
        <v>5.0000000000000002E-5</v>
      </c>
      <c r="BW76" s="5">
        <f>P_A_R[[#This Row],[27+]]-P_A_R[[#This Row],[28+]]</f>
        <v>0</v>
      </c>
      <c r="BX76" s="5">
        <f>P_A_R[[#This Row],[28+]]-P_A_R[[#This Row],[29+]]</f>
        <v>0</v>
      </c>
      <c r="BY76" s="5">
        <f>P_A_R[[#This Row],[29+]]-P_A_R[[#This Row],[30+]]</f>
        <v>0</v>
      </c>
      <c r="BZ76" s="5">
        <f>P_A_R[[#This Row],[30+]]-P_A_R[[#This Row],[31+]]</f>
        <v>0</v>
      </c>
      <c r="CA76" s="5">
        <f>P_A_R[[#This Row],[31+]]-P_A_R[[#This Row],[32+]]</f>
        <v>0</v>
      </c>
      <c r="CB76" s="5">
        <f>P_A_R[[#This Row],[32+]]-P_A_R[[#This Row],[33+]]</f>
        <v>0</v>
      </c>
      <c r="CC76" s="5">
        <f>P_A_R[[#This Row],[33+]]-P_A_R[[#This Row],[34+]]</f>
        <v>0</v>
      </c>
      <c r="CD76" s="5">
        <f>P_A_R[[#This Row],[34+]]-P_A_R[[#This Row],[35+]]</f>
        <v>0</v>
      </c>
      <c r="CE76" s="5">
        <f>P_A_R[[#This Row],[35+]]-P_A_R[[#This Row],[36+]]</f>
        <v>0</v>
      </c>
      <c r="CF76" s="5">
        <f>P_A_R[[#This Row],[36+]]-P_A_R[[#This Row],[37+]]</f>
        <v>0</v>
      </c>
      <c r="CG76" s="5">
        <f>P_A_R[[#This Row],[37+]]-P_A_R[[#This Row],[38+]]</f>
        <v>0</v>
      </c>
      <c r="CH76" s="5">
        <f>P_A_R[[#This Row],[38+]]-P_A_R[[#This Row],[39+]]</f>
        <v>0</v>
      </c>
      <c r="CI76" s="5">
        <f>P_A_R[[#This Row],[39+]]-P_A_R[[#This Row],[40+]]</f>
        <v>0</v>
      </c>
      <c r="CJ76" s="5">
        <f>P_A_R[[#This Row],[40+]]-P_A_R[[#This Row],[41+]]</f>
        <v>0</v>
      </c>
      <c r="CK76" s="5">
        <f>P_A_R[[#This Row],[41+]]-P_A_R[[#This Row],[42+]]</f>
        <v>0</v>
      </c>
      <c r="CL76" s="5">
        <f>P_A_R[[#This Row],[42+]]-P_A_R[[#This Row],[43+]]</f>
        <v>0</v>
      </c>
      <c r="CM76" s="5">
        <f>P_A_R[[#This Row],[43+]]-P_A_R[[#This Row],[44+]]</f>
        <v>0</v>
      </c>
      <c r="CN76" s="5">
        <f>P_A_R[[#This Row],[44+]]-P_A_R[[#This Row],[45+]]</f>
        <v>0</v>
      </c>
      <c r="CO76" s="5">
        <f>P_A_R[[#This Row],[45+]]-P_A_R[[#This Row],[46+]]</f>
        <v>0</v>
      </c>
      <c r="CP76" s="5">
        <f>P_A_R[[#This Row],[46+]]-P_A_R[[#This Row],[47+]]</f>
        <v>0</v>
      </c>
      <c r="CQ76" s="5">
        <f>P_A_R[[#This Row],[47+]]-P_A_R[[#This Row],[48+]]</f>
        <v>0</v>
      </c>
      <c r="CR76" s="5">
        <f>P_A_R[[#This Row],[48+]]-P_A_R[[#This Row],[49+]]</f>
        <v>0</v>
      </c>
      <c r="CS76" s="5">
        <f>P_A_R[[#This Row],[49+]]-P_A_R[[#This Row],[50+]]</f>
        <v>0</v>
      </c>
      <c r="CT76" s="5">
        <f>P_A_R[[#This Row],[50+]]-P_A_R[[#This Row],[51+]]</f>
        <v>0</v>
      </c>
      <c r="CU76" s="5">
        <f>P_A_R[[#This Row],[51+]]-P_A_R[[#This Row],[52+]]</f>
        <v>0</v>
      </c>
      <c r="CV76" s="5">
        <f>P_A_R[[#This Row],[52+]]-P_A_R[[#This Row],[53+]]</f>
        <v>0</v>
      </c>
      <c r="CW76" s="5">
        <f>P_A_R[[#This Row],[53+]]-P_A_R[[#This Row],[54+]]</f>
        <v>0</v>
      </c>
      <c r="CX76" s="5">
        <f>P_A_R[[#This Row],[54+]]-P_A_R[[#This Row],[55+]]</f>
        <v>0</v>
      </c>
      <c r="CY76" s="5">
        <f>P_A_R[[#This Row],[55+]]-P_A_R[[#This Row],[56+]]</f>
        <v>0</v>
      </c>
      <c r="CZ76" s="5">
        <f>P_A_R[[#This Row],[56+]]-P_A_R[[#This Row],[57+]]</f>
        <v>0</v>
      </c>
      <c r="DA76" s="5">
        <f>P_A_R[[#This Row],[57+]]-P_A_R[[#This Row],[58+]]</f>
        <v>0</v>
      </c>
      <c r="DB76" s="5">
        <f>P_A_R[[#This Row],[58+]]-P_A_R[[#This Row],[59+]]</f>
        <v>0</v>
      </c>
    </row>
    <row r="77" spans="1:106" x14ac:dyDescent="0.25">
      <c r="A77" s="10">
        <v>22400624</v>
      </c>
      <c r="B77" t="s">
        <v>76</v>
      </c>
      <c r="C77" t="s">
        <v>87</v>
      </c>
      <c r="D77" s="11">
        <v>0.8125</v>
      </c>
      <c r="E77" s="9" t="str">
        <f>HYPERLINK("https://www.nba.com/stats/player/1631260/boxscores-traditional", "AJ Green")</f>
        <v>AJ Green</v>
      </c>
      <c r="F77">
        <v>10.199999999999999</v>
      </c>
      <c r="G77" s="4">
        <v>6.0129999999999999</v>
      </c>
      <c r="H77" s="3">
        <v>0.51197000000000004</v>
      </c>
      <c r="I77" s="3">
        <v>0.44828000000000001</v>
      </c>
      <c r="J77" s="3">
        <v>0.38208999999999999</v>
      </c>
      <c r="K77" s="3">
        <v>0.31918000000000002</v>
      </c>
      <c r="L77" s="3">
        <v>0.26434999999999997</v>
      </c>
      <c r="M77" s="3">
        <v>0.21185999999999999</v>
      </c>
      <c r="N77" s="3">
        <v>0.16853000000000001</v>
      </c>
      <c r="O77" s="3">
        <v>0.12923999999999999</v>
      </c>
      <c r="P77" s="3">
        <v>9.6799999999999997E-2</v>
      </c>
      <c r="Q77" s="3">
        <v>7.2150000000000006E-2</v>
      </c>
      <c r="R77" s="3">
        <v>5.1549999999999999E-2</v>
      </c>
      <c r="S77" s="3">
        <v>3.5929999999999997E-2</v>
      </c>
      <c r="T77" s="3">
        <v>2.5000000000000001E-2</v>
      </c>
      <c r="U77" s="3">
        <v>1.6590000000000001E-2</v>
      </c>
      <c r="V77" s="3">
        <v>1.072E-2</v>
      </c>
      <c r="W77" s="3">
        <v>6.9499999999999996E-3</v>
      </c>
      <c r="X77" s="3">
        <v>4.2700000000000004E-3</v>
      </c>
      <c r="Y77" s="3">
        <v>2.64E-3</v>
      </c>
      <c r="Z77" s="3">
        <v>1.5399999999999999E-3</v>
      </c>
      <c r="AA77" s="3">
        <v>8.7000000000000001E-4</v>
      </c>
      <c r="AB77" s="3">
        <v>5.0000000000000001E-4</v>
      </c>
      <c r="AC77" s="3">
        <v>2.7E-4</v>
      </c>
      <c r="AD77" s="3">
        <v>1.3999999999999999E-4</v>
      </c>
      <c r="AE77" s="3">
        <v>8.0000000000000007E-5</v>
      </c>
      <c r="AF77" s="3">
        <v>4.0000000000000003E-5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5">
        <f>P_A_R[[#This Row],[10+]]-P_A_R[[#This Row],[11+]]</f>
        <v>6.3690000000000024E-2</v>
      </c>
      <c r="BG77" s="5">
        <f>P_A_R[[#This Row],[11+]]-P_A_R[[#This Row],[12+]]</f>
        <v>6.6190000000000027E-2</v>
      </c>
      <c r="BH77" s="5">
        <f>P_A_R[[#This Row],[12+]]-P_A_R[[#This Row],[13+]]</f>
        <v>6.2909999999999966E-2</v>
      </c>
      <c r="BI77" s="5">
        <f>P_A_R[[#This Row],[13+]]-P_A_R[[#This Row],[14+]]</f>
        <v>5.4830000000000045E-2</v>
      </c>
      <c r="BJ77" s="5">
        <f>P_A_R[[#This Row],[14+]]-P_A_R[[#This Row],[15+]]</f>
        <v>5.2489999999999981E-2</v>
      </c>
      <c r="BK77" s="5">
        <f>P_A_R[[#This Row],[15+]]-P_A_R[[#This Row],[16+]]</f>
        <v>4.332999999999998E-2</v>
      </c>
      <c r="BL77" s="5">
        <f>P_A_R[[#This Row],[16+]]-P_A_R[[#This Row],[17+]]</f>
        <v>3.9290000000000019E-2</v>
      </c>
      <c r="BM77" s="5">
        <f>P_A_R[[#This Row],[17+]]-P_A_R[[#This Row],[18+]]</f>
        <v>3.2439999999999997E-2</v>
      </c>
      <c r="BN77" s="5">
        <f>P_A_R[[#This Row],[18+]]-P_A_R[[#This Row],[19+]]</f>
        <v>2.4649999999999991E-2</v>
      </c>
      <c r="BO77" s="5">
        <f>P_A_R[[#This Row],[19+]]-P_A_R[[#This Row],[20+]]</f>
        <v>2.0600000000000007E-2</v>
      </c>
      <c r="BP77" s="5">
        <f>P_A_R[[#This Row],[20+]]-P_A_R[[#This Row],[21+]]</f>
        <v>1.5620000000000002E-2</v>
      </c>
      <c r="BQ77" s="5">
        <f>P_A_R[[#This Row],[21+]]-P_A_R[[#This Row],[22+]]</f>
        <v>1.0929999999999995E-2</v>
      </c>
      <c r="BR77" s="5">
        <f>P_A_R[[#This Row],[22+]]-P_A_R[[#This Row],[23+]]</f>
        <v>8.4100000000000008E-3</v>
      </c>
      <c r="BS77" s="5">
        <f>P_A_R[[#This Row],[23+]]-P_A_R[[#This Row],[24+]]</f>
        <v>5.8700000000000002E-3</v>
      </c>
      <c r="BT77" s="5">
        <f>P_A_R[[#This Row],[24+]]-P_A_R[[#This Row],[25+]]</f>
        <v>3.7700000000000008E-3</v>
      </c>
      <c r="BU77" s="5">
        <f>P_A_R[[#This Row],[25+]]-P_A_R[[#This Row],[26+]]</f>
        <v>2.6799999999999992E-3</v>
      </c>
      <c r="BV77" s="5">
        <f>P_A_R[[#This Row],[26+]]-P_A_R[[#This Row],[27+]]</f>
        <v>1.6300000000000004E-3</v>
      </c>
      <c r="BW77" s="5">
        <f>P_A_R[[#This Row],[27+]]-P_A_R[[#This Row],[28+]]</f>
        <v>1.1000000000000001E-3</v>
      </c>
      <c r="BX77" s="5">
        <f>P_A_R[[#This Row],[28+]]-P_A_R[[#This Row],[29+]]</f>
        <v>6.6999999999999991E-4</v>
      </c>
      <c r="BY77" s="5">
        <f>P_A_R[[#This Row],[29+]]-P_A_R[[#This Row],[30+]]</f>
        <v>3.6999999999999999E-4</v>
      </c>
      <c r="BZ77" s="5">
        <f>P_A_R[[#This Row],[30+]]-P_A_R[[#This Row],[31+]]</f>
        <v>2.3000000000000001E-4</v>
      </c>
      <c r="CA77" s="5">
        <f>P_A_R[[#This Row],[31+]]-P_A_R[[#This Row],[32+]]</f>
        <v>1.3000000000000002E-4</v>
      </c>
      <c r="CB77" s="5">
        <f>P_A_R[[#This Row],[32+]]-P_A_R[[#This Row],[33+]]</f>
        <v>5.9999999999999981E-5</v>
      </c>
      <c r="CC77" s="5">
        <f>P_A_R[[#This Row],[33+]]-P_A_R[[#This Row],[34+]]</f>
        <v>4.0000000000000003E-5</v>
      </c>
      <c r="CD77" s="5">
        <f>P_A_R[[#This Row],[34+]]-P_A_R[[#This Row],[35+]]</f>
        <v>4.0000000000000003E-5</v>
      </c>
      <c r="CE77" s="5">
        <f>P_A_R[[#This Row],[35+]]-P_A_R[[#This Row],[36+]]</f>
        <v>0</v>
      </c>
      <c r="CF77" s="5">
        <f>P_A_R[[#This Row],[36+]]-P_A_R[[#This Row],[37+]]</f>
        <v>0</v>
      </c>
      <c r="CG77" s="5">
        <f>P_A_R[[#This Row],[37+]]-P_A_R[[#This Row],[38+]]</f>
        <v>0</v>
      </c>
      <c r="CH77" s="5">
        <f>P_A_R[[#This Row],[38+]]-P_A_R[[#This Row],[39+]]</f>
        <v>0</v>
      </c>
      <c r="CI77" s="5">
        <f>P_A_R[[#This Row],[39+]]-P_A_R[[#This Row],[40+]]</f>
        <v>0</v>
      </c>
      <c r="CJ77" s="5">
        <f>P_A_R[[#This Row],[40+]]-P_A_R[[#This Row],[41+]]</f>
        <v>0</v>
      </c>
      <c r="CK77" s="5">
        <f>P_A_R[[#This Row],[41+]]-P_A_R[[#This Row],[42+]]</f>
        <v>0</v>
      </c>
      <c r="CL77" s="5">
        <f>P_A_R[[#This Row],[42+]]-P_A_R[[#This Row],[43+]]</f>
        <v>0</v>
      </c>
      <c r="CM77" s="5">
        <f>P_A_R[[#This Row],[43+]]-P_A_R[[#This Row],[44+]]</f>
        <v>0</v>
      </c>
      <c r="CN77" s="5">
        <f>P_A_R[[#This Row],[44+]]-P_A_R[[#This Row],[45+]]</f>
        <v>0</v>
      </c>
      <c r="CO77" s="5">
        <f>P_A_R[[#This Row],[45+]]-P_A_R[[#This Row],[46+]]</f>
        <v>0</v>
      </c>
      <c r="CP77" s="5">
        <f>P_A_R[[#This Row],[46+]]-P_A_R[[#This Row],[47+]]</f>
        <v>0</v>
      </c>
      <c r="CQ77" s="5">
        <f>P_A_R[[#This Row],[47+]]-P_A_R[[#This Row],[48+]]</f>
        <v>0</v>
      </c>
      <c r="CR77" s="5">
        <f>P_A_R[[#This Row],[48+]]-P_A_R[[#This Row],[49+]]</f>
        <v>0</v>
      </c>
      <c r="CS77" s="5">
        <f>P_A_R[[#This Row],[49+]]-P_A_R[[#This Row],[50+]]</f>
        <v>0</v>
      </c>
      <c r="CT77" s="5">
        <f>P_A_R[[#This Row],[50+]]-P_A_R[[#This Row],[51+]]</f>
        <v>0</v>
      </c>
      <c r="CU77" s="5">
        <f>P_A_R[[#This Row],[51+]]-P_A_R[[#This Row],[52+]]</f>
        <v>0</v>
      </c>
      <c r="CV77" s="5">
        <f>P_A_R[[#This Row],[52+]]-P_A_R[[#This Row],[53+]]</f>
        <v>0</v>
      </c>
      <c r="CW77" s="5">
        <f>P_A_R[[#This Row],[53+]]-P_A_R[[#This Row],[54+]]</f>
        <v>0</v>
      </c>
      <c r="CX77" s="5">
        <f>P_A_R[[#This Row],[54+]]-P_A_R[[#This Row],[55+]]</f>
        <v>0</v>
      </c>
      <c r="CY77" s="5">
        <f>P_A_R[[#This Row],[55+]]-P_A_R[[#This Row],[56+]]</f>
        <v>0</v>
      </c>
      <c r="CZ77" s="5">
        <f>P_A_R[[#This Row],[56+]]-P_A_R[[#This Row],[57+]]</f>
        <v>0</v>
      </c>
      <c r="DA77" s="5">
        <f>P_A_R[[#This Row],[57+]]-P_A_R[[#This Row],[58+]]</f>
        <v>0</v>
      </c>
      <c r="DB77" s="5">
        <f>P_A_R[[#This Row],[58+]]-P_A_R[[#This Row],[59+]]</f>
        <v>0</v>
      </c>
    </row>
    <row r="78" spans="1:106" x14ac:dyDescent="0.25">
      <c r="A78" s="10">
        <v>22400624</v>
      </c>
      <c r="B78" t="s">
        <v>76</v>
      </c>
      <c r="C78" t="s">
        <v>87</v>
      </c>
      <c r="D78" s="11">
        <v>0.8125</v>
      </c>
      <c r="E78" s="9" t="str">
        <f>HYPERLINK("https://www.nba.com/stats/player/1626153/boxscores-traditional", "Delon Wright")</f>
        <v>Delon Wright</v>
      </c>
      <c r="F78">
        <v>8.6</v>
      </c>
      <c r="G78" s="4">
        <v>4.8</v>
      </c>
      <c r="H78" s="3">
        <v>0.38590999999999998</v>
      </c>
      <c r="I78" s="3">
        <v>0.30853999999999998</v>
      </c>
      <c r="J78" s="3">
        <v>0.23885000000000001</v>
      </c>
      <c r="K78" s="3">
        <v>0.17879</v>
      </c>
      <c r="L78" s="3">
        <v>0.12923999999999999</v>
      </c>
      <c r="M78" s="3">
        <v>9.1759999999999994E-2</v>
      </c>
      <c r="N78" s="3">
        <v>6.1780000000000002E-2</v>
      </c>
      <c r="O78" s="3">
        <v>4.0059999999999998E-2</v>
      </c>
      <c r="P78" s="3">
        <v>2.5000000000000001E-2</v>
      </c>
      <c r="Q78" s="3">
        <v>1.4999999999999999E-2</v>
      </c>
      <c r="R78" s="3">
        <v>8.6599999999999993E-3</v>
      </c>
      <c r="S78" s="3">
        <v>4.9399999999999999E-3</v>
      </c>
      <c r="T78" s="3">
        <v>2.64E-3</v>
      </c>
      <c r="U78" s="3">
        <v>1.3500000000000001E-3</v>
      </c>
      <c r="V78" s="3">
        <v>6.6E-4</v>
      </c>
      <c r="W78" s="3">
        <v>3.1E-4</v>
      </c>
      <c r="X78" s="3">
        <v>1.3999999999999999E-4</v>
      </c>
      <c r="Y78" s="3">
        <v>6.0000000000000002E-5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5">
        <f>P_A_R[[#This Row],[10+]]-P_A_R[[#This Row],[11+]]</f>
        <v>7.7369999999999994E-2</v>
      </c>
      <c r="BG78" s="5">
        <f>P_A_R[[#This Row],[11+]]-P_A_R[[#This Row],[12+]]</f>
        <v>6.9689999999999974E-2</v>
      </c>
      <c r="BH78" s="5">
        <f>P_A_R[[#This Row],[12+]]-P_A_R[[#This Row],[13+]]</f>
        <v>6.0060000000000002E-2</v>
      </c>
      <c r="BI78" s="5">
        <f>P_A_R[[#This Row],[13+]]-P_A_R[[#This Row],[14+]]</f>
        <v>4.9550000000000011E-2</v>
      </c>
      <c r="BJ78" s="5">
        <f>P_A_R[[#This Row],[14+]]-P_A_R[[#This Row],[15+]]</f>
        <v>3.7479999999999999E-2</v>
      </c>
      <c r="BK78" s="5">
        <f>P_A_R[[#This Row],[15+]]-P_A_R[[#This Row],[16+]]</f>
        <v>2.9979999999999993E-2</v>
      </c>
      <c r="BL78" s="5">
        <f>P_A_R[[#This Row],[16+]]-P_A_R[[#This Row],[17+]]</f>
        <v>2.1720000000000003E-2</v>
      </c>
      <c r="BM78" s="5">
        <f>P_A_R[[#This Row],[17+]]-P_A_R[[#This Row],[18+]]</f>
        <v>1.5059999999999997E-2</v>
      </c>
      <c r="BN78" s="5">
        <f>P_A_R[[#This Row],[18+]]-P_A_R[[#This Row],[19+]]</f>
        <v>1.0000000000000002E-2</v>
      </c>
      <c r="BO78" s="5">
        <f>P_A_R[[#This Row],[19+]]-P_A_R[[#This Row],[20+]]</f>
        <v>6.3400000000000001E-3</v>
      </c>
      <c r="BP78" s="5">
        <f>P_A_R[[#This Row],[20+]]-P_A_R[[#This Row],[21+]]</f>
        <v>3.7199999999999993E-3</v>
      </c>
      <c r="BQ78" s="5">
        <f>P_A_R[[#This Row],[21+]]-P_A_R[[#This Row],[22+]]</f>
        <v>2.3E-3</v>
      </c>
      <c r="BR78" s="5">
        <f>P_A_R[[#This Row],[22+]]-P_A_R[[#This Row],[23+]]</f>
        <v>1.2899999999999999E-3</v>
      </c>
      <c r="BS78" s="5">
        <f>P_A_R[[#This Row],[23+]]-P_A_R[[#This Row],[24+]]</f>
        <v>6.9000000000000008E-4</v>
      </c>
      <c r="BT78" s="5">
        <f>P_A_R[[#This Row],[24+]]-P_A_R[[#This Row],[25+]]</f>
        <v>3.5E-4</v>
      </c>
      <c r="BU78" s="5">
        <f>P_A_R[[#This Row],[25+]]-P_A_R[[#This Row],[26+]]</f>
        <v>1.7000000000000001E-4</v>
      </c>
      <c r="BV78" s="5">
        <f>P_A_R[[#This Row],[26+]]-P_A_R[[#This Row],[27+]]</f>
        <v>7.9999999999999993E-5</v>
      </c>
      <c r="BW78" s="5">
        <f>P_A_R[[#This Row],[27+]]-P_A_R[[#This Row],[28+]]</f>
        <v>6.0000000000000002E-5</v>
      </c>
      <c r="BX78" s="5">
        <f>P_A_R[[#This Row],[28+]]-P_A_R[[#This Row],[29+]]</f>
        <v>0</v>
      </c>
      <c r="BY78" s="5">
        <f>P_A_R[[#This Row],[29+]]-P_A_R[[#This Row],[30+]]</f>
        <v>0</v>
      </c>
      <c r="BZ78" s="5">
        <f>P_A_R[[#This Row],[30+]]-P_A_R[[#This Row],[31+]]</f>
        <v>0</v>
      </c>
      <c r="CA78" s="5">
        <f>P_A_R[[#This Row],[31+]]-P_A_R[[#This Row],[32+]]</f>
        <v>0</v>
      </c>
      <c r="CB78" s="5">
        <f>P_A_R[[#This Row],[32+]]-P_A_R[[#This Row],[33+]]</f>
        <v>0</v>
      </c>
      <c r="CC78" s="5">
        <f>P_A_R[[#This Row],[33+]]-P_A_R[[#This Row],[34+]]</f>
        <v>0</v>
      </c>
      <c r="CD78" s="5">
        <f>P_A_R[[#This Row],[34+]]-P_A_R[[#This Row],[35+]]</f>
        <v>0</v>
      </c>
      <c r="CE78" s="5">
        <f>P_A_R[[#This Row],[35+]]-P_A_R[[#This Row],[36+]]</f>
        <v>0</v>
      </c>
      <c r="CF78" s="5">
        <f>P_A_R[[#This Row],[36+]]-P_A_R[[#This Row],[37+]]</f>
        <v>0</v>
      </c>
      <c r="CG78" s="5">
        <f>P_A_R[[#This Row],[37+]]-P_A_R[[#This Row],[38+]]</f>
        <v>0</v>
      </c>
      <c r="CH78" s="5">
        <f>P_A_R[[#This Row],[38+]]-P_A_R[[#This Row],[39+]]</f>
        <v>0</v>
      </c>
      <c r="CI78" s="5">
        <f>P_A_R[[#This Row],[39+]]-P_A_R[[#This Row],[40+]]</f>
        <v>0</v>
      </c>
      <c r="CJ78" s="5">
        <f>P_A_R[[#This Row],[40+]]-P_A_R[[#This Row],[41+]]</f>
        <v>0</v>
      </c>
      <c r="CK78" s="5">
        <f>P_A_R[[#This Row],[41+]]-P_A_R[[#This Row],[42+]]</f>
        <v>0</v>
      </c>
      <c r="CL78" s="5">
        <f>P_A_R[[#This Row],[42+]]-P_A_R[[#This Row],[43+]]</f>
        <v>0</v>
      </c>
      <c r="CM78" s="5">
        <f>P_A_R[[#This Row],[43+]]-P_A_R[[#This Row],[44+]]</f>
        <v>0</v>
      </c>
      <c r="CN78" s="5">
        <f>P_A_R[[#This Row],[44+]]-P_A_R[[#This Row],[45+]]</f>
        <v>0</v>
      </c>
      <c r="CO78" s="5">
        <f>P_A_R[[#This Row],[45+]]-P_A_R[[#This Row],[46+]]</f>
        <v>0</v>
      </c>
      <c r="CP78" s="5">
        <f>P_A_R[[#This Row],[46+]]-P_A_R[[#This Row],[47+]]</f>
        <v>0</v>
      </c>
      <c r="CQ78" s="5">
        <f>P_A_R[[#This Row],[47+]]-P_A_R[[#This Row],[48+]]</f>
        <v>0</v>
      </c>
      <c r="CR78" s="5">
        <f>P_A_R[[#This Row],[48+]]-P_A_R[[#This Row],[49+]]</f>
        <v>0</v>
      </c>
      <c r="CS78" s="5">
        <f>P_A_R[[#This Row],[49+]]-P_A_R[[#This Row],[50+]]</f>
        <v>0</v>
      </c>
      <c r="CT78" s="5">
        <f>P_A_R[[#This Row],[50+]]-P_A_R[[#This Row],[51+]]</f>
        <v>0</v>
      </c>
      <c r="CU78" s="5">
        <f>P_A_R[[#This Row],[51+]]-P_A_R[[#This Row],[52+]]</f>
        <v>0</v>
      </c>
      <c r="CV78" s="5">
        <f>P_A_R[[#This Row],[52+]]-P_A_R[[#This Row],[53+]]</f>
        <v>0</v>
      </c>
      <c r="CW78" s="5">
        <f>P_A_R[[#This Row],[53+]]-P_A_R[[#This Row],[54+]]</f>
        <v>0</v>
      </c>
      <c r="CX78" s="5">
        <f>P_A_R[[#This Row],[54+]]-P_A_R[[#This Row],[55+]]</f>
        <v>0</v>
      </c>
      <c r="CY78" s="5">
        <f>P_A_R[[#This Row],[55+]]-P_A_R[[#This Row],[56+]]</f>
        <v>0</v>
      </c>
      <c r="CZ78" s="5">
        <f>P_A_R[[#This Row],[56+]]-P_A_R[[#This Row],[57+]]</f>
        <v>0</v>
      </c>
      <c r="DA78" s="5">
        <f>P_A_R[[#This Row],[57+]]-P_A_R[[#This Row],[58+]]</f>
        <v>0</v>
      </c>
      <c r="DB78" s="5">
        <f>P_A_R[[#This Row],[58+]]-P_A_R[[#This Row],[59+]]</f>
        <v>0</v>
      </c>
    </row>
    <row r="79" spans="1:106" x14ac:dyDescent="0.25">
      <c r="A79" s="10">
        <v>22400624</v>
      </c>
      <c r="B79" t="s">
        <v>87</v>
      </c>
      <c r="C79" t="s">
        <v>76</v>
      </c>
      <c r="D79" s="11">
        <v>0.8125</v>
      </c>
      <c r="E79" s="9" t="str">
        <f>HYPERLINK("https://www.nba.com/stats/player/1629639/boxscores-traditional", "Tyler Herro")</f>
        <v>Tyler Herro</v>
      </c>
      <c r="F79">
        <v>39</v>
      </c>
      <c r="G79" s="4">
        <v>7.2389999999999999</v>
      </c>
      <c r="H79" s="3">
        <v>1</v>
      </c>
      <c r="I79" s="3">
        <v>0.99995000000000001</v>
      </c>
      <c r="J79" s="3">
        <v>0.99990000000000001</v>
      </c>
      <c r="K79" s="3">
        <v>0.99983</v>
      </c>
      <c r="L79" s="3">
        <v>0.99972000000000005</v>
      </c>
      <c r="M79" s="3">
        <v>0.99955000000000005</v>
      </c>
      <c r="N79" s="3">
        <v>0.99926000000000004</v>
      </c>
      <c r="O79" s="3">
        <v>0.99882000000000004</v>
      </c>
      <c r="P79" s="3">
        <v>0.99812999999999996</v>
      </c>
      <c r="Q79" s="3">
        <v>0.99711000000000005</v>
      </c>
      <c r="R79" s="3">
        <v>0.99560000000000004</v>
      </c>
      <c r="S79" s="3">
        <v>0.99360999999999999</v>
      </c>
      <c r="T79" s="3">
        <v>0.99060999999999999</v>
      </c>
      <c r="U79" s="3">
        <v>0.98645000000000005</v>
      </c>
      <c r="V79" s="3">
        <v>0.98077000000000003</v>
      </c>
      <c r="W79" s="3">
        <v>0.97319999999999995</v>
      </c>
      <c r="X79" s="3">
        <v>0.96406999999999998</v>
      </c>
      <c r="Y79" s="3">
        <v>0.95154000000000005</v>
      </c>
      <c r="Z79" s="3">
        <v>0.93574000000000002</v>
      </c>
      <c r="AA79" s="3">
        <v>0.91620999999999997</v>
      </c>
      <c r="AB79" s="3">
        <v>0.89251000000000003</v>
      </c>
      <c r="AC79" s="3">
        <v>0.86650000000000005</v>
      </c>
      <c r="AD79" s="3">
        <v>0.83398000000000005</v>
      </c>
      <c r="AE79" s="3">
        <v>0.79673000000000005</v>
      </c>
      <c r="AF79" s="3">
        <v>0.75490000000000002</v>
      </c>
      <c r="AG79" s="3">
        <v>0.70884000000000003</v>
      </c>
      <c r="AH79" s="3">
        <v>0.65910000000000002</v>
      </c>
      <c r="AI79" s="3">
        <v>0.61026000000000002</v>
      </c>
      <c r="AJ79" s="3">
        <v>0.55567</v>
      </c>
      <c r="AK79" s="3">
        <v>0.5</v>
      </c>
      <c r="AL79" s="3">
        <v>0.44433</v>
      </c>
      <c r="AM79" s="3">
        <v>0.38973999999999998</v>
      </c>
      <c r="AN79" s="3">
        <v>0.34089999999999998</v>
      </c>
      <c r="AO79" s="3">
        <v>0.29115999999999997</v>
      </c>
      <c r="AP79" s="3">
        <v>0.24510000000000001</v>
      </c>
      <c r="AQ79" s="3">
        <v>0.20327000000000001</v>
      </c>
      <c r="AR79" s="3">
        <v>0.16602</v>
      </c>
      <c r="AS79" s="3">
        <v>0.13350000000000001</v>
      </c>
      <c r="AT79" s="3">
        <v>0.10749</v>
      </c>
      <c r="AU79" s="3">
        <v>8.3790000000000003E-2</v>
      </c>
      <c r="AV79" s="3">
        <v>6.4259999999999998E-2</v>
      </c>
      <c r="AW79" s="3">
        <v>4.8460000000000003E-2</v>
      </c>
      <c r="AX79" s="3">
        <v>3.5929999999999997E-2</v>
      </c>
      <c r="AY79" s="3">
        <v>2.6800000000000001E-2</v>
      </c>
      <c r="AZ79" s="3">
        <v>1.9230000000000001E-2</v>
      </c>
      <c r="BA79" s="3">
        <v>1.355E-2</v>
      </c>
      <c r="BB79" s="3">
        <v>9.3900000000000008E-3</v>
      </c>
      <c r="BC79" s="3">
        <v>6.3899999999999998E-3</v>
      </c>
      <c r="BD79" s="3">
        <v>4.4000000000000003E-3</v>
      </c>
      <c r="BE79" s="3">
        <v>2.8900000000000002E-3</v>
      </c>
      <c r="BF79" s="5">
        <f>P_A_R[[#This Row],[10+]]-P_A_R[[#This Row],[11+]]</f>
        <v>4.9999999999994493E-5</v>
      </c>
      <c r="BG79" s="5">
        <f>P_A_R[[#This Row],[11+]]-P_A_R[[#This Row],[12+]]</f>
        <v>4.9999999999994493E-5</v>
      </c>
      <c r="BH79" s="5">
        <f>P_A_R[[#This Row],[12+]]-P_A_R[[#This Row],[13+]]</f>
        <v>7.0000000000014495E-5</v>
      </c>
      <c r="BI79" s="5">
        <f>P_A_R[[#This Row],[13+]]-P_A_R[[#This Row],[14+]]</f>
        <v>1.0999999999994348E-4</v>
      </c>
      <c r="BJ79" s="5">
        <f>P_A_R[[#This Row],[14+]]-P_A_R[[#This Row],[15+]]</f>
        <v>1.7000000000000348E-4</v>
      </c>
      <c r="BK79" s="5">
        <f>P_A_R[[#This Row],[15+]]-P_A_R[[#This Row],[16+]]</f>
        <v>2.9000000000001247E-4</v>
      </c>
      <c r="BL79" s="5">
        <f>P_A_R[[#This Row],[16+]]-P_A_R[[#This Row],[17+]]</f>
        <v>4.3999999999999595E-4</v>
      </c>
      <c r="BM79" s="5">
        <f>P_A_R[[#This Row],[17+]]-P_A_R[[#This Row],[18+]]</f>
        <v>6.9000000000007944E-4</v>
      </c>
      <c r="BN79" s="5">
        <f>P_A_R[[#This Row],[18+]]-P_A_R[[#This Row],[19+]]</f>
        <v>1.0199999999999099E-3</v>
      </c>
      <c r="BO79" s="5">
        <f>P_A_R[[#This Row],[19+]]-P_A_R[[#This Row],[20+]]</f>
        <v>1.5100000000000113E-3</v>
      </c>
      <c r="BP79" s="5">
        <f>P_A_R[[#This Row],[20+]]-P_A_R[[#This Row],[21+]]</f>
        <v>1.9900000000000473E-3</v>
      </c>
      <c r="BQ79" s="5">
        <f>P_A_R[[#This Row],[21+]]-P_A_R[[#This Row],[22+]]</f>
        <v>3.0000000000000027E-3</v>
      </c>
      <c r="BR79" s="5">
        <f>P_A_R[[#This Row],[22+]]-P_A_R[[#This Row],[23+]]</f>
        <v>4.1599999999999415E-3</v>
      </c>
      <c r="BS79" s="5">
        <f>P_A_R[[#This Row],[23+]]-P_A_R[[#This Row],[24+]]</f>
        <v>5.6800000000000184E-3</v>
      </c>
      <c r="BT79" s="5">
        <f>P_A_R[[#This Row],[24+]]-P_A_R[[#This Row],[25+]]</f>
        <v>7.5700000000000767E-3</v>
      </c>
      <c r="BU79" s="5">
        <f>P_A_R[[#This Row],[25+]]-P_A_R[[#This Row],[26+]]</f>
        <v>9.1299999999999715E-3</v>
      </c>
      <c r="BV79" s="5">
        <f>P_A_R[[#This Row],[26+]]-P_A_R[[#This Row],[27+]]</f>
        <v>1.252999999999993E-2</v>
      </c>
      <c r="BW79" s="5">
        <f>P_A_R[[#This Row],[27+]]-P_A_R[[#This Row],[28+]]</f>
        <v>1.5800000000000036E-2</v>
      </c>
      <c r="BX79" s="5">
        <f>P_A_R[[#This Row],[28+]]-P_A_R[[#This Row],[29+]]</f>
        <v>1.9530000000000047E-2</v>
      </c>
      <c r="BY79" s="5">
        <f>P_A_R[[#This Row],[29+]]-P_A_R[[#This Row],[30+]]</f>
        <v>2.3699999999999943E-2</v>
      </c>
      <c r="BZ79" s="5">
        <f>P_A_R[[#This Row],[30+]]-P_A_R[[#This Row],[31+]]</f>
        <v>2.6009999999999978E-2</v>
      </c>
      <c r="CA79" s="5">
        <f>P_A_R[[#This Row],[31+]]-P_A_R[[#This Row],[32+]]</f>
        <v>3.2519999999999993E-2</v>
      </c>
      <c r="CB79" s="5">
        <f>P_A_R[[#This Row],[32+]]-P_A_R[[#This Row],[33+]]</f>
        <v>3.7250000000000005E-2</v>
      </c>
      <c r="CC79" s="5">
        <f>P_A_R[[#This Row],[33+]]-P_A_R[[#This Row],[34+]]</f>
        <v>4.1830000000000034E-2</v>
      </c>
      <c r="CD79" s="5">
        <f>P_A_R[[#This Row],[34+]]-P_A_R[[#This Row],[35+]]</f>
        <v>4.605999999999999E-2</v>
      </c>
      <c r="CE79" s="5">
        <f>P_A_R[[#This Row],[35+]]-P_A_R[[#This Row],[36+]]</f>
        <v>4.9740000000000006E-2</v>
      </c>
      <c r="CF79" s="5">
        <f>P_A_R[[#This Row],[36+]]-P_A_R[[#This Row],[37+]]</f>
        <v>4.8839999999999995E-2</v>
      </c>
      <c r="CG79" s="5">
        <f>P_A_R[[#This Row],[37+]]-P_A_R[[#This Row],[38+]]</f>
        <v>5.4590000000000027E-2</v>
      </c>
      <c r="CH79" s="5">
        <f>P_A_R[[#This Row],[38+]]-P_A_R[[#This Row],[39+]]</f>
        <v>5.5669999999999997E-2</v>
      </c>
      <c r="CI79" s="5">
        <f>P_A_R[[#This Row],[39+]]-P_A_R[[#This Row],[40+]]</f>
        <v>5.5669999999999997E-2</v>
      </c>
      <c r="CJ79" s="5">
        <f>P_A_R[[#This Row],[40+]]-P_A_R[[#This Row],[41+]]</f>
        <v>5.4590000000000027E-2</v>
      </c>
      <c r="CK79" s="5">
        <f>P_A_R[[#This Row],[41+]]-P_A_R[[#This Row],[42+]]</f>
        <v>4.8839999999999995E-2</v>
      </c>
      <c r="CL79" s="5">
        <f>P_A_R[[#This Row],[42+]]-P_A_R[[#This Row],[43+]]</f>
        <v>4.9740000000000006E-2</v>
      </c>
      <c r="CM79" s="5">
        <f>P_A_R[[#This Row],[43+]]-P_A_R[[#This Row],[44+]]</f>
        <v>4.6059999999999962E-2</v>
      </c>
      <c r="CN79" s="5">
        <f>P_A_R[[#This Row],[44+]]-P_A_R[[#This Row],[45+]]</f>
        <v>4.1830000000000006E-2</v>
      </c>
      <c r="CO79" s="5">
        <f>P_A_R[[#This Row],[45+]]-P_A_R[[#This Row],[46+]]</f>
        <v>3.7250000000000005E-2</v>
      </c>
      <c r="CP79" s="5">
        <f>P_A_R[[#This Row],[46+]]-P_A_R[[#This Row],[47+]]</f>
        <v>3.2519999999999993E-2</v>
      </c>
      <c r="CQ79" s="5">
        <f>P_A_R[[#This Row],[47+]]-P_A_R[[#This Row],[48+]]</f>
        <v>2.6010000000000005E-2</v>
      </c>
      <c r="CR79" s="5">
        <f>P_A_R[[#This Row],[48+]]-P_A_R[[#This Row],[49+]]</f>
        <v>2.3699999999999999E-2</v>
      </c>
      <c r="CS79" s="5">
        <f>P_A_R[[#This Row],[49+]]-P_A_R[[#This Row],[50+]]</f>
        <v>1.9530000000000006E-2</v>
      </c>
      <c r="CT79" s="5">
        <f>P_A_R[[#This Row],[50+]]-P_A_R[[#This Row],[51+]]</f>
        <v>1.5799999999999995E-2</v>
      </c>
      <c r="CU79" s="5">
        <f>P_A_R[[#This Row],[51+]]-P_A_R[[#This Row],[52+]]</f>
        <v>1.2530000000000006E-2</v>
      </c>
      <c r="CV79" s="5">
        <f>P_A_R[[#This Row],[52+]]-P_A_R[[#This Row],[53+]]</f>
        <v>9.1299999999999958E-3</v>
      </c>
      <c r="CW79" s="5">
        <f>P_A_R[[#This Row],[53+]]-P_A_R[[#This Row],[54+]]</f>
        <v>7.5700000000000003E-3</v>
      </c>
      <c r="CX79" s="5">
        <f>P_A_R[[#This Row],[54+]]-P_A_R[[#This Row],[55+]]</f>
        <v>5.680000000000001E-3</v>
      </c>
      <c r="CY79" s="5">
        <f>P_A_R[[#This Row],[55+]]-P_A_R[[#This Row],[56+]]</f>
        <v>4.1599999999999988E-3</v>
      </c>
      <c r="CZ79" s="5">
        <f>P_A_R[[#This Row],[56+]]-P_A_R[[#This Row],[57+]]</f>
        <v>3.0000000000000009E-3</v>
      </c>
      <c r="DA79" s="5">
        <f>P_A_R[[#This Row],[57+]]-P_A_R[[#This Row],[58+]]</f>
        <v>1.9899999999999996E-3</v>
      </c>
      <c r="DB79" s="5">
        <f>P_A_R[[#This Row],[58+]]-P_A_R[[#This Row],[59+]]</f>
        <v>1.5100000000000001E-3</v>
      </c>
    </row>
    <row r="80" spans="1:106" x14ac:dyDescent="0.25">
      <c r="A80" s="10">
        <v>22400624</v>
      </c>
      <c r="B80" t="s">
        <v>87</v>
      </c>
      <c r="C80" t="s">
        <v>76</v>
      </c>
      <c r="D80" s="11">
        <v>0.8125</v>
      </c>
      <c r="E80" s="9" t="str">
        <f>HYPERLINK("https://www.nba.com/stats/player/1631170/boxscores-traditional", "Jaime Jaquez Jr.")</f>
        <v>Jaime Jaquez Jr.</v>
      </c>
      <c r="F80">
        <v>17.399999999999999</v>
      </c>
      <c r="G80" s="4">
        <v>1.4969999999999999</v>
      </c>
      <c r="H80" s="3">
        <v>1</v>
      </c>
      <c r="I80" s="3">
        <v>1</v>
      </c>
      <c r="J80" s="3">
        <v>0.99985000000000002</v>
      </c>
      <c r="K80" s="3">
        <v>0.99836000000000003</v>
      </c>
      <c r="L80" s="3">
        <v>0.98839999999999995</v>
      </c>
      <c r="M80" s="3">
        <v>0.94520000000000004</v>
      </c>
      <c r="N80" s="3">
        <v>0.82638999999999996</v>
      </c>
      <c r="O80" s="3">
        <v>0.60641999999999996</v>
      </c>
      <c r="P80" s="3">
        <v>0.34458</v>
      </c>
      <c r="Q80" s="3">
        <v>0.14230999999999999</v>
      </c>
      <c r="R80" s="3">
        <v>4.0930000000000001E-2</v>
      </c>
      <c r="S80" s="3">
        <v>8.2000000000000007E-3</v>
      </c>
      <c r="T80" s="3">
        <v>1.07E-3</v>
      </c>
      <c r="U80" s="3">
        <v>9.0000000000000006E-5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5">
        <f>P_A_R[[#This Row],[10+]]-P_A_R[[#This Row],[11+]]</f>
        <v>0</v>
      </c>
      <c r="BG80" s="5">
        <f>P_A_R[[#This Row],[11+]]-P_A_R[[#This Row],[12+]]</f>
        <v>1.4999999999998348E-4</v>
      </c>
      <c r="BH80" s="5">
        <f>P_A_R[[#This Row],[12+]]-P_A_R[[#This Row],[13+]]</f>
        <v>1.4899999999999913E-3</v>
      </c>
      <c r="BI80" s="5">
        <f>P_A_R[[#This Row],[13+]]-P_A_R[[#This Row],[14+]]</f>
        <v>9.9600000000000799E-3</v>
      </c>
      <c r="BJ80" s="5">
        <f>P_A_R[[#This Row],[14+]]-P_A_R[[#This Row],[15+]]</f>
        <v>4.3199999999999905E-2</v>
      </c>
      <c r="BK80" s="5">
        <f>P_A_R[[#This Row],[15+]]-P_A_R[[#This Row],[16+]]</f>
        <v>0.11881000000000008</v>
      </c>
      <c r="BL80" s="5">
        <f>P_A_R[[#This Row],[16+]]-P_A_R[[#This Row],[17+]]</f>
        <v>0.21997</v>
      </c>
      <c r="BM80" s="5">
        <f>P_A_R[[#This Row],[17+]]-P_A_R[[#This Row],[18+]]</f>
        <v>0.26183999999999996</v>
      </c>
      <c r="BN80" s="5">
        <f>P_A_R[[#This Row],[18+]]-P_A_R[[#This Row],[19+]]</f>
        <v>0.20227000000000001</v>
      </c>
      <c r="BO80" s="5">
        <f>P_A_R[[#This Row],[19+]]-P_A_R[[#This Row],[20+]]</f>
        <v>0.10138</v>
      </c>
      <c r="BP80" s="5">
        <f>P_A_R[[#This Row],[20+]]-P_A_R[[#This Row],[21+]]</f>
        <v>3.2730000000000002E-2</v>
      </c>
      <c r="BQ80" s="5">
        <f>P_A_R[[#This Row],[21+]]-P_A_R[[#This Row],[22+]]</f>
        <v>7.1300000000000009E-3</v>
      </c>
      <c r="BR80" s="5">
        <f>P_A_R[[#This Row],[22+]]-P_A_R[[#This Row],[23+]]</f>
        <v>9.7999999999999997E-4</v>
      </c>
      <c r="BS80" s="5">
        <f>P_A_R[[#This Row],[23+]]-P_A_R[[#This Row],[24+]]</f>
        <v>9.0000000000000006E-5</v>
      </c>
      <c r="BT80" s="5">
        <f>P_A_R[[#This Row],[24+]]-P_A_R[[#This Row],[25+]]</f>
        <v>0</v>
      </c>
      <c r="BU80" s="5">
        <f>P_A_R[[#This Row],[25+]]-P_A_R[[#This Row],[26+]]</f>
        <v>0</v>
      </c>
      <c r="BV80" s="5">
        <f>P_A_R[[#This Row],[26+]]-P_A_R[[#This Row],[27+]]</f>
        <v>0</v>
      </c>
      <c r="BW80" s="5">
        <f>P_A_R[[#This Row],[27+]]-P_A_R[[#This Row],[28+]]</f>
        <v>0</v>
      </c>
      <c r="BX80" s="5">
        <f>P_A_R[[#This Row],[28+]]-P_A_R[[#This Row],[29+]]</f>
        <v>0</v>
      </c>
      <c r="BY80" s="5">
        <f>P_A_R[[#This Row],[29+]]-P_A_R[[#This Row],[30+]]</f>
        <v>0</v>
      </c>
      <c r="BZ80" s="5">
        <f>P_A_R[[#This Row],[30+]]-P_A_R[[#This Row],[31+]]</f>
        <v>0</v>
      </c>
      <c r="CA80" s="5">
        <f>P_A_R[[#This Row],[31+]]-P_A_R[[#This Row],[32+]]</f>
        <v>0</v>
      </c>
      <c r="CB80" s="5">
        <f>P_A_R[[#This Row],[32+]]-P_A_R[[#This Row],[33+]]</f>
        <v>0</v>
      </c>
      <c r="CC80" s="5">
        <f>P_A_R[[#This Row],[33+]]-P_A_R[[#This Row],[34+]]</f>
        <v>0</v>
      </c>
      <c r="CD80" s="5">
        <f>P_A_R[[#This Row],[34+]]-P_A_R[[#This Row],[35+]]</f>
        <v>0</v>
      </c>
      <c r="CE80" s="5">
        <f>P_A_R[[#This Row],[35+]]-P_A_R[[#This Row],[36+]]</f>
        <v>0</v>
      </c>
      <c r="CF80" s="5">
        <f>P_A_R[[#This Row],[36+]]-P_A_R[[#This Row],[37+]]</f>
        <v>0</v>
      </c>
      <c r="CG80" s="5">
        <f>P_A_R[[#This Row],[37+]]-P_A_R[[#This Row],[38+]]</f>
        <v>0</v>
      </c>
      <c r="CH80" s="5">
        <f>P_A_R[[#This Row],[38+]]-P_A_R[[#This Row],[39+]]</f>
        <v>0</v>
      </c>
      <c r="CI80" s="5">
        <f>P_A_R[[#This Row],[39+]]-P_A_R[[#This Row],[40+]]</f>
        <v>0</v>
      </c>
      <c r="CJ80" s="5">
        <f>P_A_R[[#This Row],[40+]]-P_A_R[[#This Row],[41+]]</f>
        <v>0</v>
      </c>
      <c r="CK80" s="5">
        <f>P_A_R[[#This Row],[41+]]-P_A_R[[#This Row],[42+]]</f>
        <v>0</v>
      </c>
      <c r="CL80" s="5">
        <f>P_A_R[[#This Row],[42+]]-P_A_R[[#This Row],[43+]]</f>
        <v>0</v>
      </c>
      <c r="CM80" s="5">
        <f>P_A_R[[#This Row],[43+]]-P_A_R[[#This Row],[44+]]</f>
        <v>0</v>
      </c>
      <c r="CN80" s="5">
        <f>P_A_R[[#This Row],[44+]]-P_A_R[[#This Row],[45+]]</f>
        <v>0</v>
      </c>
      <c r="CO80" s="5">
        <f>P_A_R[[#This Row],[45+]]-P_A_R[[#This Row],[46+]]</f>
        <v>0</v>
      </c>
      <c r="CP80" s="5">
        <f>P_A_R[[#This Row],[46+]]-P_A_R[[#This Row],[47+]]</f>
        <v>0</v>
      </c>
      <c r="CQ80" s="5">
        <f>P_A_R[[#This Row],[47+]]-P_A_R[[#This Row],[48+]]</f>
        <v>0</v>
      </c>
      <c r="CR80" s="5">
        <f>P_A_R[[#This Row],[48+]]-P_A_R[[#This Row],[49+]]</f>
        <v>0</v>
      </c>
      <c r="CS80" s="5">
        <f>P_A_R[[#This Row],[49+]]-P_A_R[[#This Row],[50+]]</f>
        <v>0</v>
      </c>
      <c r="CT80" s="5">
        <f>P_A_R[[#This Row],[50+]]-P_A_R[[#This Row],[51+]]</f>
        <v>0</v>
      </c>
      <c r="CU80" s="5">
        <f>P_A_R[[#This Row],[51+]]-P_A_R[[#This Row],[52+]]</f>
        <v>0</v>
      </c>
      <c r="CV80" s="5">
        <f>P_A_R[[#This Row],[52+]]-P_A_R[[#This Row],[53+]]</f>
        <v>0</v>
      </c>
      <c r="CW80" s="5">
        <f>P_A_R[[#This Row],[53+]]-P_A_R[[#This Row],[54+]]</f>
        <v>0</v>
      </c>
      <c r="CX80" s="5">
        <f>P_A_R[[#This Row],[54+]]-P_A_R[[#This Row],[55+]]</f>
        <v>0</v>
      </c>
      <c r="CY80" s="5">
        <f>P_A_R[[#This Row],[55+]]-P_A_R[[#This Row],[56+]]</f>
        <v>0</v>
      </c>
      <c r="CZ80" s="5">
        <f>P_A_R[[#This Row],[56+]]-P_A_R[[#This Row],[57+]]</f>
        <v>0</v>
      </c>
      <c r="DA80" s="5">
        <f>P_A_R[[#This Row],[57+]]-P_A_R[[#This Row],[58+]]</f>
        <v>0</v>
      </c>
      <c r="DB80" s="5">
        <f>P_A_R[[#This Row],[58+]]-P_A_R[[#This Row],[59+]]</f>
        <v>0</v>
      </c>
    </row>
    <row r="81" spans="1:106" x14ac:dyDescent="0.25">
      <c r="A81" s="10">
        <v>22400624</v>
      </c>
      <c r="B81" t="s">
        <v>87</v>
      </c>
      <c r="C81" t="s">
        <v>76</v>
      </c>
      <c r="D81" s="11">
        <v>0.8125</v>
      </c>
      <c r="E81" s="9" t="str">
        <f>HYPERLINK("https://www.nba.com/stats/player/1628389/boxscores-traditional", "Bam Adebayo")</f>
        <v>Bam Adebayo</v>
      </c>
      <c r="F81">
        <v>24.8</v>
      </c>
      <c r="G81" s="4">
        <v>4.7919999999999998</v>
      </c>
      <c r="H81" s="3">
        <v>0.999</v>
      </c>
      <c r="I81" s="3">
        <v>0.99800999999999995</v>
      </c>
      <c r="J81" s="3">
        <v>0.99621000000000004</v>
      </c>
      <c r="K81" s="3">
        <v>0.99304999999999999</v>
      </c>
      <c r="L81" s="3">
        <v>0.98777999999999999</v>
      </c>
      <c r="M81" s="3">
        <v>0.97982000000000002</v>
      </c>
      <c r="N81" s="3">
        <v>0.96711999999999998</v>
      </c>
      <c r="O81" s="3">
        <v>0.94845000000000002</v>
      </c>
      <c r="P81" s="3">
        <v>0.92220000000000002</v>
      </c>
      <c r="Q81" s="3">
        <v>0.88685999999999998</v>
      </c>
      <c r="R81" s="3">
        <v>0.84133999999999998</v>
      </c>
      <c r="S81" s="3">
        <v>0.78524000000000005</v>
      </c>
      <c r="T81" s="3">
        <v>0.71904000000000001</v>
      </c>
      <c r="U81" s="3">
        <v>0.64802999999999999</v>
      </c>
      <c r="V81" s="3">
        <v>0.56749000000000005</v>
      </c>
      <c r="W81" s="3">
        <v>0.48404999999999998</v>
      </c>
      <c r="X81" s="3">
        <v>0.40128999999999998</v>
      </c>
      <c r="Y81" s="3">
        <v>0.32275999999999999</v>
      </c>
      <c r="Z81" s="3">
        <v>0.25142999999999999</v>
      </c>
      <c r="AA81" s="3">
        <v>0.18942999999999999</v>
      </c>
      <c r="AB81" s="3">
        <v>0.13786000000000001</v>
      </c>
      <c r="AC81" s="3">
        <v>9.8530000000000006E-2</v>
      </c>
      <c r="AD81" s="3">
        <v>6.6809999999999994E-2</v>
      </c>
      <c r="AE81" s="3">
        <v>4.3630000000000002E-2</v>
      </c>
      <c r="AF81" s="3">
        <v>2.743E-2</v>
      </c>
      <c r="AG81" s="3">
        <v>1.6590000000000001E-2</v>
      </c>
      <c r="AH81" s="3">
        <v>9.6399999999999993E-3</v>
      </c>
      <c r="AI81" s="3">
        <v>5.3899999999999998E-3</v>
      </c>
      <c r="AJ81" s="3">
        <v>2.98E-3</v>
      </c>
      <c r="AK81" s="3">
        <v>1.5399999999999999E-3</v>
      </c>
      <c r="AL81" s="3">
        <v>7.6000000000000004E-4</v>
      </c>
      <c r="AM81" s="3">
        <v>3.6000000000000002E-4</v>
      </c>
      <c r="AN81" s="3">
        <v>1.7000000000000001E-4</v>
      </c>
      <c r="AO81" s="3">
        <v>6.9999999999999994E-5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5">
        <f>P_A_R[[#This Row],[10+]]-P_A_R[[#This Row],[11+]]</f>
        <v>9.900000000000464E-4</v>
      </c>
      <c r="BG81" s="5">
        <f>P_A_R[[#This Row],[11+]]-P_A_R[[#This Row],[12+]]</f>
        <v>1.7999999999999128E-3</v>
      </c>
      <c r="BH81" s="5">
        <f>P_A_R[[#This Row],[12+]]-P_A_R[[#This Row],[13+]]</f>
        <v>3.1600000000000517E-3</v>
      </c>
      <c r="BI81" s="5">
        <f>P_A_R[[#This Row],[13+]]-P_A_R[[#This Row],[14+]]</f>
        <v>5.2699999999999969E-3</v>
      </c>
      <c r="BJ81" s="5">
        <f>P_A_R[[#This Row],[14+]]-P_A_R[[#This Row],[15+]]</f>
        <v>7.9599999999999671E-3</v>
      </c>
      <c r="BK81" s="5">
        <f>P_A_R[[#This Row],[15+]]-P_A_R[[#This Row],[16+]]</f>
        <v>1.2700000000000045E-2</v>
      </c>
      <c r="BL81" s="5">
        <f>P_A_R[[#This Row],[16+]]-P_A_R[[#This Row],[17+]]</f>
        <v>1.8669999999999964E-2</v>
      </c>
      <c r="BM81" s="5">
        <f>P_A_R[[#This Row],[17+]]-P_A_R[[#This Row],[18+]]</f>
        <v>2.6249999999999996E-2</v>
      </c>
      <c r="BN81" s="5">
        <f>P_A_R[[#This Row],[18+]]-P_A_R[[#This Row],[19+]]</f>
        <v>3.5340000000000038E-2</v>
      </c>
      <c r="BO81" s="5">
        <f>P_A_R[[#This Row],[19+]]-P_A_R[[#This Row],[20+]]</f>
        <v>4.5520000000000005E-2</v>
      </c>
      <c r="BP81" s="5">
        <f>P_A_R[[#This Row],[20+]]-P_A_R[[#This Row],[21+]]</f>
        <v>5.6099999999999928E-2</v>
      </c>
      <c r="BQ81" s="5">
        <f>P_A_R[[#This Row],[21+]]-P_A_R[[#This Row],[22+]]</f>
        <v>6.6200000000000037E-2</v>
      </c>
      <c r="BR81" s="5">
        <f>P_A_R[[#This Row],[22+]]-P_A_R[[#This Row],[23+]]</f>
        <v>7.1010000000000018E-2</v>
      </c>
      <c r="BS81" s="5">
        <f>P_A_R[[#This Row],[23+]]-P_A_R[[#This Row],[24+]]</f>
        <v>8.0539999999999945E-2</v>
      </c>
      <c r="BT81" s="5">
        <f>P_A_R[[#This Row],[24+]]-P_A_R[[#This Row],[25+]]</f>
        <v>8.344000000000007E-2</v>
      </c>
      <c r="BU81" s="5">
        <f>P_A_R[[#This Row],[25+]]-P_A_R[[#This Row],[26+]]</f>
        <v>8.276E-2</v>
      </c>
      <c r="BV81" s="5">
        <f>P_A_R[[#This Row],[26+]]-P_A_R[[#This Row],[27+]]</f>
        <v>7.8529999999999989E-2</v>
      </c>
      <c r="BW81" s="5">
        <f>P_A_R[[#This Row],[27+]]-P_A_R[[#This Row],[28+]]</f>
        <v>7.1330000000000005E-2</v>
      </c>
      <c r="BX81" s="5">
        <f>P_A_R[[#This Row],[28+]]-P_A_R[[#This Row],[29+]]</f>
        <v>6.2E-2</v>
      </c>
      <c r="BY81" s="5">
        <f>P_A_R[[#This Row],[29+]]-P_A_R[[#This Row],[30+]]</f>
        <v>5.1569999999999977E-2</v>
      </c>
      <c r="BZ81" s="5">
        <f>P_A_R[[#This Row],[30+]]-P_A_R[[#This Row],[31+]]</f>
        <v>3.9330000000000004E-2</v>
      </c>
      <c r="CA81" s="5">
        <f>P_A_R[[#This Row],[31+]]-P_A_R[[#This Row],[32+]]</f>
        <v>3.1720000000000012E-2</v>
      </c>
      <c r="CB81" s="5">
        <f>P_A_R[[#This Row],[32+]]-P_A_R[[#This Row],[33+]]</f>
        <v>2.3179999999999992E-2</v>
      </c>
      <c r="CC81" s="5">
        <f>P_A_R[[#This Row],[33+]]-P_A_R[[#This Row],[34+]]</f>
        <v>1.6200000000000003E-2</v>
      </c>
      <c r="CD81" s="5">
        <f>P_A_R[[#This Row],[34+]]-P_A_R[[#This Row],[35+]]</f>
        <v>1.0839999999999999E-2</v>
      </c>
      <c r="CE81" s="5">
        <f>P_A_R[[#This Row],[35+]]-P_A_R[[#This Row],[36+]]</f>
        <v>6.9500000000000013E-3</v>
      </c>
      <c r="CF81" s="5">
        <f>P_A_R[[#This Row],[36+]]-P_A_R[[#This Row],[37+]]</f>
        <v>4.2499999999999994E-3</v>
      </c>
      <c r="CG81" s="5">
        <f>P_A_R[[#This Row],[37+]]-P_A_R[[#This Row],[38+]]</f>
        <v>2.4099999999999998E-3</v>
      </c>
      <c r="CH81" s="5">
        <f>P_A_R[[#This Row],[38+]]-P_A_R[[#This Row],[39+]]</f>
        <v>1.4400000000000001E-3</v>
      </c>
      <c r="CI81" s="5">
        <f>P_A_R[[#This Row],[39+]]-P_A_R[[#This Row],[40+]]</f>
        <v>7.7999999999999988E-4</v>
      </c>
      <c r="CJ81" s="5">
        <f>P_A_R[[#This Row],[40+]]-P_A_R[[#This Row],[41+]]</f>
        <v>4.0000000000000002E-4</v>
      </c>
      <c r="CK81" s="5">
        <f>P_A_R[[#This Row],[41+]]-P_A_R[[#This Row],[42+]]</f>
        <v>1.9000000000000001E-4</v>
      </c>
      <c r="CL81" s="5">
        <f>P_A_R[[#This Row],[42+]]-P_A_R[[#This Row],[43+]]</f>
        <v>1.0000000000000002E-4</v>
      </c>
      <c r="CM81" s="5">
        <f>P_A_R[[#This Row],[43+]]-P_A_R[[#This Row],[44+]]</f>
        <v>6.9999999999999994E-5</v>
      </c>
      <c r="CN81" s="5">
        <f>P_A_R[[#This Row],[44+]]-P_A_R[[#This Row],[45+]]</f>
        <v>0</v>
      </c>
      <c r="CO81" s="5">
        <f>P_A_R[[#This Row],[45+]]-P_A_R[[#This Row],[46+]]</f>
        <v>0</v>
      </c>
      <c r="CP81" s="5">
        <f>P_A_R[[#This Row],[46+]]-P_A_R[[#This Row],[47+]]</f>
        <v>0</v>
      </c>
      <c r="CQ81" s="5">
        <f>P_A_R[[#This Row],[47+]]-P_A_R[[#This Row],[48+]]</f>
        <v>0</v>
      </c>
      <c r="CR81" s="5">
        <f>P_A_R[[#This Row],[48+]]-P_A_R[[#This Row],[49+]]</f>
        <v>0</v>
      </c>
      <c r="CS81" s="5">
        <f>P_A_R[[#This Row],[49+]]-P_A_R[[#This Row],[50+]]</f>
        <v>0</v>
      </c>
      <c r="CT81" s="5">
        <f>P_A_R[[#This Row],[50+]]-P_A_R[[#This Row],[51+]]</f>
        <v>0</v>
      </c>
      <c r="CU81" s="5">
        <f>P_A_R[[#This Row],[51+]]-P_A_R[[#This Row],[52+]]</f>
        <v>0</v>
      </c>
      <c r="CV81" s="5">
        <f>P_A_R[[#This Row],[52+]]-P_A_R[[#This Row],[53+]]</f>
        <v>0</v>
      </c>
      <c r="CW81" s="5">
        <f>P_A_R[[#This Row],[53+]]-P_A_R[[#This Row],[54+]]</f>
        <v>0</v>
      </c>
      <c r="CX81" s="5">
        <f>P_A_R[[#This Row],[54+]]-P_A_R[[#This Row],[55+]]</f>
        <v>0</v>
      </c>
      <c r="CY81" s="5">
        <f>P_A_R[[#This Row],[55+]]-P_A_R[[#This Row],[56+]]</f>
        <v>0</v>
      </c>
      <c r="CZ81" s="5">
        <f>P_A_R[[#This Row],[56+]]-P_A_R[[#This Row],[57+]]</f>
        <v>0</v>
      </c>
      <c r="DA81" s="5">
        <f>P_A_R[[#This Row],[57+]]-P_A_R[[#This Row],[58+]]</f>
        <v>0</v>
      </c>
      <c r="DB81" s="5">
        <f>P_A_R[[#This Row],[58+]]-P_A_R[[#This Row],[59+]]</f>
        <v>0</v>
      </c>
    </row>
    <row r="82" spans="1:106" x14ac:dyDescent="0.25">
      <c r="A82" s="10">
        <v>22400624</v>
      </c>
      <c r="B82" t="s">
        <v>87</v>
      </c>
      <c r="C82" t="s">
        <v>76</v>
      </c>
      <c r="D82" s="11">
        <v>0.8125</v>
      </c>
      <c r="E82" s="9" t="str">
        <f>HYPERLINK("https://www.nba.com/stats/player/1631107/boxscores-traditional", "Nikola Jovic")</f>
        <v>Nikola Jovic</v>
      </c>
      <c r="F82">
        <v>21.4</v>
      </c>
      <c r="G82" s="4">
        <v>3.8780000000000001</v>
      </c>
      <c r="H82" s="3">
        <v>0.99836000000000003</v>
      </c>
      <c r="I82" s="3">
        <v>0.99631999999999998</v>
      </c>
      <c r="J82" s="3">
        <v>0.99224000000000001</v>
      </c>
      <c r="K82" s="3">
        <v>0.98499999999999999</v>
      </c>
      <c r="L82" s="3">
        <v>0.97192999999999996</v>
      </c>
      <c r="M82" s="3">
        <v>0.95052999999999999</v>
      </c>
      <c r="N82" s="3">
        <v>0.91774</v>
      </c>
      <c r="O82" s="3">
        <v>0.87075999999999998</v>
      </c>
      <c r="P82" s="3">
        <v>0.81057000000000001</v>
      </c>
      <c r="Q82" s="3">
        <v>0.73236999999999997</v>
      </c>
      <c r="R82" s="3">
        <v>0.64058000000000004</v>
      </c>
      <c r="S82" s="3">
        <v>0.53983000000000003</v>
      </c>
      <c r="T82" s="3">
        <v>0.44037999999999999</v>
      </c>
      <c r="U82" s="3">
        <v>0.34089999999999998</v>
      </c>
      <c r="V82" s="3">
        <v>0.25142999999999999</v>
      </c>
      <c r="W82" s="3">
        <v>0.17619000000000001</v>
      </c>
      <c r="X82" s="3">
        <v>0.11702</v>
      </c>
      <c r="Y82" s="3">
        <v>7.4929999999999997E-2</v>
      </c>
      <c r="Z82" s="3">
        <v>4.4569999999999999E-2</v>
      </c>
      <c r="AA82" s="3">
        <v>2.5000000000000001E-2</v>
      </c>
      <c r="AB82" s="3">
        <v>1.321E-2</v>
      </c>
      <c r="AC82" s="3">
        <v>6.5700000000000003E-3</v>
      </c>
      <c r="AD82" s="3">
        <v>3.1700000000000001E-3</v>
      </c>
      <c r="AE82" s="3">
        <v>1.39E-3</v>
      </c>
      <c r="AF82" s="3">
        <v>5.8E-4</v>
      </c>
      <c r="AG82" s="3">
        <v>2.2000000000000001E-4</v>
      </c>
      <c r="AH82" s="3">
        <v>8.0000000000000007E-5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5">
        <f>P_A_R[[#This Row],[10+]]-P_A_R[[#This Row],[11+]]</f>
        <v>2.0400000000000418E-3</v>
      </c>
      <c r="BG82" s="5">
        <f>P_A_R[[#This Row],[11+]]-P_A_R[[#This Row],[12+]]</f>
        <v>4.0799999999999725E-3</v>
      </c>
      <c r="BH82" s="5">
        <f>P_A_R[[#This Row],[12+]]-P_A_R[[#This Row],[13+]]</f>
        <v>7.2400000000000242E-3</v>
      </c>
      <c r="BI82" s="5">
        <f>P_A_R[[#This Row],[13+]]-P_A_R[[#This Row],[14+]]</f>
        <v>1.3070000000000026E-2</v>
      </c>
      <c r="BJ82" s="5">
        <f>P_A_R[[#This Row],[14+]]-P_A_R[[#This Row],[15+]]</f>
        <v>2.1399999999999975E-2</v>
      </c>
      <c r="BK82" s="5">
        <f>P_A_R[[#This Row],[15+]]-P_A_R[[#This Row],[16+]]</f>
        <v>3.2789999999999986E-2</v>
      </c>
      <c r="BL82" s="5">
        <f>P_A_R[[#This Row],[16+]]-P_A_R[[#This Row],[17+]]</f>
        <v>4.6980000000000022E-2</v>
      </c>
      <c r="BM82" s="5">
        <f>P_A_R[[#This Row],[17+]]-P_A_R[[#This Row],[18+]]</f>
        <v>6.0189999999999966E-2</v>
      </c>
      <c r="BN82" s="5">
        <f>P_A_R[[#This Row],[18+]]-P_A_R[[#This Row],[19+]]</f>
        <v>7.8200000000000047E-2</v>
      </c>
      <c r="BO82" s="5">
        <f>P_A_R[[#This Row],[19+]]-P_A_R[[#This Row],[20+]]</f>
        <v>9.1789999999999927E-2</v>
      </c>
      <c r="BP82" s="5">
        <f>P_A_R[[#This Row],[20+]]-P_A_R[[#This Row],[21+]]</f>
        <v>0.10075000000000001</v>
      </c>
      <c r="BQ82" s="5">
        <f>P_A_R[[#This Row],[21+]]-P_A_R[[#This Row],[22+]]</f>
        <v>9.9450000000000038E-2</v>
      </c>
      <c r="BR82" s="5">
        <f>P_A_R[[#This Row],[22+]]-P_A_R[[#This Row],[23+]]</f>
        <v>9.9480000000000013E-2</v>
      </c>
      <c r="BS82" s="5">
        <f>P_A_R[[#This Row],[23+]]-P_A_R[[#This Row],[24+]]</f>
        <v>8.9469999999999994E-2</v>
      </c>
      <c r="BT82" s="5">
        <f>P_A_R[[#This Row],[24+]]-P_A_R[[#This Row],[25+]]</f>
        <v>7.5239999999999974E-2</v>
      </c>
      <c r="BU82" s="5">
        <f>P_A_R[[#This Row],[25+]]-P_A_R[[#This Row],[26+]]</f>
        <v>5.9170000000000014E-2</v>
      </c>
      <c r="BV82" s="5">
        <f>P_A_R[[#This Row],[26+]]-P_A_R[[#This Row],[27+]]</f>
        <v>4.2090000000000002E-2</v>
      </c>
      <c r="BW82" s="5">
        <f>P_A_R[[#This Row],[27+]]-P_A_R[[#This Row],[28+]]</f>
        <v>3.0359999999999998E-2</v>
      </c>
      <c r="BX82" s="5">
        <f>P_A_R[[#This Row],[28+]]-P_A_R[[#This Row],[29+]]</f>
        <v>1.9569999999999997E-2</v>
      </c>
      <c r="BY82" s="5">
        <f>P_A_R[[#This Row],[29+]]-P_A_R[[#This Row],[30+]]</f>
        <v>1.1790000000000002E-2</v>
      </c>
      <c r="BZ82" s="5">
        <f>P_A_R[[#This Row],[30+]]-P_A_R[[#This Row],[31+]]</f>
        <v>6.6399999999999992E-3</v>
      </c>
      <c r="CA82" s="5">
        <f>P_A_R[[#This Row],[31+]]-P_A_R[[#This Row],[32+]]</f>
        <v>3.4000000000000002E-3</v>
      </c>
      <c r="CB82" s="5">
        <f>P_A_R[[#This Row],[32+]]-P_A_R[[#This Row],[33+]]</f>
        <v>1.7800000000000001E-3</v>
      </c>
      <c r="CC82" s="5">
        <f>P_A_R[[#This Row],[33+]]-P_A_R[[#This Row],[34+]]</f>
        <v>8.0999999999999996E-4</v>
      </c>
      <c r="CD82" s="5">
        <f>P_A_R[[#This Row],[34+]]-P_A_R[[#This Row],[35+]]</f>
        <v>3.5999999999999997E-4</v>
      </c>
      <c r="CE82" s="5">
        <f>P_A_R[[#This Row],[35+]]-P_A_R[[#This Row],[36+]]</f>
        <v>1.3999999999999999E-4</v>
      </c>
      <c r="CF82" s="5">
        <f>P_A_R[[#This Row],[36+]]-P_A_R[[#This Row],[37+]]</f>
        <v>8.0000000000000007E-5</v>
      </c>
      <c r="CG82" s="5">
        <f>P_A_R[[#This Row],[37+]]-P_A_R[[#This Row],[38+]]</f>
        <v>0</v>
      </c>
      <c r="CH82" s="5">
        <f>P_A_R[[#This Row],[38+]]-P_A_R[[#This Row],[39+]]</f>
        <v>0</v>
      </c>
      <c r="CI82" s="5">
        <f>P_A_R[[#This Row],[39+]]-P_A_R[[#This Row],[40+]]</f>
        <v>0</v>
      </c>
      <c r="CJ82" s="5">
        <f>P_A_R[[#This Row],[40+]]-P_A_R[[#This Row],[41+]]</f>
        <v>0</v>
      </c>
      <c r="CK82" s="5">
        <f>P_A_R[[#This Row],[41+]]-P_A_R[[#This Row],[42+]]</f>
        <v>0</v>
      </c>
      <c r="CL82" s="5">
        <f>P_A_R[[#This Row],[42+]]-P_A_R[[#This Row],[43+]]</f>
        <v>0</v>
      </c>
      <c r="CM82" s="5">
        <f>P_A_R[[#This Row],[43+]]-P_A_R[[#This Row],[44+]]</f>
        <v>0</v>
      </c>
      <c r="CN82" s="5">
        <f>P_A_R[[#This Row],[44+]]-P_A_R[[#This Row],[45+]]</f>
        <v>0</v>
      </c>
      <c r="CO82" s="5">
        <f>P_A_R[[#This Row],[45+]]-P_A_R[[#This Row],[46+]]</f>
        <v>0</v>
      </c>
      <c r="CP82" s="5">
        <f>P_A_R[[#This Row],[46+]]-P_A_R[[#This Row],[47+]]</f>
        <v>0</v>
      </c>
      <c r="CQ82" s="5">
        <f>P_A_R[[#This Row],[47+]]-P_A_R[[#This Row],[48+]]</f>
        <v>0</v>
      </c>
      <c r="CR82" s="5">
        <f>P_A_R[[#This Row],[48+]]-P_A_R[[#This Row],[49+]]</f>
        <v>0</v>
      </c>
      <c r="CS82" s="5">
        <f>P_A_R[[#This Row],[49+]]-P_A_R[[#This Row],[50+]]</f>
        <v>0</v>
      </c>
      <c r="CT82" s="5">
        <f>P_A_R[[#This Row],[50+]]-P_A_R[[#This Row],[51+]]</f>
        <v>0</v>
      </c>
      <c r="CU82" s="5">
        <f>P_A_R[[#This Row],[51+]]-P_A_R[[#This Row],[52+]]</f>
        <v>0</v>
      </c>
      <c r="CV82" s="5">
        <f>P_A_R[[#This Row],[52+]]-P_A_R[[#This Row],[53+]]</f>
        <v>0</v>
      </c>
      <c r="CW82" s="5">
        <f>P_A_R[[#This Row],[53+]]-P_A_R[[#This Row],[54+]]</f>
        <v>0</v>
      </c>
      <c r="CX82" s="5">
        <f>P_A_R[[#This Row],[54+]]-P_A_R[[#This Row],[55+]]</f>
        <v>0</v>
      </c>
      <c r="CY82" s="5">
        <f>P_A_R[[#This Row],[55+]]-P_A_R[[#This Row],[56+]]</f>
        <v>0</v>
      </c>
      <c r="CZ82" s="5">
        <f>P_A_R[[#This Row],[56+]]-P_A_R[[#This Row],[57+]]</f>
        <v>0</v>
      </c>
      <c r="DA82" s="5">
        <f>P_A_R[[#This Row],[57+]]-P_A_R[[#This Row],[58+]]</f>
        <v>0</v>
      </c>
      <c r="DB82" s="5">
        <f>P_A_R[[#This Row],[58+]]-P_A_R[[#This Row],[59+]]</f>
        <v>0</v>
      </c>
    </row>
    <row r="83" spans="1:106" x14ac:dyDescent="0.25">
      <c r="A83" s="10">
        <v>22400624</v>
      </c>
      <c r="B83" t="s">
        <v>87</v>
      </c>
      <c r="C83" t="s">
        <v>76</v>
      </c>
      <c r="D83" s="11">
        <v>0.8125</v>
      </c>
      <c r="E83" s="9" t="str">
        <f>HYPERLINK("https://www.nba.com/stats/player/1642276/boxscores-traditional", "Kel'el Ware")</f>
        <v>Kel'el Ware</v>
      </c>
      <c r="F83">
        <v>28</v>
      </c>
      <c r="G83" s="4">
        <v>7.5369999999999999</v>
      </c>
      <c r="H83" s="3">
        <v>0.99158000000000002</v>
      </c>
      <c r="I83" s="3">
        <v>0.98809000000000002</v>
      </c>
      <c r="J83" s="3">
        <v>0.98299999999999998</v>
      </c>
      <c r="K83" s="3">
        <v>0.97670000000000001</v>
      </c>
      <c r="L83" s="3">
        <v>0.96855999999999998</v>
      </c>
      <c r="M83" s="3">
        <v>0.95728000000000002</v>
      </c>
      <c r="N83" s="3">
        <v>0.94408000000000003</v>
      </c>
      <c r="O83" s="3">
        <v>0.92784999999999995</v>
      </c>
      <c r="P83" s="3">
        <v>0.90824000000000005</v>
      </c>
      <c r="Q83" s="3">
        <v>0.88297999999999999</v>
      </c>
      <c r="R83" s="3">
        <v>0.85543000000000002</v>
      </c>
      <c r="S83" s="3">
        <v>0.82381000000000004</v>
      </c>
      <c r="T83" s="3">
        <v>0.78813999999999995</v>
      </c>
      <c r="U83" s="3">
        <v>0.74536999999999998</v>
      </c>
      <c r="V83" s="3">
        <v>0.70194000000000001</v>
      </c>
      <c r="W83" s="3">
        <v>0.65542</v>
      </c>
      <c r="X83" s="3">
        <v>0.60641999999999996</v>
      </c>
      <c r="Y83" s="3">
        <v>0.55171999999999999</v>
      </c>
      <c r="Z83" s="3">
        <v>0.5</v>
      </c>
      <c r="AA83" s="3">
        <v>0.44828000000000001</v>
      </c>
      <c r="AB83" s="3">
        <v>0.39357999999999999</v>
      </c>
      <c r="AC83" s="3">
        <v>0.34458</v>
      </c>
      <c r="AD83" s="3">
        <v>0.29805999999999999</v>
      </c>
      <c r="AE83" s="3">
        <v>0.25463000000000002</v>
      </c>
      <c r="AF83" s="3">
        <v>0.21185999999999999</v>
      </c>
      <c r="AG83" s="3">
        <v>0.17619000000000001</v>
      </c>
      <c r="AH83" s="3">
        <v>0.14457</v>
      </c>
      <c r="AI83" s="3">
        <v>0.11702</v>
      </c>
      <c r="AJ83" s="3">
        <v>9.1759999999999994E-2</v>
      </c>
      <c r="AK83" s="3">
        <v>7.2150000000000006E-2</v>
      </c>
      <c r="AL83" s="3">
        <v>5.5919999999999997E-2</v>
      </c>
      <c r="AM83" s="3">
        <v>4.2720000000000001E-2</v>
      </c>
      <c r="AN83" s="3">
        <v>3.1440000000000003E-2</v>
      </c>
      <c r="AO83" s="3">
        <v>2.3300000000000001E-2</v>
      </c>
      <c r="AP83" s="3">
        <v>1.7000000000000001E-2</v>
      </c>
      <c r="AQ83" s="3">
        <v>1.191E-2</v>
      </c>
      <c r="AR83" s="3">
        <v>8.4200000000000004E-3</v>
      </c>
      <c r="AS83" s="3">
        <v>5.8700000000000002E-3</v>
      </c>
      <c r="AT83" s="3">
        <v>4.0200000000000001E-3</v>
      </c>
      <c r="AU83" s="3">
        <v>2.64E-3</v>
      </c>
      <c r="AV83" s="3">
        <v>1.75E-3</v>
      </c>
      <c r="AW83" s="3">
        <v>1.14E-3</v>
      </c>
      <c r="AX83" s="3">
        <v>7.3999999999999999E-4</v>
      </c>
      <c r="AY83" s="3">
        <v>4.4999999999999999E-4</v>
      </c>
      <c r="AZ83" s="3">
        <v>2.7999999999999998E-4</v>
      </c>
      <c r="BA83" s="3">
        <v>1.7000000000000001E-4</v>
      </c>
      <c r="BB83" s="3">
        <v>1E-4</v>
      </c>
      <c r="BC83" s="3">
        <v>6.0000000000000002E-5</v>
      </c>
      <c r="BD83" s="3">
        <v>3.0000000000000001E-5</v>
      </c>
      <c r="BE83" s="3">
        <v>0</v>
      </c>
      <c r="BF83" s="5">
        <f>P_A_R[[#This Row],[10+]]-P_A_R[[#This Row],[11+]]</f>
        <v>3.4899999999999931E-3</v>
      </c>
      <c r="BG83" s="5">
        <f>P_A_R[[#This Row],[11+]]-P_A_R[[#This Row],[12+]]</f>
        <v>5.0900000000000389E-3</v>
      </c>
      <c r="BH83" s="5">
        <f>P_A_R[[#This Row],[12+]]-P_A_R[[#This Row],[13+]]</f>
        <v>6.2999999999999723E-3</v>
      </c>
      <c r="BI83" s="5">
        <f>P_A_R[[#This Row],[13+]]-P_A_R[[#This Row],[14+]]</f>
        <v>8.1400000000000361E-3</v>
      </c>
      <c r="BJ83" s="5">
        <f>P_A_R[[#This Row],[14+]]-P_A_R[[#This Row],[15+]]</f>
        <v>1.1279999999999957E-2</v>
      </c>
      <c r="BK83" s="5">
        <f>P_A_R[[#This Row],[15+]]-P_A_R[[#This Row],[16+]]</f>
        <v>1.319999999999999E-2</v>
      </c>
      <c r="BL83" s="5">
        <f>P_A_R[[#This Row],[16+]]-P_A_R[[#This Row],[17+]]</f>
        <v>1.6230000000000078E-2</v>
      </c>
      <c r="BM83" s="5">
        <f>P_A_R[[#This Row],[17+]]-P_A_R[[#This Row],[18+]]</f>
        <v>1.9609999999999905E-2</v>
      </c>
      <c r="BN83" s="5">
        <f>P_A_R[[#This Row],[18+]]-P_A_R[[#This Row],[19+]]</f>
        <v>2.526000000000006E-2</v>
      </c>
      <c r="BO83" s="5">
        <f>P_A_R[[#This Row],[19+]]-P_A_R[[#This Row],[20+]]</f>
        <v>2.7549999999999963E-2</v>
      </c>
      <c r="BP83" s="5">
        <f>P_A_R[[#This Row],[20+]]-P_A_R[[#This Row],[21+]]</f>
        <v>3.1619999999999981E-2</v>
      </c>
      <c r="BQ83" s="5">
        <f>P_A_R[[#This Row],[21+]]-P_A_R[[#This Row],[22+]]</f>
        <v>3.5670000000000091E-2</v>
      </c>
      <c r="BR83" s="5">
        <f>P_A_R[[#This Row],[22+]]-P_A_R[[#This Row],[23+]]</f>
        <v>4.2769999999999975E-2</v>
      </c>
      <c r="BS83" s="5">
        <f>P_A_R[[#This Row],[23+]]-P_A_R[[#This Row],[24+]]</f>
        <v>4.3429999999999969E-2</v>
      </c>
      <c r="BT83" s="5">
        <f>P_A_R[[#This Row],[24+]]-P_A_R[[#This Row],[25+]]</f>
        <v>4.6520000000000006E-2</v>
      </c>
      <c r="BU83" s="5">
        <f>P_A_R[[#This Row],[25+]]-P_A_R[[#This Row],[26+]]</f>
        <v>4.9000000000000044E-2</v>
      </c>
      <c r="BV83" s="5">
        <f>P_A_R[[#This Row],[26+]]-P_A_R[[#This Row],[27+]]</f>
        <v>5.4699999999999971E-2</v>
      </c>
      <c r="BW83" s="5">
        <f>P_A_R[[#This Row],[27+]]-P_A_R[[#This Row],[28+]]</f>
        <v>5.1719999999999988E-2</v>
      </c>
      <c r="BX83" s="5">
        <f>P_A_R[[#This Row],[28+]]-P_A_R[[#This Row],[29+]]</f>
        <v>5.1719999999999988E-2</v>
      </c>
      <c r="BY83" s="5">
        <f>P_A_R[[#This Row],[29+]]-P_A_R[[#This Row],[30+]]</f>
        <v>5.4700000000000026E-2</v>
      </c>
      <c r="BZ83" s="5">
        <f>P_A_R[[#This Row],[30+]]-P_A_R[[#This Row],[31+]]</f>
        <v>4.8999999999999988E-2</v>
      </c>
      <c r="CA83" s="5">
        <f>P_A_R[[#This Row],[31+]]-P_A_R[[#This Row],[32+]]</f>
        <v>4.6520000000000006E-2</v>
      </c>
      <c r="CB83" s="5">
        <f>P_A_R[[#This Row],[32+]]-P_A_R[[#This Row],[33+]]</f>
        <v>4.3429999999999969E-2</v>
      </c>
      <c r="CC83" s="5">
        <f>P_A_R[[#This Row],[33+]]-P_A_R[[#This Row],[34+]]</f>
        <v>4.277000000000003E-2</v>
      </c>
      <c r="CD83" s="5">
        <f>P_A_R[[#This Row],[34+]]-P_A_R[[#This Row],[35+]]</f>
        <v>3.566999999999998E-2</v>
      </c>
      <c r="CE83" s="5">
        <f>P_A_R[[#This Row],[35+]]-P_A_R[[#This Row],[36+]]</f>
        <v>3.1620000000000009E-2</v>
      </c>
      <c r="CF83" s="5">
        <f>P_A_R[[#This Row],[36+]]-P_A_R[[#This Row],[37+]]</f>
        <v>2.7550000000000005E-2</v>
      </c>
      <c r="CG83" s="5">
        <f>P_A_R[[#This Row],[37+]]-P_A_R[[#This Row],[38+]]</f>
        <v>2.5260000000000005E-2</v>
      </c>
      <c r="CH83" s="5">
        <f>P_A_R[[#This Row],[38+]]-P_A_R[[#This Row],[39+]]</f>
        <v>1.9609999999999989E-2</v>
      </c>
      <c r="CI83" s="5">
        <f>P_A_R[[#This Row],[39+]]-P_A_R[[#This Row],[40+]]</f>
        <v>1.6230000000000008E-2</v>
      </c>
      <c r="CJ83" s="5">
        <f>P_A_R[[#This Row],[40+]]-P_A_R[[#This Row],[41+]]</f>
        <v>1.3199999999999996E-2</v>
      </c>
      <c r="CK83" s="5">
        <f>P_A_R[[#This Row],[41+]]-P_A_R[[#This Row],[42+]]</f>
        <v>1.1279999999999998E-2</v>
      </c>
      <c r="CL83" s="5">
        <f>P_A_R[[#This Row],[42+]]-P_A_R[[#This Row],[43+]]</f>
        <v>8.1400000000000014E-3</v>
      </c>
      <c r="CM83" s="5">
        <f>P_A_R[[#This Row],[43+]]-P_A_R[[#This Row],[44+]]</f>
        <v>6.3E-3</v>
      </c>
      <c r="CN83" s="5">
        <f>P_A_R[[#This Row],[44+]]-P_A_R[[#This Row],[45+]]</f>
        <v>5.0900000000000008E-3</v>
      </c>
      <c r="CO83" s="5">
        <f>P_A_R[[#This Row],[45+]]-P_A_R[[#This Row],[46+]]</f>
        <v>3.49E-3</v>
      </c>
      <c r="CP83" s="5">
        <f>P_A_R[[#This Row],[46+]]-P_A_R[[#This Row],[47+]]</f>
        <v>2.5500000000000002E-3</v>
      </c>
      <c r="CQ83" s="5">
        <f>P_A_R[[#This Row],[47+]]-P_A_R[[#This Row],[48+]]</f>
        <v>1.8500000000000001E-3</v>
      </c>
      <c r="CR83" s="5">
        <f>P_A_R[[#This Row],[48+]]-P_A_R[[#This Row],[49+]]</f>
        <v>1.3800000000000002E-3</v>
      </c>
      <c r="CS83" s="5">
        <f>P_A_R[[#This Row],[49+]]-P_A_R[[#This Row],[50+]]</f>
        <v>8.8999999999999995E-4</v>
      </c>
      <c r="CT83" s="5">
        <f>P_A_R[[#This Row],[50+]]-P_A_R[[#This Row],[51+]]</f>
        <v>6.1000000000000008E-4</v>
      </c>
      <c r="CU83" s="5">
        <f>P_A_R[[#This Row],[51+]]-P_A_R[[#This Row],[52+]]</f>
        <v>3.9999999999999996E-4</v>
      </c>
      <c r="CV83" s="5">
        <f>P_A_R[[#This Row],[52+]]-P_A_R[[#This Row],[53+]]</f>
        <v>2.9E-4</v>
      </c>
      <c r="CW83" s="5">
        <f>P_A_R[[#This Row],[53+]]-P_A_R[[#This Row],[54+]]</f>
        <v>1.7000000000000001E-4</v>
      </c>
      <c r="CX83" s="5">
        <f>P_A_R[[#This Row],[54+]]-P_A_R[[#This Row],[55+]]</f>
        <v>1.0999999999999996E-4</v>
      </c>
      <c r="CY83" s="5">
        <f>P_A_R[[#This Row],[55+]]-P_A_R[[#This Row],[56+]]</f>
        <v>7.0000000000000007E-5</v>
      </c>
      <c r="CZ83" s="5">
        <f>P_A_R[[#This Row],[56+]]-P_A_R[[#This Row],[57+]]</f>
        <v>4.0000000000000003E-5</v>
      </c>
      <c r="DA83" s="5">
        <f>P_A_R[[#This Row],[57+]]-P_A_R[[#This Row],[58+]]</f>
        <v>3.0000000000000001E-5</v>
      </c>
      <c r="DB83" s="5">
        <f>P_A_R[[#This Row],[58+]]-P_A_R[[#This Row],[59+]]</f>
        <v>3.0000000000000001E-5</v>
      </c>
    </row>
    <row r="84" spans="1:106" x14ac:dyDescent="0.25">
      <c r="A84" s="10">
        <v>22400624</v>
      </c>
      <c r="B84" t="s">
        <v>87</v>
      </c>
      <c r="C84" t="s">
        <v>76</v>
      </c>
      <c r="D84" s="11">
        <v>0.8125</v>
      </c>
      <c r="E84" s="9" t="str">
        <f>HYPERLINK("https://www.nba.com/stats/player/202710/boxscores-traditional", "Jimmy Butler")</f>
        <v>Jimmy Butler</v>
      </c>
      <c r="F84">
        <v>19.2</v>
      </c>
      <c r="G84" s="4">
        <v>4.1180000000000003</v>
      </c>
      <c r="H84" s="3">
        <v>0.98712999999999995</v>
      </c>
      <c r="I84" s="3">
        <v>0.97670000000000001</v>
      </c>
      <c r="J84" s="3">
        <v>0.95994000000000002</v>
      </c>
      <c r="K84" s="3">
        <v>0.93447999999999998</v>
      </c>
      <c r="L84" s="3">
        <v>0.89617000000000002</v>
      </c>
      <c r="M84" s="3">
        <v>0.84614</v>
      </c>
      <c r="N84" s="3">
        <v>0.7823</v>
      </c>
      <c r="O84" s="3">
        <v>0.70194000000000001</v>
      </c>
      <c r="P84" s="3">
        <v>0.61409000000000002</v>
      </c>
      <c r="Q84" s="3">
        <v>0.51993999999999996</v>
      </c>
      <c r="R84" s="3">
        <v>0.42465000000000003</v>
      </c>
      <c r="S84" s="3">
        <v>0.32996999999999999</v>
      </c>
      <c r="T84" s="3">
        <v>0.24825</v>
      </c>
      <c r="U84" s="3">
        <v>0.17879</v>
      </c>
      <c r="V84" s="3">
        <v>0.121</v>
      </c>
      <c r="W84" s="3">
        <v>7.9269999999999993E-2</v>
      </c>
      <c r="X84" s="3">
        <v>4.947E-2</v>
      </c>
      <c r="Y84" s="3">
        <v>2.938E-2</v>
      </c>
      <c r="Z84" s="3">
        <v>1.618E-2</v>
      </c>
      <c r="AA84" s="3">
        <v>8.6599999999999993E-3</v>
      </c>
      <c r="AB84" s="3">
        <v>4.4000000000000003E-3</v>
      </c>
      <c r="AC84" s="3">
        <v>2.0500000000000002E-3</v>
      </c>
      <c r="AD84" s="3">
        <v>9.3999999999999997E-4</v>
      </c>
      <c r="AE84" s="3">
        <v>4.0000000000000002E-4</v>
      </c>
      <c r="AF84" s="3">
        <v>1.7000000000000001E-4</v>
      </c>
      <c r="AG84" s="3">
        <v>6.0000000000000002E-5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5">
        <f>P_A_R[[#This Row],[10+]]-P_A_R[[#This Row],[11+]]</f>
        <v>1.0429999999999939E-2</v>
      </c>
      <c r="BG84" s="5">
        <f>P_A_R[[#This Row],[11+]]-P_A_R[[#This Row],[12+]]</f>
        <v>1.6759999999999997E-2</v>
      </c>
      <c r="BH84" s="5">
        <f>P_A_R[[#This Row],[12+]]-P_A_R[[#This Row],[13+]]</f>
        <v>2.5460000000000038E-2</v>
      </c>
      <c r="BI84" s="5">
        <f>P_A_R[[#This Row],[13+]]-P_A_R[[#This Row],[14+]]</f>
        <v>3.8309999999999955E-2</v>
      </c>
      <c r="BJ84" s="5">
        <f>P_A_R[[#This Row],[14+]]-P_A_R[[#This Row],[15+]]</f>
        <v>5.0030000000000019E-2</v>
      </c>
      <c r="BK84" s="5">
        <f>P_A_R[[#This Row],[15+]]-P_A_R[[#This Row],[16+]]</f>
        <v>6.3840000000000008E-2</v>
      </c>
      <c r="BL84" s="5">
        <f>P_A_R[[#This Row],[16+]]-P_A_R[[#This Row],[17+]]</f>
        <v>8.0359999999999987E-2</v>
      </c>
      <c r="BM84" s="5">
        <f>P_A_R[[#This Row],[17+]]-P_A_R[[#This Row],[18+]]</f>
        <v>8.7849999999999984E-2</v>
      </c>
      <c r="BN84" s="5">
        <f>P_A_R[[#This Row],[18+]]-P_A_R[[#This Row],[19+]]</f>
        <v>9.4150000000000067E-2</v>
      </c>
      <c r="BO84" s="5">
        <f>P_A_R[[#This Row],[19+]]-P_A_R[[#This Row],[20+]]</f>
        <v>9.528999999999993E-2</v>
      </c>
      <c r="BP84" s="5">
        <f>P_A_R[[#This Row],[20+]]-P_A_R[[#This Row],[21+]]</f>
        <v>9.4680000000000042E-2</v>
      </c>
      <c r="BQ84" s="5">
        <f>P_A_R[[#This Row],[21+]]-P_A_R[[#This Row],[22+]]</f>
        <v>8.1719999999999987E-2</v>
      </c>
      <c r="BR84" s="5">
        <f>P_A_R[[#This Row],[22+]]-P_A_R[[#This Row],[23+]]</f>
        <v>6.9459999999999994E-2</v>
      </c>
      <c r="BS84" s="5">
        <f>P_A_R[[#This Row],[23+]]-P_A_R[[#This Row],[24+]]</f>
        <v>5.7790000000000008E-2</v>
      </c>
      <c r="BT84" s="5">
        <f>P_A_R[[#This Row],[24+]]-P_A_R[[#This Row],[25+]]</f>
        <v>4.1730000000000003E-2</v>
      </c>
      <c r="BU84" s="5">
        <f>P_A_R[[#This Row],[25+]]-P_A_R[[#This Row],[26+]]</f>
        <v>2.9799999999999993E-2</v>
      </c>
      <c r="BV84" s="5">
        <f>P_A_R[[#This Row],[26+]]-P_A_R[[#This Row],[27+]]</f>
        <v>2.009E-2</v>
      </c>
      <c r="BW84" s="5">
        <f>P_A_R[[#This Row],[27+]]-P_A_R[[#This Row],[28+]]</f>
        <v>1.32E-2</v>
      </c>
      <c r="BX84" s="5">
        <f>P_A_R[[#This Row],[28+]]-P_A_R[[#This Row],[29+]]</f>
        <v>7.5200000000000006E-3</v>
      </c>
      <c r="BY84" s="5">
        <f>P_A_R[[#This Row],[29+]]-P_A_R[[#This Row],[30+]]</f>
        <v>4.259999999999999E-3</v>
      </c>
      <c r="BZ84" s="5">
        <f>P_A_R[[#This Row],[30+]]-P_A_R[[#This Row],[31+]]</f>
        <v>2.3500000000000001E-3</v>
      </c>
      <c r="CA84" s="5">
        <f>P_A_R[[#This Row],[31+]]-P_A_R[[#This Row],[32+]]</f>
        <v>1.1100000000000003E-3</v>
      </c>
      <c r="CB84" s="5">
        <f>P_A_R[[#This Row],[32+]]-P_A_R[[#This Row],[33+]]</f>
        <v>5.399999999999999E-4</v>
      </c>
      <c r="CC84" s="5">
        <f>P_A_R[[#This Row],[33+]]-P_A_R[[#This Row],[34+]]</f>
        <v>2.3000000000000001E-4</v>
      </c>
      <c r="CD84" s="5">
        <f>P_A_R[[#This Row],[34+]]-P_A_R[[#This Row],[35+]]</f>
        <v>1.1000000000000002E-4</v>
      </c>
      <c r="CE84" s="5">
        <f>P_A_R[[#This Row],[35+]]-P_A_R[[#This Row],[36+]]</f>
        <v>6.0000000000000002E-5</v>
      </c>
      <c r="CF84" s="5">
        <f>P_A_R[[#This Row],[36+]]-P_A_R[[#This Row],[37+]]</f>
        <v>0</v>
      </c>
      <c r="CG84" s="5">
        <f>P_A_R[[#This Row],[37+]]-P_A_R[[#This Row],[38+]]</f>
        <v>0</v>
      </c>
      <c r="CH84" s="5">
        <f>P_A_R[[#This Row],[38+]]-P_A_R[[#This Row],[39+]]</f>
        <v>0</v>
      </c>
      <c r="CI84" s="5">
        <f>P_A_R[[#This Row],[39+]]-P_A_R[[#This Row],[40+]]</f>
        <v>0</v>
      </c>
      <c r="CJ84" s="5">
        <f>P_A_R[[#This Row],[40+]]-P_A_R[[#This Row],[41+]]</f>
        <v>0</v>
      </c>
      <c r="CK84" s="5">
        <f>P_A_R[[#This Row],[41+]]-P_A_R[[#This Row],[42+]]</f>
        <v>0</v>
      </c>
      <c r="CL84" s="5">
        <f>P_A_R[[#This Row],[42+]]-P_A_R[[#This Row],[43+]]</f>
        <v>0</v>
      </c>
      <c r="CM84" s="5">
        <f>P_A_R[[#This Row],[43+]]-P_A_R[[#This Row],[44+]]</f>
        <v>0</v>
      </c>
      <c r="CN84" s="5">
        <f>P_A_R[[#This Row],[44+]]-P_A_R[[#This Row],[45+]]</f>
        <v>0</v>
      </c>
      <c r="CO84" s="5">
        <f>P_A_R[[#This Row],[45+]]-P_A_R[[#This Row],[46+]]</f>
        <v>0</v>
      </c>
      <c r="CP84" s="5">
        <f>P_A_R[[#This Row],[46+]]-P_A_R[[#This Row],[47+]]</f>
        <v>0</v>
      </c>
      <c r="CQ84" s="5">
        <f>P_A_R[[#This Row],[47+]]-P_A_R[[#This Row],[48+]]</f>
        <v>0</v>
      </c>
      <c r="CR84" s="5">
        <f>P_A_R[[#This Row],[48+]]-P_A_R[[#This Row],[49+]]</f>
        <v>0</v>
      </c>
      <c r="CS84" s="5">
        <f>P_A_R[[#This Row],[49+]]-P_A_R[[#This Row],[50+]]</f>
        <v>0</v>
      </c>
      <c r="CT84" s="5">
        <f>P_A_R[[#This Row],[50+]]-P_A_R[[#This Row],[51+]]</f>
        <v>0</v>
      </c>
      <c r="CU84" s="5">
        <f>P_A_R[[#This Row],[51+]]-P_A_R[[#This Row],[52+]]</f>
        <v>0</v>
      </c>
      <c r="CV84" s="5">
        <f>P_A_R[[#This Row],[52+]]-P_A_R[[#This Row],[53+]]</f>
        <v>0</v>
      </c>
      <c r="CW84" s="5">
        <f>P_A_R[[#This Row],[53+]]-P_A_R[[#This Row],[54+]]</f>
        <v>0</v>
      </c>
      <c r="CX84" s="5">
        <f>P_A_R[[#This Row],[54+]]-P_A_R[[#This Row],[55+]]</f>
        <v>0</v>
      </c>
      <c r="CY84" s="5">
        <f>P_A_R[[#This Row],[55+]]-P_A_R[[#This Row],[56+]]</f>
        <v>0</v>
      </c>
      <c r="CZ84" s="5">
        <f>P_A_R[[#This Row],[56+]]-P_A_R[[#This Row],[57+]]</f>
        <v>0</v>
      </c>
      <c r="DA84" s="5">
        <f>P_A_R[[#This Row],[57+]]-P_A_R[[#This Row],[58+]]</f>
        <v>0</v>
      </c>
      <c r="DB84" s="5">
        <f>P_A_R[[#This Row],[58+]]-P_A_R[[#This Row],[59+]]</f>
        <v>0</v>
      </c>
    </row>
    <row r="85" spans="1:106" x14ac:dyDescent="0.25">
      <c r="A85" s="10">
        <v>22400624</v>
      </c>
      <c r="B85" t="s">
        <v>87</v>
      </c>
      <c r="C85" t="s">
        <v>76</v>
      </c>
      <c r="D85" s="11">
        <v>0.8125</v>
      </c>
      <c r="E85" s="9" t="str">
        <f>HYPERLINK("https://www.nba.com/stats/player/1630696/boxscores-traditional", "Dru Smith")</f>
        <v>Dru Smith</v>
      </c>
      <c r="F85">
        <v>15.6</v>
      </c>
      <c r="G85" s="4">
        <v>3.323</v>
      </c>
      <c r="H85" s="3">
        <v>0.95448999999999995</v>
      </c>
      <c r="I85" s="3">
        <v>0.91620999999999997</v>
      </c>
      <c r="J85" s="3">
        <v>0.85992999999999997</v>
      </c>
      <c r="K85" s="3">
        <v>0.7823</v>
      </c>
      <c r="L85" s="3">
        <v>0.68439000000000005</v>
      </c>
      <c r="M85" s="3">
        <v>0.57142000000000004</v>
      </c>
      <c r="N85" s="3">
        <v>0.45223999999999998</v>
      </c>
      <c r="O85" s="3">
        <v>0.33723999999999998</v>
      </c>
      <c r="P85" s="3">
        <v>0.23576</v>
      </c>
      <c r="Q85" s="3">
        <v>0.15386</v>
      </c>
      <c r="R85" s="3">
        <v>9.3420000000000003E-2</v>
      </c>
      <c r="S85" s="3">
        <v>5.1549999999999999E-2</v>
      </c>
      <c r="T85" s="3">
        <v>2.6800000000000001E-2</v>
      </c>
      <c r="U85" s="3">
        <v>1.2869999999999999E-2</v>
      </c>
      <c r="V85" s="3">
        <v>5.7000000000000002E-3</v>
      </c>
      <c r="W85" s="3">
        <v>2.33E-3</v>
      </c>
      <c r="X85" s="3">
        <v>8.7000000000000001E-4</v>
      </c>
      <c r="Y85" s="3">
        <v>2.9999999999999997E-4</v>
      </c>
      <c r="Z85" s="3">
        <v>1E-4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5">
        <f>P_A_R[[#This Row],[10+]]-P_A_R[[#This Row],[11+]]</f>
        <v>3.8279999999999981E-2</v>
      </c>
      <c r="BG85" s="5">
        <f>P_A_R[[#This Row],[11+]]-P_A_R[[#This Row],[12+]]</f>
        <v>5.6279999999999997E-2</v>
      </c>
      <c r="BH85" s="5">
        <f>P_A_R[[#This Row],[12+]]-P_A_R[[#This Row],[13+]]</f>
        <v>7.7629999999999977E-2</v>
      </c>
      <c r="BI85" s="5">
        <f>P_A_R[[#This Row],[13+]]-P_A_R[[#This Row],[14+]]</f>
        <v>9.7909999999999942E-2</v>
      </c>
      <c r="BJ85" s="5">
        <f>P_A_R[[#This Row],[14+]]-P_A_R[[#This Row],[15+]]</f>
        <v>0.11297000000000001</v>
      </c>
      <c r="BK85" s="5">
        <f>P_A_R[[#This Row],[15+]]-P_A_R[[#This Row],[16+]]</f>
        <v>0.11918000000000006</v>
      </c>
      <c r="BL85" s="5">
        <f>P_A_R[[#This Row],[16+]]-P_A_R[[#This Row],[17+]]</f>
        <v>0.11499999999999999</v>
      </c>
      <c r="BM85" s="5">
        <f>P_A_R[[#This Row],[17+]]-P_A_R[[#This Row],[18+]]</f>
        <v>0.10147999999999999</v>
      </c>
      <c r="BN85" s="5">
        <f>P_A_R[[#This Row],[18+]]-P_A_R[[#This Row],[19+]]</f>
        <v>8.1900000000000001E-2</v>
      </c>
      <c r="BO85" s="5">
        <f>P_A_R[[#This Row],[19+]]-P_A_R[[#This Row],[20+]]</f>
        <v>6.0439999999999994E-2</v>
      </c>
      <c r="BP85" s="5">
        <f>P_A_R[[#This Row],[20+]]-P_A_R[[#This Row],[21+]]</f>
        <v>4.1870000000000004E-2</v>
      </c>
      <c r="BQ85" s="5">
        <f>P_A_R[[#This Row],[21+]]-P_A_R[[#This Row],[22+]]</f>
        <v>2.4749999999999998E-2</v>
      </c>
      <c r="BR85" s="5">
        <f>P_A_R[[#This Row],[22+]]-P_A_R[[#This Row],[23+]]</f>
        <v>1.3930000000000001E-2</v>
      </c>
      <c r="BS85" s="5">
        <f>P_A_R[[#This Row],[23+]]-P_A_R[[#This Row],[24+]]</f>
        <v>7.1699999999999993E-3</v>
      </c>
      <c r="BT85" s="5">
        <f>P_A_R[[#This Row],[24+]]-P_A_R[[#This Row],[25+]]</f>
        <v>3.3700000000000002E-3</v>
      </c>
      <c r="BU85" s="5">
        <f>P_A_R[[#This Row],[25+]]-P_A_R[[#This Row],[26+]]</f>
        <v>1.4599999999999999E-3</v>
      </c>
      <c r="BV85" s="5">
        <f>P_A_R[[#This Row],[26+]]-P_A_R[[#This Row],[27+]]</f>
        <v>5.6999999999999998E-4</v>
      </c>
      <c r="BW85" s="5">
        <f>P_A_R[[#This Row],[27+]]-P_A_R[[#This Row],[28+]]</f>
        <v>1.9999999999999998E-4</v>
      </c>
      <c r="BX85" s="5">
        <f>P_A_R[[#This Row],[28+]]-P_A_R[[#This Row],[29+]]</f>
        <v>1E-4</v>
      </c>
      <c r="BY85" s="5">
        <f>P_A_R[[#This Row],[29+]]-P_A_R[[#This Row],[30+]]</f>
        <v>0</v>
      </c>
      <c r="BZ85" s="5">
        <f>P_A_R[[#This Row],[30+]]-P_A_R[[#This Row],[31+]]</f>
        <v>0</v>
      </c>
      <c r="CA85" s="5">
        <f>P_A_R[[#This Row],[31+]]-P_A_R[[#This Row],[32+]]</f>
        <v>0</v>
      </c>
      <c r="CB85" s="5">
        <f>P_A_R[[#This Row],[32+]]-P_A_R[[#This Row],[33+]]</f>
        <v>0</v>
      </c>
      <c r="CC85" s="5">
        <f>P_A_R[[#This Row],[33+]]-P_A_R[[#This Row],[34+]]</f>
        <v>0</v>
      </c>
      <c r="CD85" s="5">
        <f>P_A_R[[#This Row],[34+]]-P_A_R[[#This Row],[35+]]</f>
        <v>0</v>
      </c>
      <c r="CE85" s="5">
        <f>P_A_R[[#This Row],[35+]]-P_A_R[[#This Row],[36+]]</f>
        <v>0</v>
      </c>
      <c r="CF85" s="5">
        <f>P_A_R[[#This Row],[36+]]-P_A_R[[#This Row],[37+]]</f>
        <v>0</v>
      </c>
      <c r="CG85" s="5">
        <f>P_A_R[[#This Row],[37+]]-P_A_R[[#This Row],[38+]]</f>
        <v>0</v>
      </c>
      <c r="CH85" s="5">
        <f>P_A_R[[#This Row],[38+]]-P_A_R[[#This Row],[39+]]</f>
        <v>0</v>
      </c>
      <c r="CI85" s="5">
        <f>P_A_R[[#This Row],[39+]]-P_A_R[[#This Row],[40+]]</f>
        <v>0</v>
      </c>
      <c r="CJ85" s="5">
        <f>P_A_R[[#This Row],[40+]]-P_A_R[[#This Row],[41+]]</f>
        <v>0</v>
      </c>
      <c r="CK85" s="5">
        <f>P_A_R[[#This Row],[41+]]-P_A_R[[#This Row],[42+]]</f>
        <v>0</v>
      </c>
      <c r="CL85" s="5">
        <f>P_A_R[[#This Row],[42+]]-P_A_R[[#This Row],[43+]]</f>
        <v>0</v>
      </c>
      <c r="CM85" s="5">
        <f>P_A_R[[#This Row],[43+]]-P_A_R[[#This Row],[44+]]</f>
        <v>0</v>
      </c>
      <c r="CN85" s="5">
        <f>P_A_R[[#This Row],[44+]]-P_A_R[[#This Row],[45+]]</f>
        <v>0</v>
      </c>
      <c r="CO85" s="5">
        <f>P_A_R[[#This Row],[45+]]-P_A_R[[#This Row],[46+]]</f>
        <v>0</v>
      </c>
      <c r="CP85" s="5">
        <f>P_A_R[[#This Row],[46+]]-P_A_R[[#This Row],[47+]]</f>
        <v>0</v>
      </c>
      <c r="CQ85" s="5">
        <f>P_A_R[[#This Row],[47+]]-P_A_R[[#This Row],[48+]]</f>
        <v>0</v>
      </c>
      <c r="CR85" s="5">
        <f>P_A_R[[#This Row],[48+]]-P_A_R[[#This Row],[49+]]</f>
        <v>0</v>
      </c>
      <c r="CS85" s="5">
        <f>P_A_R[[#This Row],[49+]]-P_A_R[[#This Row],[50+]]</f>
        <v>0</v>
      </c>
      <c r="CT85" s="5">
        <f>P_A_R[[#This Row],[50+]]-P_A_R[[#This Row],[51+]]</f>
        <v>0</v>
      </c>
      <c r="CU85" s="5">
        <f>P_A_R[[#This Row],[51+]]-P_A_R[[#This Row],[52+]]</f>
        <v>0</v>
      </c>
      <c r="CV85" s="5">
        <f>P_A_R[[#This Row],[52+]]-P_A_R[[#This Row],[53+]]</f>
        <v>0</v>
      </c>
      <c r="CW85" s="5">
        <f>P_A_R[[#This Row],[53+]]-P_A_R[[#This Row],[54+]]</f>
        <v>0</v>
      </c>
      <c r="CX85" s="5">
        <f>P_A_R[[#This Row],[54+]]-P_A_R[[#This Row],[55+]]</f>
        <v>0</v>
      </c>
      <c r="CY85" s="5">
        <f>P_A_R[[#This Row],[55+]]-P_A_R[[#This Row],[56+]]</f>
        <v>0</v>
      </c>
      <c r="CZ85" s="5">
        <f>P_A_R[[#This Row],[56+]]-P_A_R[[#This Row],[57+]]</f>
        <v>0</v>
      </c>
      <c r="DA85" s="5">
        <f>P_A_R[[#This Row],[57+]]-P_A_R[[#This Row],[58+]]</f>
        <v>0</v>
      </c>
      <c r="DB85" s="5">
        <f>P_A_R[[#This Row],[58+]]-P_A_R[[#This Row],[59+]]</f>
        <v>0</v>
      </c>
    </row>
    <row r="86" spans="1:106" x14ac:dyDescent="0.25">
      <c r="A86" s="10">
        <v>22400624</v>
      </c>
      <c r="B86" t="s">
        <v>87</v>
      </c>
      <c r="C86" t="s">
        <v>76</v>
      </c>
      <c r="D86" s="11">
        <v>0.8125</v>
      </c>
      <c r="E86" s="9" t="str">
        <f>HYPERLINK("https://www.nba.com/stats/player/1626179/boxscores-traditional", "Terry Rozier")</f>
        <v>Terry Rozier</v>
      </c>
      <c r="F86">
        <v>19.399999999999999</v>
      </c>
      <c r="G86" s="4">
        <v>7.1159999999999997</v>
      </c>
      <c r="H86" s="3">
        <v>0.90658000000000005</v>
      </c>
      <c r="I86" s="3">
        <v>0.88100000000000001</v>
      </c>
      <c r="J86" s="3">
        <v>0.85082999999999998</v>
      </c>
      <c r="K86" s="3">
        <v>0.81594</v>
      </c>
      <c r="L86" s="3">
        <v>0.77637</v>
      </c>
      <c r="M86" s="3">
        <v>0.73236999999999997</v>
      </c>
      <c r="N86" s="3">
        <v>0.68439000000000005</v>
      </c>
      <c r="O86" s="3">
        <v>0.63307000000000002</v>
      </c>
      <c r="P86" s="3">
        <v>0.57926</v>
      </c>
      <c r="Q86" s="3">
        <v>0.52392000000000005</v>
      </c>
      <c r="R86" s="3">
        <v>0.46811999999999998</v>
      </c>
      <c r="S86" s="3">
        <v>0.41293999999999997</v>
      </c>
      <c r="T86" s="3">
        <v>0.35569000000000001</v>
      </c>
      <c r="U86" s="3">
        <v>0.30503000000000002</v>
      </c>
      <c r="V86" s="3">
        <v>0.25785000000000002</v>
      </c>
      <c r="W86" s="3">
        <v>0.21476000000000001</v>
      </c>
      <c r="X86" s="3">
        <v>0.17619000000000001</v>
      </c>
      <c r="Y86" s="3">
        <v>0.14230999999999999</v>
      </c>
      <c r="Z86" s="3">
        <v>0.11314</v>
      </c>
      <c r="AA86" s="3">
        <v>8.8510000000000005E-2</v>
      </c>
      <c r="AB86" s="3">
        <v>6.8110000000000004E-2</v>
      </c>
      <c r="AC86" s="3">
        <v>5.1549999999999999E-2</v>
      </c>
      <c r="AD86" s="3">
        <v>3.8359999999999998E-2</v>
      </c>
      <c r="AE86" s="3">
        <v>2.8070000000000001E-2</v>
      </c>
      <c r="AF86" s="3">
        <v>2.018E-2</v>
      </c>
      <c r="AG86" s="3">
        <v>1.426E-2</v>
      </c>
      <c r="AH86" s="3">
        <v>9.9000000000000008E-3</v>
      </c>
      <c r="AI86" s="3">
        <v>6.7600000000000004E-3</v>
      </c>
      <c r="AJ86" s="3">
        <v>4.5300000000000002E-3</v>
      </c>
      <c r="AK86" s="3">
        <v>2.98E-3</v>
      </c>
      <c r="AL86" s="3">
        <v>1.9300000000000001E-3</v>
      </c>
      <c r="AM86" s="3">
        <v>1.1800000000000001E-3</v>
      </c>
      <c r="AN86" s="3">
        <v>7.3999999999999999E-4</v>
      </c>
      <c r="AO86" s="3">
        <v>4.4999999999999999E-4</v>
      </c>
      <c r="AP86" s="3">
        <v>2.7E-4</v>
      </c>
      <c r="AQ86" s="3">
        <v>1.6000000000000001E-4</v>
      </c>
      <c r="AR86" s="3">
        <v>9.0000000000000006E-5</v>
      </c>
      <c r="AS86" s="3">
        <v>5.0000000000000002E-5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5">
        <f>P_A_R[[#This Row],[10+]]-P_A_R[[#This Row],[11+]]</f>
        <v>2.5580000000000047E-2</v>
      </c>
      <c r="BG86" s="5">
        <f>P_A_R[[#This Row],[11+]]-P_A_R[[#This Row],[12+]]</f>
        <v>3.017000000000003E-2</v>
      </c>
      <c r="BH86" s="5">
        <f>P_A_R[[#This Row],[12+]]-P_A_R[[#This Row],[13+]]</f>
        <v>3.4889999999999977E-2</v>
      </c>
      <c r="BI86" s="5">
        <f>P_A_R[[#This Row],[13+]]-P_A_R[[#This Row],[14+]]</f>
        <v>3.9569999999999994E-2</v>
      </c>
      <c r="BJ86" s="5">
        <f>P_A_R[[#This Row],[14+]]-P_A_R[[#This Row],[15+]]</f>
        <v>4.4000000000000039E-2</v>
      </c>
      <c r="BK86" s="5">
        <f>P_A_R[[#This Row],[15+]]-P_A_R[[#This Row],[16+]]</f>
        <v>4.7979999999999912E-2</v>
      </c>
      <c r="BL86" s="5">
        <f>P_A_R[[#This Row],[16+]]-P_A_R[[#This Row],[17+]]</f>
        <v>5.1320000000000032E-2</v>
      </c>
      <c r="BM86" s="5">
        <f>P_A_R[[#This Row],[17+]]-P_A_R[[#This Row],[18+]]</f>
        <v>5.3810000000000024E-2</v>
      </c>
      <c r="BN86" s="5">
        <f>P_A_R[[#This Row],[18+]]-P_A_R[[#This Row],[19+]]</f>
        <v>5.5339999999999945E-2</v>
      </c>
      <c r="BO86" s="5">
        <f>P_A_R[[#This Row],[19+]]-P_A_R[[#This Row],[20+]]</f>
        <v>5.5800000000000072E-2</v>
      </c>
      <c r="BP86" s="5">
        <f>P_A_R[[#This Row],[20+]]-P_A_R[[#This Row],[21+]]</f>
        <v>5.5180000000000007E-2</v>
      </c>
      <c r="BQ86" s="5">
        <f>P_A_R[[#This Row],[21+]]-P_A_R[[#This Row],[22+]]</f>
        <v>5.7249999999999968E-2</v>
      </c>
      <c r="BR86" s="5">
        <f>P_A_R[[#This Row],[22+]]-P_A_R[[#This Row],[23+]]</f>
        <v>5.0659999999999983E-2</v>
      </c>
      <c r="BS86" s="5">
        <f>P_A_R[[#This Row],[23+]]-P_A_R[[#This Row],[24+]]</f>
        <v>4.718E-2</v>
      </c>
      <c r="BT86" s="5">
        <f>P_A_R[[#This Row],[24+]]-P_A_R[[#This Row],[25+]]</f>
        <v>4.3090000000000017E-2</v>
      </c>
      <c r="BU86" s="5">
        <f>P_A_R[[#This Row],[25+]]-P_A_R[[#This Row],[26+]]</f>
        <v>3.8569999999999993E-2</v>
      </c>
      <c r="BV86" s="5">
        <f>P_A_R[[#This Row],[26+]]-P_A_R[[#This Row],[27+]]</f>
        <v>3.3880000000000021E-2</v>
      </c>
      <c r="BW86" s="5">
        <f>P_A_R[[#This Row],[27+]]-P_A_R[[#This Row],[28+]]</f>
        <v>2.9169999999999988E-2</v>
      </c>
      <c r="BX86" s="5">
        <f>P_A_R[[#This Row],[28+]]-P_A_R[[#This Row],[29+]]</f>
        <v>2.4629999999999999E-2</v>
      </c>
      <c r="BY86" s="5">
        <f>P_A_R[[#This Row],[29+]]-P_A_R[[#This Row],[30+]]</f>
        <v>2.0400000000000001E-2</v>
      </c>
      <c r="BZ86" s="5">
        <f>P_A_R[[#This Row],[30+]]-P_A_R[[#This Row],[31+]]</f>
        <v>1.6560000000000005E-2</v>
      </c>
      <c r="CA86" s="5">
        <f>P_A_R[[#This Row],[31+]]-P_A_R[[#This Row],[32+]]</f>
        <v>1.319E-2</v>
      </c>
      <c r="CB86" s="5">
        <f>P_A_R[[#This Row],[32+]]-P_A_R[[#This Row],[33+]]</f>
        <v>1.0289999999999997E-2</v>
      </c>
      <c r="CC86" s="5">
        <f>P_A_R[[#This Row],[33+]]-P_A_R[[#This Row],[34+]]</f>
        <v>7.8900000000000012E-3</v>
      </c>
      <c r="CD86" s="5">
        <f>P_A_R[[#This Row],[34+]]-P_A_R[[#This Row],[35+]]</f>
        <v>5.9199999999999999E-3</v>
      </c>
      <c r="CE86" s="5">
        <f>P_A_R[[#This Row],[35+]]-P_A_R[[#This Row],[36+]]</f>
        <v>4.3599999999999993E-3</v>
      </c>
      <c r="CF86" s="5">
        <f>P_A_R[[#This Row],[36+]]-P_A_R[[#This Row],[37+]]</f>
        <v>3.1400000000000004E-3</v>
      </c>
      <c r="CG86" s="5">
        <f>P_A_R[[#This Row],[37+]]-P_A_R[[#This Row],[38+]]</f>
        <v>2.2300000000000002E-3</v>
      </c>
      <c r="CH86" s="5">
        <f>P_A_R[[#This Row],[38+]]-P_A_R[[#This Row],[39+]]</f>
        <v>1.5500000000000002E-3</v>
      </c>
      <c r="CI86" s="5">
        <f>P_A_R[[#This Row],[39+]]-P_A_R[[#This Row],[40+]]</f>
        <v>1.0499999999999999E-3</v>
      </c>
      <c r="CJ86" s="5">
        <f>P_A_R[[#This Row],[40+]]-P_A_R[[#This Row],[41+]]</f>
        <v>7.5000000000000002E-4</v>
      </c>
      <c r="CK86" s="5">
        <f>P_A_R[[#This Row],[41+]]-P_A_R[[#This Row],[42+]]</f>
        <v>4.4000000000000007E-4</v>
      </c>
      <c r="CL86" s="5">
        <f>P_A_R[[#This Row],[42+]]-P_A_R[[#This Row],[43+]]</f>
        <v>2.9E-4</v>
      </c>
      <c r="CM86" s="5">
        <f>P_A_R[[#This Row],[43+]]-P_A_R[[#This Row],[44+]]</f>
        <v>1.7999999999999998E-4</v>
      </c>
      <c r="CN86" s="5">
        <f>P_A_R[[#This Row],[44+]]-P_A_R[[#This Row],[45+]]</f>
        <v>1.0999999999999999E-4</v>
      </c>
      <c r="CO86" s="5">
        <f>P_A_R[[#This Row],[45+]]-P_A_R[[#This Row],[46+]]</f>
        <v>7.0000000000000007E-5</v>
      </c>
      <c r="CP86" s="5">
        <f>P_A_R[[#This Row],[46+]]-P_A_R[[#This Row],[47+]]</f>
        <v>4.0000000000000003E-5</v>
      </c>
      <c r="CQ86" s="5">
        <f>P_A_R[[#This Row],[47+]]-P_A_R[[#This Row],[48+]]</f>
        <v>5.0000000000000002E-5</v>
      </c>
      <c r="CR86" s="5">
        <f>P_A_R[[#This Row],[48+]]-P_A_R[[#This Row],[49+]]</f>
        <v>0</v>
      </c>
      <c r="CS86" s="5">
        <f>P_A_R[[#This Row],[49+]]-P_A_R[[#This Row],[50+]]</f>
        <v>0</v>
      </c>
      <c r="CT86" s="5">
        <f>P_A_R[[#This Row],[50+]]-P_A_R[[#This Row],[51+]]</f>
        <v>0</v>
      </c>
      <c r="CU86" s="5">
        <f>P_A_R[[#This Row],[51+]]-P_A_R[[#This Row],[52+]]</f>
        <v>0</v>
      </c>
      <c r="CV86" s="5">
        <f>P_A_R[[#This Row],[52+]]-P_A_R[[#This Row],[53+]]</f>
        <v>0</v>
      </c>
      <c r="CW86" s="5">
        <f>P_A_R[[#This Row],[53+]]-P_A_R[[#This Row],[54+]]</f>
        <v>0</v>
      </c>
      <c r="CX86" s="5">
        <f>P_A_R[[#This Row],[54+]]-P_A_R[[#This Row],[55+]]</f>
        <v>0</v>
      </c>
      <c r="CY86" s="5">
        <f>P_A_R[[#This Row],[55+]]-P_A_R[[#This Row],[56+]]</f>
        <v>0</v>
      </c>
      <c r="CZ86" s="5">
        <f>P_A_R[[#This Row],[56+]]-P_A_R[[#This Row],[57+]]</f>
        <v>0</v>
      </c>
      <c r="DA86" s="5">
        <f>P_A_R[[#This Row],[57+]]-P_A_R[[#This Row],[58+]]</f>
        <v>0</v>
      </c>
      <c r="DB86" s="5">
        <f>P_A_R[[#This Row],[58+]]-P_A_R[[#This Row],[59+]]</f>
        <v>0</v>
      </c>
    </row>
    <row r="87" spans="1:106" x14ac:dyDescent="0.25">
      <c r="A87" s="10">
        <v>22400624</v>
      </c>
      <c r="B87" t="s">
        <v>87</v>
      </c>
      <c r="C87" t="s">
        <v>76</v>
      </c>
      <c r="D87" s="11">
        <v>0.8125</v>
      </c>
      <c r="E87" s="9" t="str">
        <f>HYPERLINK("https://www.nba.com/stats/player/1629130/boxscores-traditional", "Duncan Robinson")</f>
        <v>Duncan Robinson</v>
      </c>
      <c r="F87">
        <v>18.399999999999999</v>
      </c>
      <c r="G87" s="4">
        <v>9.5619999999999994</v>
      </c>
      <c r="H87" s="3">
        <v>0.81057000000000001</v>
      </c>
      <c r="I87" s="3">
        <v>0.77934999999999999</v>
      </c>
      <c r="J87" s="3">
        <v>0.74856999999999996</v>
      </c>
      <c r="K87" s="3">
        <v>0.71226</v>
      </c>
      <c r="L87" s="3">
        <v>0.67723999999999995</v>
      </c>
      <c r="M87" s="3">
        <v>0.64058000000000004</v>
      </c>
      <c r="N87" s="3">
        <v>0.59870999999999996</v>
      </c>
      <c r="O87" s="3">
        <v>0.55962000000000001</v>
      </c>
      <c r="P87" s="3">
        <v>0.51595000000000002</v>
      </c>
      <c r="Q87" s="3">
        <v>0.47608</v>
      </c>
      <c r="R87" s="3">
        <v>0.43251000000000001</v>
      </c>
      <c r="S87" s="3">
        <v>0.39357999999999999</v>
      </c>
      <c r="T87" s="3">
        <v>0.35197000000000001</v>
      </c>
      <c r="U87" s="3">
        <v>0.31561</v>
      </c>
      <c r="V87" s="3">
        <v>0.27760000000000001</v>
      </c>
      <c r="W87" s="3">
        <v>0.24510000000000001</v>
      </c>
      <c r="X87" s="3">
        <v>0.21476000000000001</v>
      </c>
      <c r="Y87" s="3">
        <v>0.18406</v>
      </c>
      <c r="Z87" s="3">
        <v>0.15866</v>
      </c>
      <c r="AA87" s="3">
        <v>0.13350000000000001</v>
      </c>
      <c r="AB87" s="3">
        <v>0.11314</v>
      </c>
      <c r="AC87" s="3">
        <v>9.3420000000000003E-2</v>
      </c>
      <c r="AD87" s="3">
        <v>7.7799999999999994E-2</v>
      </c>
      <c r="AE87" s="3">
        <v>6.3009999999999997E-2</v>
      </c>
      <c r="AF87" s="3">
        <v>5.1549999999999999E-2</v>
      </c>
      <c r="AG87" s="3">
        <v>4.0930000000000001E-2</v>
      </c>
      <c r="AH87" s="3">
        <v>3.288E-2</v>
      </c>
      <c r="AI87" s="3">
        <v>2.5590000000000002E-2</v>
      </c>
      <c r="AJ87" s="3">
        <v>2.018E-2</v>
      </c>
      <c r="AK87" s="3">
        <v>1.5779999999999999E-2</v>
      </c>
      <c r="AL87" s="3">
        <v>1.191E-2</v>
      </c>
      <c r="AM87" s="3">
        <v>9.1400000000000006E-3</v>
      </c>
      <c r="AN87" s="3">
        <v>6.7600000000000004E-3</v>
      </c>
      <c r="AO87" s="3">
        <v>5.0800000000000003E-3</v>
      </c>
      <c r="AP87" s="3">
        <v>3.6800000000000001E-3</v>
      </c>
      <c r="AQ87" s="3">
        <v>2.7200000000000002E-3</v>
      </c>
      <c r="AR87" s="3">
        <v>1.9300000000000001E-3</v>
      </c>
      <c r="AS87" s="3">
        <v>1.39E-3</v>
      </c>
      <c r="AT87" s="3">
        <v>9.7000000000000005E-4</v>
      </c>
      <c r="AU87" s="3">
        <v>6.8999999999999997E-4</v>
      </c>
      <c r="AV87" s="3">
        <v>4.8000000000000001E-4</v>
      </c>
      <c r="AW87" s="3">
        <v>3.2000000000000003E-4</v>
      </c>
      <c r="AX87" s="3">
        <v>2.2000000000000001E-4</v>
      </c>
      <c r="AY87" s="3">
        <v>1.4999999999999999E-4</v>
      </c>
      <c r="AZ87" s="3">
        <v>1E-4</v>
      </c>
      <c r="BA87" s="3">
        <v>6.0000000000000002E-5</v>
      </c>
      <c r="BB87" s="3">
        <v>4.0000000000000003E-5</v>
      </c>
      <c r="BC87" s="3">
        <v>0</v>
      </c>
      <c r="BD87" s="3">
        <v>0</v>
      </c>
      <c r="BE87" s="3">
        <v>0</v>
      </c>
      <c r="BF87" s="5">
        <f>P_A_R[[#This Row],[10+]]-P_A_R[[#This Row],[11+]]</f>
        <v>3.1220000000000026E-2</v>
      </c>
      <c r="BG87" s="5">
        <f>P_A_R[[#This Row],[11+]]-P_A_R[[#This Row],[12+]]</f>
        <v>3.078000000000003E-2</v>
      </c>
      <c r="BH87" s="5">
        <f>P_A_R[[#This Row],[12+]]-P_A_R[[#This Row],[13+]]</f>
        <v>3.6309999999999953E-2</v>
      </c>
      <c r="BI87" s="5">
        <f>P_A_R[[#This Row],[13+]]-P_A_R[[#This Row],[14+]]</f>
        <v>3.5020000000000051E-2</v>
      </c>
      <c r="BJ87" s="5">
        <f>P_A_R[[#This Row],[14+]]-P_A_R[[#This Row],[15+]]</f>
        <v>3.6659999999999915E-2</v>
      </c>
      <c r="BK87" s="5">
        <f>P_A_R[[#This Row],[15+]]-P_A_R[[#This Row],[16+]]</f>
        <v>4.1870000000000074E-2</v>
      </c>
      <c r="BL87" s="5">
        <f>P_A_R[[#This Row],[16+]]-P_A_R[[#This Row],[17+]]</f>
        <v>3.9089999999999958E-2</v>
      </c>
      <c r="BM87" s="5">
        <f>P_A_R[[#This Row],[17+]]-P_A_R[[#This Row],[18+]]</f>
        <v>4.3669999999999987E-2</v>
      </c>
      <c r="BN87" s="5">
        <f>P_A_R[[#This Row],[18+]]-P_A_R[[#This Row],[19+]]</f>
        <v>3.9870000000000017E-2</v>
      </c>
      <c r="BO87" s="5">
        <f>P_A_R[[#This Row],[19+]]-P_A_R[[#This Row],[20+]]</f>
        <v>4.3569999999999998E-2</v>
      </c>
      <c r="BP87" s="5">
        <f>P_A_R[[#This Row],[20+]]-P_A_R[[#This Row],[21+]]</f>
        <v>3.893000000000002E-2</v>
      </c>
      <c r="BQ87" s="5">
        <f>P_A_R[[#This Row],[21+]]-P_A_R[[#This Row],[22+]]</f>
        <v>4.160999999999998E-2</v>
      </c>
      <c r="BR87" s="5">
        <f>P_A_R[[#This Row],[22+]]-P_A_R[[#This Row],[23+]]</f>
        <v>3.6360000000000003E-2</v>
      </c>
      <c r="BS87" s="5">
        <f>P_A_R[[#This Row],[23+]]-P_A_R[[#This Row],[24+]]</f>
        <v>3.8009999999999988E-2</v>
      </c>
      <c r="BT87" s="5">
        <f>P_A_R[[#This Row],[24+]]-P_A_R[[#This Row],[25+]]</f>
        <v>3.2500000000000001E-2</v>
      </c>
      <c r="BU87" s="5">
        <f>P_A_R[[#This Row],[25+]]-P_A_R[[#This Row],[26+]]</f>
        <v>3.0340000000000006E-2</v>
      </c>
      <c r="BV87" s="5">
        <f>P_A_R[[#This Row],[26+]]-P_A_R[[#This Row],[27+]]</f>
        <v>3.0700000000000005E-2</v>
      </c>
      <c r="BW87" s="5">
        <f>P_A_R[[#This Row],[27+]]-P_A_R[[#This Row],[28+]]</f>
        <v>2.5400000000000006E-2</v>
      </c>
      <c r="BX87" s="5">
        <f>P_A_R[[#This Row],[28+]]-P_A_R[[#This Row],[29+]]</f>
        <v>2.5159999999999988E-2</v>
      </c>
      <c r="BY87" s="5">
        <f>P_A_R[[#This Row],[29+]]-P_A_R[[#This Row],[30+]]</f>
        <v>2.0360000000000003E-2</v>
      </c>
      <c r="BZ87" s="5">
        <f>P_A_R[[#This Row],[30+]]-P_A_R[[#This Row],[31+]]</f>
        <v>1.9720000000000001E-2</v>
      </c>
      <c r="CA87" s="5">
        <f>P_A_R[[#This Row],[31+]]-P_A_R[[#This Row],[32+]]</f>
        <v>1.5620000000000009E-2</v>
      </c>
      <c r="CB87" s="5">
        <f>P_A_R[[#This Row],[32+]]-P_A_R[[#This Row],[33+]]</f>
        <v>1.4789999999999998E-2</v>
      </c>
      <c r="CC87" s="5">
        <f>P_A_R[[#This Row],[33+]]-P_A_R[[#This Row],[34+]]</f>
        <v>1.1459999999999998E-2</v>
      </c>
      <c r="CD87" s="5">
        <f>P_A_R[[#This Row],[34+]]-P_A_R[[#This Row],[35+]]</f>
        <v>1.0619999999999997E-2</v>
      </c>
      <c r="CE87" s="5">
        <f>P_A_R[[#This Row],[35+]]-P_A_R[[#This Row],[36+]]</f>
        <v>8.0500000000000016E-3</v>
      </c>
      <c r="CF87" s="5">
        <f>P_A_R[[#This Row],[36+]]-P_A_R[[#This Row],[37+]]</f>
        <v>7.2899999999999979E-3</v>
      </c>
      <c r="CG87" s="5">
        <f>P_A_R[[#This Row],[37+]]-P_A_R[[#This Row],[38+]]</f>
        <v>5.4100000000000016E-3</v>
      </c>
      <c r="CH87" s="5">
        <f>P_A_R[[#This Row],[38+]]-P_A_R[[#This Row],[39+]]</f>
        <v>4.4000000000000011E-3</v>
      </c>
      <c r="CI87" s="5">
        <f>P_A_R[[#This Row],[39+]]-P_A_R[[#This Row],[40+]]</f>
        <v>3.8699999999999984E-3</v>
      </c>
      <c r="CJ87" s="5">
        <f>P_A_R[[#This Row],[40+]]-P_A_R[[#This Row],[41+]]</f>
        <v>2.7699999999999999E-3</v>
      </c>
      <c r="CK87" s="5">
        <f>P_A_R[[#This Row],[41+]]-P_A_R[[#This Row],[42+]]</f>
        <v>2.3800000000000002E-3</v>
      </c>
      <c r="CL87" s="5">
        <f>P_A_R[[#This Row],[42+]]-P_A_R[[#This Row],[43+]]</f>
        <v>1.6800000000000001E-3</v>
      </c>
      <c r="CM87" s="5">
        <f>P_A_R[[#This Row],[43+]]-P_A_R[[#This Row],[44+]]</f>
        <v>1.4000000000000002E-3</v>
      </c>
      <c r="CN87" s="5">
        <f>P_A_R[[#This Row],[44+]]-P_A_R[[#This Row],[45+]]</f>
        <v>9.5999999999999992E-4</v>
      </c>
      <c r="CO87" s="5">
        <f>P_A_R[[#This Row],[45+]]-P_A_R[[#This Row],[46+]]</f>
        <v>7.9000000000000012E-4</v>
      </c>
      <c r="CP87" s="5">
        <f>P_A_R[[#This Row],[46+]]-P_A_R[[#This Row],[47+]]</f>
        <v>5.4000000000000012E-4</v>
      </c>
      <c r="CQ87" s="5">
        <f>P_A_R[[#This Row],[47+]]-P_A_R[[#This Row],[48+]]</f>
        <v>4.1999999999999991E-4</v>
      </c>
      <c r="CR87" s="5">
        <f>P_A_R[[#This Row],[48+]]-P_A_R[[#This Row],[49+]]</f>
        <v>2.8000000000000008E-4</v>
      </c>
      <c r="CS87" s="5">
        <f>P_A_R[[#This Row],[49+]]-P_A_R[[#This Row],[50+]]</f>
        <v>2.0999999999999995E-4</v>
      </c>
      <c r="CT87" s="5">
        <f>P_A_R[[#This Row],[50+]]-P_A_R[[#This Row],[51+]]</f>
        <v>1.5999999999999999E-4</v>
      </c>
      <c r="CU87" s="5">
        <f>P_A_R[[#This Row],[51+]]-P_A_R[[#This Row],[52+]]</f>
        <v>1.0000000000000002E-4</v>
      </c>
      <c r="CV87" s="5">
        <f>P_A_R[[#This Row],[52+]]-P_A_R[[#This Row],[53+]]</f>
        <v>7.0000000000000021E-5</v>
      </c>
      <c r="CW87" s="5">
        <f>P_A_R[[#This Row],[53+]]-P_A_R[[#This Row],[54+]]</f>
        <v>4.9999999999999982E-5</v>
      </c>
      <c r="CX87" s="5">
        <f>P_A_R[[#This Row],[54+]]-P_A_R[[#This Row],[55+]]</f>
        <v>4.0000000000000003E-5</v>
      </c>
      <c r="CY87" s="5">
        <f>P_A_R[[#This Row],[55+]]-P_A_R[[#This Row],[56+]]</f>
        <v>1.9999999999999998E-5</v>
      </c>
      <c r="CZ87" s="5">
        <f>P_A_R[[#This Row],[56+]]-P_A_R[[#This Row],[57+]]</f>
        <v>4.0000000000000003E-5</v>
      </c>
      <c r="DA87" s="5">
        <f>P_A_R[[#This Row],[57+]]-P_A_R[[#This Row],[58+]]</f>
        <v>0</v>
      </c>
      <c r="DB87" s="5">
        <f>P_A_R[[#This Row],[58+]]-P_A_R[[#This Row],[59+]]</f>
        <v>0</v>
      </c>
    </row>
    <row r="88" spans="1:106" x14ac:dyDescent="0.25">
      <c r="A88" s="10">
        <v>22400624</v>
      </c>
      <c r="B88" t="s">
        <v>87</v>
      </c>
      <c r="C88" t="s">
        <v>76</v>
      </c>
      <c r="D88" s="11">
        <v>0.8125</v>
      </c>
      <c r="E88" s="9" t="str">
        <f>HYPERLINK("https://www.nba.com/stats/player/1629312/boxscores-traditional", "Haywood Highsmith")</f>
        <v>Haywood Highsmith</v>
      </c>
      <c r="F88">
        <v>12.8</v>
      </c>
      <c r="G88" s="4">
        <v>6.6150000000000002</v>
      </c>
      <c r="H88" s="3">
        <v>0.66276000000000002</v>
      </c>
      <c r="I88" s="3">
        <v>0.60641999999999996</v>
      </c>
      <c r="J88" s="3">
        <v>0.54776000000000002</v>
      </c>
      <c r="K88" s="3">
        <v>0.48803000000000002</v>
      </c>
      <c r="L88" s="3">
        <v>0.42858000000000002</v>
      </c>
      <c r="M88" s="3">
        <v>0.37069999999999997</v>
      </c>
      <c r="N88" s="3">
        <v>0.31561</v>
      </c>
      <c r="O88" s="3">
        <v>0.26434999999999997</v>
      </c>
      <c r="P88" s="3">
        <v>0.21476000000000001</v>
      </c>
      <c r="Q88" s="3">
        <v>0.17360999999999999</v>
      </c>
      <c r="R88" s="3">
        <v>0.13786000000000001</v>
      </c>
      <c r="S88" s="3">
        <v>0.10749</v>
      </c>
      <c r="T88" s="3">
        <v>8.226E-2</v>
      </c>
      <c r="U88" s="3">
        <v>6.1780000000000002E-2</v>
      </c>
      <c r="V88" s="3">
        <v>4.5510000000000002E-2</v>
      </c>
      <c r="W88" s="3">
        <v>3.288E-2</v>
      </c>
      <c r="X88" s="3">
        <v>2.2749999999999999E-2</v>
      </c>
      <c r="Y88" s="3">
        <v>1.5779999999999999E-2</v>
      </c>
      <c r="Z88" s="3">
        <v>1.072E-2</v>
      </c>
      <c r="AA88" s="3">
        <v>7.1399999999999996E-3</v>
      </c>
      <c r="AB88" s="3">
        <v>4.6600000000000001E-3</v>
      </c>
      <c r="AC88" s="3">
        <v>2.98E-3</v>
      </c>
      <c r="AD88" s="3">
        <v>1.8699999999999999E-3</v>
      </c>
      <c r="AE88" s="3">
        <v>1.14E-3</v>
      </c>
      <c r="AF88" s="3">
        <v>6.8999999999999997E-4</v>
      </c>
      <c r="AG88" s="3">
        <v>3.8999999999999999E-4</v>
      </c>
      <c r="AH88" s="3">
        <v>2.2000000000000001E-4</v>
      </c>
      <c r="AI88" s="3">
        <v>1.2999999999999999E-4</v>
      </c>
      <c r="AJ88" s="3">
        <v>6.9999999999999994E-5</v>
      </c>
      <c r="AK88" s="3">
        <v>4.0000000000000003E-5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5">
        <f>P_A_R[[#This Row],[10+]]-P_A_R[[#This Row],[11+]]</f>
        <v>5.6340000000000057E-2</v>
      </c>
      <c r="BG88" s="5">
        <f>P_A_R[[#This Row],[11+]]-P_A_R[[#This Row],[12+]]</f>
        <v>5.8659999999999934E-2</v>
      </c>
      <c r="BH88" s="5">
        <f>P_A_R[[#This Row],[12+]]-P_A_R[[#This Row],[13+]]</f>
        <v>5.9730000000000005E-2</v>
      </c>
      <c r="BI88" s="5">
        <f>P_A_R[[#This Row],[13+]]-P_A_R[[#This Row],[14+]]</f>
        <v>5.9450000000000003E-2</v>
      </c>
      <c r="BJ88" s="5">
        <f>P_A_R[[#This Row],[14+]]-P_A_R[[#This Row],[15+]]</f>
        <v>5.7880000000000043E-2</v>
      </c>
      <c r="BK88" s="5">
        <f>P_A_R[[#This Row],[15+]]-P_A_R[[#This Row],[16+]]</f>
        <v>5.5089999999999972E-2</v>
      </c>
      <c r="BL88" s="5">
        <f>P_A_R[[#This Row],[16+]]-P_A_R[[#This Row],[17+]]</f>
        <v>5.1260000000000028E-2</v>
      </c>
      <c r="BM88" s="5">
        <f>P_A_R[[#This Row],[17+]]-P_A_R[[#This Row],[18+]]</f>
        <v>4.9589999999999967E-2</v>
      </c>
      <c r="BN88" s="5">
        <f>P_A_R[[#This Row],[18+]]-P_A_R[[#This Row],[19+]]</f>
        <v>4.115000000000002E-2</v>
      </c>
      <c r="BO88" s="5">
        <f>P_A_R[[#This Row],[19+]]-P_A_R[[#This Row],[20+]]</f>
        <v>3.5749999999999976E-2</v>
      </c>
      <c r="BP88" s="5">
        <f>P_A_R[[#This Row],[20+]]-P_A_R[[#This Row],[21+]]</f>
        <v>3.0370000000000008E-2</v>
      </c>
      <c r="BQ88" s="5">
        <f>P_A_R[[#This Row],[21+]]-P_A_R[[#This Row],[22+]]</f>
        <v>2.5230000000000002E-2</v>
      </c>
      <c r="BR88" s="5">
        <f>P_A_R[[#This Row],[22+]]-P_A_R[[#This Row],[23+]]</f>
        <v>2.0479999999999998E-2</v>
      </c>
      <c r="BS88" s="5">
        <f>P_A_R[[#This Row],[23+]]-P_A_R[[#This Row],[24+]]</f>
        <v>1.627E-2</v>
      </c>
      <c r="BT88" s="5">
        <f>P_A_R[[#This Row],[24+]]-P_A_R[[#This Row],[25+]]</f>
        <v>1.2630000000000002E-2</v>
      </c>
      <c r="BU88" s="5">
        <f>P_A_R[[#This Row],[25+]]-P_A_R[[#This Row],[26+]]</f>
        <v>1.013E-2</v>
      </c>
      <c r="BV88" s="5">
        <f>P_A_R[[#This Row],[26+]]-P_A_R[[#This Row],[27+]]</f>
        <v>6.9700000000000005E-3</v>
      </c>
      <c r="BW88" s="5">
        <f>P_A_R[[#This Row],[27+]]-P_A_R[[#This Row],[28+]]</f>
        <v>5.0599999999999985E-3</v>
      </c>
      <c r="BX88" s="5">
        <f>P_A_R[[#This Row],[28+]]-P_A_R[[#This Row],[29+]]</f>
        <v>3.5800000000000007E-3</v>
      </c>
      <c r="BY88" s="5">
        <f>P_A_R[[#This Row],[29+]]-P_A_R[[#This Row],[30+]]</f>
        <v>2.4799999999999996E-3</v>
      </c>
      <c r="BZ88" s="5">
        <f>P_A_R[[#This Row],[30+]]-P_A_R[[#This Row],[31+]]</f>
        <v>1.6800000000000001E-3</v>
      </c>
      <c r="CA88" s="5">
        <f>P_A_R[[#This Row],[31+]]-P_A_R[[#This Row],[32+]]</f>
        <v>1.1100000000000001E-3</v>
      </c>
      <c r="CB88" s="5">
        <f>P_A_R[[#This Row],[32+]]-P_A_R[[#This Row],[33+]]</f>
        <v>7.2999999999999996E-4</v>
      </c>
      <c r="CC88" s="5">
        <f>P_A_R[[#This Row],[33+]]-P_A_R[[#This Row],[34+]]</f>
        <v>4.4999999999999999E-4</v>
      </c>
      <c r="CD88" s="5">
        <f>P_A_R[[#This Row],[34+]]-P_A_R[[#This Row],[35+]]</f>
        <v>2.9999999999999997E-4</v>
      </c>
      <c r="CE88" s="5">
        <f>P_A_R[[#This Row],[35+]]-P_A_R[[#This Row],[36+]]</f>
        <v>1.6999999999999999E-4</v>
      </c>
      <c r="CF88" s="5">
        <f>P_A_R[[#This Row],[36+]]-P_A_R[[#This Row],[37+]]</f>
        <v>9.0000000000000019E-5</v>
      </c>
      <c r="CG88" s="5">
        <f>P_A_R[[#This Row],[37+]]-P_A_R[[#This Row],[38+]]</f>
        <v>5.9999999999999995E-5</v>
      </c>
      <c r="CH88" s="5">
        <f>P_A_R[[#This Row],[38+]]-P_A_R[[#This Row],[39+]]</f>
        <v>2.9999999999999991E-5</v>
      </c>
      <c r="CI88" s="5">
        <f>P_A_R[[#This Row],[39+]]-P_A_R[[#This Row],[40+]]</f>
        <v>4.0000000000000003E-5</v>
      </c>
      <c r="CJ88" s="5">
        <f>P_A_R[[#This Row],[40+]]-P_A_R[[#This Row],[41+]]</f>
        <v>0</v>
      </c>
      <c r="CK88" s="5">
        <f>P_A_R[[#This Row],[41+]]-P_A_R[[#This Row],[42+]]</f>
        <v>0</v>
      </c>
      <c r="CL88" s="5">
        <f>P_A_R[[#This Row],[42+]]-P_A_R[[#This Row],[43+]]</f>
        <v>0</v>
      </c>
      <c r="CM88" s="5">
        <f>P_A_R[[#This Row],[43+]]-P_A_R[[#This Row],[44+]]</f>
        <v>0</v>
      </c>
      <c r="CN88" s="5">
        <f>P_A_R[[#This Row],[44+]]-P_A_R[[#This Row],[45+]]</f>
        <v>0</v>
      </c>
      <c r="CO88" s="5">
        <f>P_A_R[[#This Row],[45+]]-P_A_R[[#This Row],[46+]]</f>
        <v>0</v>
      </c>
      <c r="CP88" s="5">
        <f>P_A_R[[#This Row],[46+]]-P_A_R[[#This Row],[47+]]</f>
        <v>0</v>
      </c>
      <c r="CQ88" s="5">
        <f>P_A_R[[#This Row],[47+]]-P_A_R[[#This Row],[48+]]</f>
        <v>0</v>
      </c>
      <c r="CR88" s="5">
        <f>P_A_R[[#This Row],[48+]]-P_A_R[[#This Row],[49+]]</f>
        <v>0</v>
      </c>
      <c r="CS88" s="5">
        <f>P_A_R[[#This Row],[49+]]-P_A_R[[#This Row],[50+]]</f>
        <v>0</v>
      </c>
      <c r="CT88" s="5">
        <f>P_A_R[[#This Row],[50+]]-P_A_R[[#This Row],[51+]]</f>
        <v>0</v>
      </c>
      <c r="CU88" s="5">
        <f>P_A_R[[#This Row],[51+]]-P_A_R[[#This Row],[52+]]</f>
        <v>0</v>
      </c>
      <c r="CV88" s="5">
        <f>P_A_R[[#This Row],[52+]]-P_A_R[[#This Row],[53+]]</f>
        <v>0</v>
      </c>
      <c r="CW88" s="5">
        <f>P_A_R[[#This Row],[53+]]-P_A_R[[#This Row],[54+]]</f>
        <v>0</v>
      </c>
      <c r="CX88" s="5">
        <f>P_A_R[[#This Row],[54+]]-P_A_R[[#This Row],[55+]]</f>
        <v>0</v>
      </c>
      <c r="CY88" s="5">
        <f>P_A_R[[#This Row],[55+]]-P_A_R[[#This Row],[56+]]</f>
        <v>0</v>
      </c>
      <c r="CZ88" s="5">
        <f>P_A_R[[#This Row],[56+]]-P_A_R[[#This Row],[57+]]</f>
        <v>0</v>
      </c>
      <c r="DA88" s="5">
        <f>P_A_R[[#This Row],[57+]]-P_A_R[[#This Row],[58+]]</f>
        <v>0</v>
      </c>
      <c r="DB88" s="5">
        <f>P_A_R[[#This Row],[58+]]-P_A_R[[#This Row],[59+]]</f>
        <v>0</v>
      </c>
    </row>
    <row r="89" spans="1:106" x14ac:dyDescent="0.25">
      <c r="A89" s="10">
        <v>22400624</v>
      </c>
      <c r="B89" t="s">
        <v>87</v>
      </c>
      <c r="C89" t="s">
        <v>76</v>
      </c>
      <c r="D89" s="11">
        <v>0.8125</v>
      </c>
      <c r="E89" s="9" t="str">
        <f>HYPERLINK("https://www.nba.com/stats/player/1626196/boxscores-traditional", "Josh Richardson")</f>
        <v>Josh Richardson</v>
      </c>
      <c r="F89">
        <v>9</v>
      </c>
      <c r="G89" s="4">
        <v>3.5209999999999999</v>
      </c>
      <c r="H89" s="3">
        <v>0.38973999999999998</v>
      </c>
      <c r="I89" s="3">
        <v>0.28433999999999998</v>
      </c>
      <c r="J89" s="3">
        <v>0.19766</v>
      </c>
      <c r="K89" s="3">
        <v>0.12714</v>
      </c>
      <c r="L89" s="3">
        <v>7.7799999999999994E-2</v>
      </c>
      <c r="M89" s="3">
        <v>4.4569999999999999E-2</v>
      </c>
      <c r="N89" s="3">
        <v>2.3300000000000001E-2</v>
      </c>
      <c r="O89" s="3">
        <v>1.1599999999999999E-2</v>
      </c>
      <c r="P89" s="3">
        <v>5.2300000000000003E-3</v>
      </c>
      <c r="Q89" s="3">
        <v>2.2599999999999999E-3</v>
      </c>
      <c r="R89" s="3">
        <v>8.9999999999999998E-4</v>
      </c>
      <c r="S89" s="3">
        <v>3.2000000000000003E-4</v>
      </c>
      <c r="T89" s="3">
        <v>1.1E-4</v>
      </c>
      <c r="U89" s="3">
        <v>3.0000000000000001E-5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5">
        <f>P_A_R[[#This Row],[10+]]-P_A_R[[#This Row],[11+]]</f>
        <v>0.10539999999999999</v>
      </c>
      <c r="BG89" s="5">
        <f>P_A_R[[#This Row],[11+]]-P_A_R[[#This Row],[12+]]</f>
        <v>8.6679999999999979E-2</v>
      </c>
      <c r="BH89" s="5">
        <f>P_A_R[[#This Row],[12+]]-P_A_R[[#This Row],[13+]]</f>
        <v>7.0519999999999999E-2</v>
      </c>
      <c r="BI89" s="5">
        <f>P_A_R[[#This Row],[13+]]-P_A_R[[#This Row],[14+]]</f>
        <v>4.9340000000000009E-2</v>
      </c>
      <c r="BJ89" s="5">
        <f>P_A_R[[#This Row],[14+]]-P_A_R[[#This Row],[15+]]</f>
        <v>3.3229999999999996E-2</v>
      </c>
      <c r="BK89" s="5">
        <f>P_A_R[[#This Row],[15+]]-P_A_R[[#This Row],[16+]]</f>
        <v>2.1269999999999997E-2</v>
      </c>
      <c r="BL89" s="5">
        <f>P_A_R[[#This Row],[16+]]-P_A_R[[#This Row],[17+]]</f>
        <v>1.1700000000000002E-2</v>
      </c>
      <c r="BM89" s="5">
        <f>P_A_R[[#This Row],[17+]]-P_A_R[[#This Row],[18+]]</f>
        <v>6.3699999999999989E-3</v>
      </c>
      <c r="BN89" s="5">
        <f>P_A_R[[#This Row],[18+]]-P_A_R[[#This Row],[19+]]</f>
        <v>2.9700000000000004E-3</v>
      </c>
      <c r="BO89" s="5">
        <f>P_A_R[[#This Row],[19+]]-P_A_R[[#This Row],[20+]]</f>
        <v>1.3599999999999999E-3</v>
      </c>
      <c r="BP89" s="5">
        <f>P_A_R[[#This Row],[20+]]-P_A_R[[#This Row],[21+]]</f>
        <v>5.8E-4</v>
      </c>
      <c r="BQ89" s="5">
        <f>P_A_R[[#This Row],[21+]]-P_A_R[[#This Row],[22+]]</f>
        <v>2.1000000000000001E-4</v>
      </c>
      <c r="BR89" s="5">
        <f>P_A_R[[#This Row],[22+]]-P_A_R[[#This Row],[23+]]</f>
        <v>8.0000000000000007E-5</v>
      </c>
      <c r="BS89" s="5">
        <f>P_A_R[[#This Row],[23+]]-P_A_R[[#This Row],[24+]]</f>
        <v>3.0000000000000001E-5</v>
      </c>
      <c r="BT89" s="5">
        <f>P_A_R[[#This Row],[24+]]-P_A_R[[#This Row],[25+]]</f>
        <v>0</v>
      </c>
      <c r="BU89" s="5">
        <f>P_A_R[[#This Row],[25+]]-P_A_R[[#This Row],[26+]]</f>
        <v>0</v>
      </c>
      <c r="BV89" s="5">
        <f>P_A_R[[#This Row],[26+]]-P_A_R[[#This Row],[27+]]</f>
        <v>0</v>
      </c>
      <c r="BW89" s="5">
        <f>P_A_R[[#This Row],[27+]]-P_A_R[[#This Row],[28+]]</f>
        <v>0</v>
      </c>
      <c r="BX89" s="5">
        <f>P_A_R[[#This Row],[28+]]-P_A_R[[#This Row],[29+]]</f>
        <v>0</v>
      </c>
      <c r="BY89" s="5">
        <f>P_A_R[[#This Row],[29+]]-P_A_R[[#This Row],[30+]]</f>
        <v>0</v>
      </c>
      <c r="BZ89" s="5">
        <f>P_A_R[[#This Row],[30+]]-P_A_R[[#This Row],[31+]]</f>
        <v>0</v>
      </c>
      <c r="CA89" s="5">
        <f>P_A_R[[#This Row],[31+]]-P_A_R[[#This Row],[32+]]</f>
        <v>0</v>
      </c>
      <c r="CB89" s="5">
        <f>P_A_R[[#This Row],[32+]]-P_A_R[[#This Row],[33+]]</f>
        <v>0</v>
      </c>
      <c r="CC89" s="5">
        <f>P_A_R[[#This Row],[33+]]-P_A_R[[#This Row],[34+]]</f>
        <v>0</v>
      </c>
      <c r="CD89" s="5">
        <f>P_A_R[[#This Row],[34+]]-P_A_R[[#This Row],[35+]]</f>
        <v>0</v>
      </c>
      <c r="CE89" s="5">
        <f>P_A_R[[#This Row],[35+]]-P_A_R[[#This Row],[36+]]</f>
        <v>0</v>
      </c>
      <c r="CF89" s="5">
        <f>P_A_R[[#This Row],[36+]]-P_A_R[[#This Row],[37+]]</f>
        <v>0</v>
      </c>
      <c r="CG89" s="5">
        <f>P_A_R[[#This Row],[37+]]-P_A_R[[#This Row],[38+]]</f>
        <v>0</v>
      </c>
      <c r="CH89" s="5">
        <f>P_A_R[[#This Row],[38+]]-P_A_R[[#This Row],[39+]]</f>
        <v>0</v>
      </c>
      <c r="CI89" s="5">
        <f>P_A_R[[#This Row],[39+]]-P_A_R[[#This Row],[40+]]</f>
        <v>0</v>
      </c>
      <c r="CJ89" s="5">
        <f>P_A_R[[#This Row],[40+]]-P_A_R[[#This Row],[41+]]</f>
        <v>0</v>
      </c>
      <c r="CK89" s="5">
        <f>P_A_R[[#This Row],[41+]]-P_A_R[[#This Row],[42+]]</f>
        <v>0</v>
      </c>
      <c r="CL89" s="5">
        <f>P_A_R[[#This Row],[42+]]-P_A_R[[#This Row],[43+]]</f>
        <v>0</v>
      </c>
      <c r="CM89" s="5">
        <f>P_A_R[[#This Row],[43+]]-P_A_R[[#This Row],[44+]]</f>
        <v>0</v>
      </c>
      <c r="CN89" s="5">
        <f>P_A_R[[#This Row],[44+]]-P_A_R[[#This Row],[45+]]</f>
        <v>0</v>
      </c>
      <c r="CO89" s="5">
        <f>P_A_R[[#This Row],[45+]]-P_A_R[[#This Row],[46+]]</f>
        <v>0</v>
      </c>
      <c r="CP89" s="5">
        <f>P_A_R[[#This Row],[46+]]-P_A_R[[#This Row],[47+]]</f>
        <v>0</v>
      </c>
      <c r="CQ89" s="5">
        <f>P_A_R[[#This Row],[47+]]-P_A_R[[#This Row],[48+]]</f>
        <v>0</v>
      </c>
      <c r="CR89" s="5">
        <f>P_A_R[[#This Row],[48+]]-P_A_R[[#This Row],[49+]]</f>
        <v>0</v>
      </c>
      <c r="CS89" s="5">
        <f>P_A_R[[#This Row],[49+]]-P_A_R[[#This Row],[50+]]</f>
        <v>0</v>
      </c>
      <c r="CT89" s="5">
        <f>P_A_R[[#This Row],[50+]]-P_A_R[[#This Row],[51+]]</f>
        <v>0</v>
      </c>
      <c r="CU89" s="5">
        <f>P_A_R[[#This Row],[51+]]-P_A_R[[#This Row],[52+]]</f>
        <v>0</v>
      </c>
      <c r="CV89" s="5">
        <f>P_A_R[[#This Row],[52+]]-P_A_R[[#This Row],[53+]]</f>
        <v>0</v>
      </c>
      <c r="CW89" s="5">
        <f>P_A_R[[#This Row],[53+]]-P_A_R[[#This Row],[54+]]</f>
        <v>0</v>
      </c>
      <c r="CX89" s="5">
        <f>P_A_R[[#This Row],[54+]]-P_A_R[[#This Row],[55+]]</f>
        <v>0</v>
      </c>
      <c r="CY89" s="5">
        <f>P_A_R[[#This Row],[55+]]-P_A_R[[#This Row],[56+]]</f>
        <v>0</v>
      </c>
      <c r="CZ89" s="5">
        <f>P_A_R[[#This Row],[56+]]-P_A_R[[#This Row],[57+]]</f>
        <v>0</v>
      </c>
      <c r="DA89" s="5">
        <f>P_A_R[[#This Row],[57+]]-P_A_R[[#This Row],[58+]]</f>
        <v>0</v>
      </c>
      <c r="DB89" s="5">
        <f>P_A_R[[#This Row],[58+]]-P_A_R[[#This Row],[59+]]</f>
        <v>0</v>
      </c>
    </row>
    <row r="90" spans="1:106" x14ac:dyDescent="0.25">
      <c r="A90" s="10">
        <v>22400624</v>
      </c>
      <c r="B90" t="s">
        <v>87</v>
      </c>
      <c r="C90" t="s">
        <v>76</v>
      </c>
      <c r="D90" s="11">
        <v>0.8125</v>
      </c>
      <c r="E90" s="9" t="str">
        <f>HYPERLINK("https://www.nba.com/stats/player/202692/boxscores-traditional", "Alec Burks")</f>
        <v>Alec Burks</v>
      </c>
      <c r="F90">
        <v>8</v>
      </c>
      <c r="G90" s="4">
        <v>6.3559999999999999</v>
      </c>
      <c r="H90" s="3">
        <v>0.37828000000000001</v>
      </c>
      <c r="I90" s="3">
        <v>0.31918000000000002</v>
      </c>
      <c r="J90" s="3">
        <v>0.26434999999999997</v>
      </c>
      <c r="K90" s="3">
        <v>0.21476000000000001</v>
      </c>
      <c r="L90" s="3">
        <v>0.17360999999999999</v>
      </c>
      <c r="M90" s="3">
        <v>0.13567000000000001</v>
      </c>
      <c r="N90" s="3">
        <v>0.10383000000000001</v>
      </c>
      <c r="O90" s="3">
        <v>7.7799999999999994E-2</v>
      </c>
      <c r="P90" s="3">
        <v>5.8209999999999998E-2</v>
      </c>
      <c r="Q90" s="3">
        <v>4.1820000000000003E-2</v>
      </c>
      <c r="R90" s="3">
        <v>2.938E-2</v>
      </c>
      <c r="S90" s="3">
        <v>2.018E-2</v>
      </c>
      <c r="T90" s="3">
        <v>1.3899999999999999E-2</v>
      </c>
      <c r="U90" s="3">
        <v>9.1400000000000006E-3</v>
      </c>
      <c r="V90" s="3">
        <v>5.8700000000000002E-3</v>
      </c>
      <c r="W90" s="3">
        <v>3.79E-3</v>
      </c>
      <c r="X90" s="3">
        <v>2.33E-3</v>
      </c>
      <c r="Y90" s="3">
        <v>1.39E-3</v>
      </c>
      <c r="Z90" s="3">
        <v>8.1999999999999998E-4</v>
      </c>
      <c r="AA90" s="3">
        <v>4.8000000000000001E-4</v>
      </c>
      <c r="AB90" s="3">
        <v>2.7E-4</v>
      </c>
      <c r="AC90" s="3">
        <v>1.4999999999999999E-4</v>
      </c>
      <c r="AD90" s="3">
        <v>8.0000000000000007E-5</v>
      </c>
      <c r="AE90" s="3">
        <v>4.0000000000000003E-5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5">
        <f>P_A_R[[#This Row],[10+]]-P_A_R[[#This Row],[11+]]</f>
        <v>5.9099999999999986E-2</v>
      </c>
      <c r="BG90" s="5">
        <f>P_A_R[[#This Row],[11+]]-P_A_R[[#This Row],[12+]]</f>
        <v>5.4830000000000045E-2</v>
      </c>
      <c r="BH90" s="5">
        <f>P_A_R[[#This Row],[12+]]-P_A_R[[#This Row],[13+]]</f>
        <v>4.9589999999999967E-2</v>
      </c>
      <c r="BI90" s="5">
        <f>P_A_R[[#This Row],[13+]]-P_A_R[[#This Row],[14+]]</f>
        <v>4.115000000000002E-2</v>
      </c>
      <c r="BJ90" s="5">
        <f>P_A_R[[#This Row],[14+]]-P_A_R[[#This Row],[15+]]</f>
        <v>3.7939999999999974E-2</v>
      </c>
      <c r="BK90" s="5">
        <f>P_A_R[[#This Row],[15+]]-P_A_R[[#This Row],[16+]]</f>
        <v>3.1840000000000007E-2</v>
      </c>
      <c r="BL90" s="5">
        <f>P_A_R[[#This Row],[16+]]-P_A_R[[#This Row],[17+]]</f>
        <v>2.6030000000000011E-2</v>
      </c>
      <c r="BM90" s="5">
        <f>P_A_R[[#This Row],[17+]]-P_A_R[[#This Row],[18+]]</f>
        <v>1.9589999999999996E-2</v>
      </c>
      <c r="BN90" s="5">
        <f>P_A_R[[#This Row],[18+]]-P_A_R[[#This Row],[19+]]</f>
        <v>1.6389999999999995E-2</v>
      </c>
      <c r="BO90" s="5">
        <f>P_A_R[[#This Row],[19+]]-P_A_R[[#This Row],[20+]]</f>
        <v>1.2440000000000003E-2</v>
      </c>
      <c r="BP90" s="5">
        <f>P_A_R[[#This Row],[20+]]-P_A_R[[#This Row],[21+]]</f>
        <v>9.1999999999999998E-3</v>
      </c>
      <c r="BQ90" s="5">
        <f>P_A_R[[#This Row],[21+]]-P_A_R[[#This Row],[22+]]</f>
        <v>6.2800000000000009E-3</v>
      </c>
      <c r="BR90" s="5">
        <f>P_A_R[[#This Row],[22+]]-P_A_R[[#This Row],[23+]]</f>
        <v>4.7599999999999986E-3</v>
      </c>
      <c r="BS90" s="5">
        <f>P_A_R[[#This Row],[23+]]-P_A_R[[#This Row],[24+]]</f>
        <v>3.2700000000000003E-3</v>
      </c>
      <c r="BT90" s="5">
        <f>P_A_R[[#This Row],[24+]]-P_A_R[[#This Row],[25+]]</f>
        <v>2.0800000000000003E-3</v>
      </c>
      <c r="BU90" s="5">
        <f>P_A_R[[#This Row],[25+]]-P_A_R[[#This Row],[26+]]</f>
        <v>1.4599999999999999E-3</v>
      </c>
      <c r="BV90" s="5">
        <f>P_A_R[[#This Row],[26+]]-P_A_R[[#This Row],[27+]]</f>
        <v>9.4000000000000008E-4</v>
      </c>
      <c r="BW90" s="5">
        <f>P_A_R[[#This Row],[27+]]-P_A_R[[#This Row],[28+]]</f>
        <v>5.6999999999999998E-4</v>
      </c>
      <c r="BX90" s="5">
        <f>P_A_R[[#This Row],[28+]]-P_A_R[[#This Row],[29+]]</f>
        <v>3.3999999999999997E-4</v>
      </c>
      <c r="BY90" s="5">
        <f>P_A_R[[#This Row],[29+]]-P_A_R[[#This Row],[30+]]</f>
        <v>2.1000000000000001E-4</v>
      </c>
      <c r="BZ90" s="5">
        <f>P_A_R[[#This Row],[30+]]-P_A_R[[#This Row],[31+]]</f>
        <v>1.2000000000000002E-4</v>
      </c>
      <c r="CA90" s="5">
        <f>P_A_R[[#This Row],[31+]]-P_A_R[[#This Row],[32+]]</f>
        <v>6.999999999999998E-5</v>
      </c>
      <c r="CB90" s="5">
        <f>P_A_R[[#This Row],[32+]]-P_A_R[[#This Row],[33+]]</f>
        <v>4.0000000000000003E-5</v>
      </c>
      <c r="CC90" s="5">
        <f>P_A_R[[#This Row],[33+]]-P_A_R[[#This Row],[34+]]</f>
        <v>4.0000000000000003E-5</v>
      </c>
      <c r="CD90" s="5">
        <f>P_A_R[[#This Row],[34+]]-P_A_R[[#This Row],[35+]]</f>
        <v>0</v>
      </c>
      <c r="CE90" s="5">
        <f>P_A_R[[#This Row],[35+]]-P_A_R[[#This Row],[36+]]</f>
        <v>0</v>
      </c>
      <c r="CF90" s="5">
        <f>P_A_R[[#This Row],[36+]]-P_A_R[[#This Row],[37+]]</f>
        <v>0</v>
      </c>
      <c r="CG90" s="5">
        <f>P_A_R[[#This Row],[37+]]-P_A_R[[#This Row],[38+]]</f>
        <v>0</v>
      </c>
      <c r="CH90" s="5">
        <f>P_A_R[[#This Row],[38+]]-P_A_R[[#This Row],[39+]]</f>
        <v>0</v>
      </c>
      <c r="CI90" s="5">
        <f>P_A_R[[#This Row],[39+]]-P_A_R[[#This Row],[40+]]</f>
        <v>0</v>
      </c>
      <c r="CJ90" s="5">
        <f>P_A_R[[#This Row],[40+]]-P_A_R[[#This Row],[41+]]</f>
        <v>0</v>
      </c>
      <c r="CK90" s="5">
        <f>P_A_R[[#This Row],[41+]]-P_A_R[[#This Row],[42+]]</f>
        <v>0</v>
      </c>
      <c r="CL90" s="5">
        <f>P_A_R[[#This Row],[42+]]-P_A_R[[#This Row],[43+]]</f>
        <v>0</v>
      </c>
      <c r="CM90" s="5">
        <f>P_A_R[[#This Row],[43+]]-P_A_R[[#This Row],[44+]]</f>
        <v>0</v>
      </c>
      <c r="CN90" s="5">
        <f>P_A_R[[#This Row],[44+]]-P_A_R[[#This Row],[45+]]</f>
        <v>0</v>
      </c>
      <c r="CO90" s="5">
        <f>P_A_R[[#This Row],[45+]]-P_A_R[[#This Row],[46+]]</f>
        <v>0</v>
      </c>
      <c r="CP90" s="5">
        <f>P_A_R[[#This Row],[46+]]-P_A_R[[#This Row],[47+]]</f>
        <v>0</v>
      </c>
      <c r="CQ90" s="5">
        <f>P_A_R[[#This Row],[47+]]-P_A_R[[#This Row],[48+]]</f>
        <v>0</v>
      </c>
      <c r="CR90" s="5">
        <f>P_A_R[[#This Row],[48+]]-P_A_R[[#This Row],[49+]]</f>
        <v>0</v>
      </c>
      <c r="CS90" s="5">
        <f>P_A_R[[#This Row],[49+]]-P_A_R[[#This Row],[50+]]</f>
        <v>0</v>
      </c>
      <c r="CT90" s="5">
        <f>P_A_R[[#This Row],[50+]]-P_A_R[[#This Row],[51+]]</f>
        <v>0</v>
      </c>
      <c r="CU90" s="5">
        <f>P_A_R[[#This Row],[51+]]-P_A_R[[#This Row],[52+]]</f>
        <v>0</v>
      </c>
      <c r="CV90" s="5">
        <f>P_A_R[[#This Row],[52+]]-P_A_R[[#This Row],[53+]]</f>
        <v>0</v>
      </c>
      <c r="CW90" s="5">
        <f>P_A_R[[#This Row],[53+]]-P_A_R[[#This Row],[54+]]</f>
        <v>0</v>
      </c>
      <c r="CX90" s="5">
        <f>P_A_R[[#This Row],[54+]]-P_A_R[[#This Row],[55+]]</f>
        <v>0</v>
      </c>
      <c r="CY90" s="5">
        <f>P_A_R[[#This Row],[55+]]-P_A_R[[#This Row],[56+]]</f>
        <v>0</v>
      </c>
      <c r="CZ90" s="5">
        <f>P_A_R[[#This Row],[56+]]-P_A_R[[#This Row],[57+]]</f>
        <v>0</v>
      </c>
      <c r="DA90" s="5">
        <f>P_A_R[[#This Row],[57+]]-P_A_R[[#This Row],[58+]]</f>
        <v>0</v>
      </c>
      <c r="DB90" s="5">
        <f>P_A_R[[#This Row],[58+]]-P_A_R[[#This Row],[59+]]</f>
        <v>0</v>
      </c>
    </row>
    <row r="91" spans="1:106" x14ac:dyDescent="0.25">
      <c r="A91" s="10">
        <v>22400625</v>
      </c>
      <c r="B91" t="s">
        <v>75</v>
      </c>
      <c r="C91" t="s">
        <v>77</v>
      </c>
      <c r="D91" s="11">
        <v>0.83333333333333337</v>
      </c>
      <c r="E91" s="9" t="str">
        <f>HYPERLINK("https://www.nba.com/stats/player/1630230/boxscores-traditional", "Naji Marshall")</f>
        <v>Naji Marshall</v>
      </c>
      <c r="F91">
        <v>20.399999999999999</v>
      </c>
      <c r="G91" s="4">
        <v>3.4409999999999998</v>
      </c>
      <c r="H91" s="3">
        <v>0.99873999999999996</v>
      </c>
      <c r="I91" s="3">
        <v>0.99682999999999999</v>
      </c>
      <c r="J91" s="3">
        <v>0.99265999999999999</v>
      </c>
      <c r="K91" s="3">
        <v>0.98421999999999998</v>
      </c>
      <c r="L91" s="3">
        <v>0.96855999999999998</v>
      </c>
      <c r="M91" s="3">
        <v>0.94179000000000002</v>
      </c>
      <c r="N91" s="3">
        <v>0.89973000000000003</v>
      </c>
      <c r="O91" s="3">
        <v>0.83891000000000004</v>
      </c>
      <c r="P91" s="3">
        <v>0.75804000000000005</v>
      </c>
      <c r="Q91" s="3">
        <v>0.65910000000000002</v>
      </c>
      <c r="R91" s="3">
        <v>0.54776000000000002</v>
      </c>
      <c r="S91" s="3">
        <v>0.43251000000000001</v>
      </c>
      <c r="T91" s="3">
        <v>0.32275999999999999</v>
      </c>
      <c r="U91" s="3">
        <v>0.22363</v>
      </c>
      <c r="V91" s="3">
        <v>0.14685999999999999</v>
      </c>
      <c r="W91" s="3">
        <v>9.0120000000000006E-2</v>
      </c>
      <c r="X91" s="3">
        <v>5.1549999999999999E-2</v>
      </c>
      <c r="Y91" s="3">
        <v>2.743E-2</v>
      </c>
      <c r="Z91" s="3">
        <v>1.355E-2</v>
      </c>
      <c r="AA91" s="3">
        <v>6.2100000000000002E-3</v>
      </c>
      <c r="AB91" s="3">
        <v>2.64E-3</v>
      </c>
      <c r="AC91" s="3">
        <v>1.0399999999999999E-3</v>
      </c>
      <c r="AD91" s="3">
        <v>3.8000000000000002E-4</v>
      </c>
      <c r="AE91" s="3">
        <v>1.2999999999999999E-4</v>
      </c>
      <c r="AF91" s="3">
        <v>4.0000000000000003E-5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5">
        <f>P_A_R[[#This Row],[10+]]-P_A_R[[#This Row],[11+]]</f>
        <v>1.9099999999999673E-3</v>
      </c>
      <c r="BG91" s="5">
        <f>P_A_R[[#This Row],[11+]]-P_A_R[[#This Row],[12+]]</f>
        <v>4.170000000000007E-3</v>
      </c>
      <c r="BH91" s="5">
        <f>P_A_R[[#This Row],[12+]]-P_A_R[[#This Row],[13+]]</f>
        <v>8.4400000000000031E-3</v>
      </c>
      <c r="BI91" s="5">
        <f>P_A_R[[#This Row],[13+]]-P_A_R[[#This Row],[14+]]</f>
        <v>1.5660000000000007E-2</v>
      </c>
      <c r="BJ91" s="5">
        <f>P_A_R[[#This Row],[14+]]-P_A_R[[#This Row],[15+]]</f>
        <v>2.676999999999996E-2</v>
      </c>
      <c r="BK91" s="5">
        <f>P_A_R[[#This Row],[15+]]-P_A_R[[#This Row],[16+]]</f>
        <v>4.2059999999999986E-2</v>
      </c>
      <c r="BL91" s="5">
        <f>P_A_R[[#This Row],[16+]]-P_A_R[[#This Row],[17+]]</f>
        <v>6.0819999999999985E-2</v>
      </c>
      <c r="BM91" s="5">
        <f>P_A_R[[#This Row],[17+]]-P_A_R[[#This Row],[18+]]</f>
        <v>8.0869999999999997E-2</v>
      </c>
      <c r="BN91" s="5">
        <f>P_A_R[[#This Row],[18+]]-P_A_R[[#This Row],[19+]]</f>
        <v>9.8940000000000028E-2</v>
      </c>
      <c r="BO91" s="5">
        <f>P_A_R[[#This Row],[19+]]-P_A_R[[#This Row],[20+]]</f>
        <v>0.11133999999999999</v>
      </c>
      <c r="BP91" s="5">
        <f>P_A_R[[#This Row],[20+]]-P_A_R[[#This Row],[21+]]</f>
        <v>0.11525000000000002</v>
      </c>
      <c r="BQ91" s="5">
        <f>P_A_R[[#This Row],[21+]]-P_A_R[[#This Row],[22+]]</f>
        <v>0.10975000000000001</v>
      </c>
      <c r="BR91" s="5">
        <f>P_A_R[[#This Row],[22+]]-P_A_R[[#This Row],[23+]]</f>
        <v>9.9129999999999996E-2</v>
      </c>
      <c r="BS91" s="5">
        <f>P_A_R[[#This Row],[23+]]-P_A_R[[#This Row],[24+]]</f>
        <v>7.6770000000000005E-2</v>
      </c>
      <c r="BT91" s="5">
        <f>P_A_R[[#This Row],[24+]]-P_A_R[[#This Row],[25+]]</f>
        <v>5.6739999999999985E-2</v>
      </c>
      <c r="BU91" s="5">
        <f>P_A_R[[#This Row],[25+]]-P_A_R[[#This Row],[26+]]</f>
        <v>3.8570000000000007E-2</v>
      </c>
      <c r="BV91" s="5">
        <f>P_A_R[[#This Row],[26+]]-P_A_R[[#This Row],[27+]]</f>
        <v>2.4119999999999999E-2</v>
      </c>
      <c r="BW91" s="5">
        <f>P_A_R[[#This Row],[27+]]-P_A_R[[#This Row],[28+]]</f>
        <v>1.388E-2</v>
      </c>
      <c r="BX91" s="5">
        <f>P_A_R[[#This Row],[28+]]-P_A_R[[#This Row],[29+]]</f>
        <v>7.3399999999999993E-3</v>
      </c>
      <c r="BY91" s="5">
        <f>P_A_R[[#This Row],[29+]]-P_A_R[[#This Row],[30+]]</f>
        <v>3.5700000000000003E-3</v>
      </c>
      <c r="BZ91" s="5">
        <f>P_A_R[[#This Row],[30+]]-P_A_R[[#This Row],[31+]]</f>
        <v>1.6000000000000001E-3</v>
      </c>
      <c r="CA91" s="5">
        <f>P_A_R[[#This Row],[31+]]-P_A_R[[#This Row],[32+]]</f>
        <v>6.5999999999999989E-4</v>
      </c>
      <c r="CB91" s="5">
        <f>P_A_R[[#This Row],[32+]]-P_A_R[[#This Row],[33+]]</f>
        <v>2.5000000000000001E-4</v>
      </c>
      <c r="CC91" s="5">
        <f>P_A_R[[#This Row],[33+]]-P_A_R[[#This Row],[34+]]</f>
        <v>8.9999999999999992E-5</v>
      </c>
      <c r="CD91" s="5">
        <f>P_A_R[[#This Row],[34+]]-P_A_R[[#This Row],[35+]]</f>
        <v>4.0000000000000003E-5</v>
      </c>
      <c r="CE91" s="5">
        <f>P_A_R[[#This Row],[35+]]-P_A_R[[#This Row],[36+]]</f>
        <v>0</v>
      </c>
      <c r="CF91" s="5">
        <f>P_A_R[[#This Row],[36+]]-P_A_R[[#This Row],[37+]]</f>
        <v>0</v>
      </c>
      <c r="CG91" s="5">
        <f>P_A_R[[#This Row],[37+]]-P_A_R[[#This Row],[38+]]</f>
        <v>0</v>
      </c>
      <c r="CH91" s="5">
        <f>P_A_R[[#This Row],[38+]]-P_A_R[[#This Row],[39+]]</f>
        <v>0</v>
      </c>
      <c r="CI91" s="5">
        <f>P_A_R[[#This Row],[39+]]-P_A_R[[#This Row],[40+]]</f>
        <v>0</v>
      </c>
      <c r="CJ91" s="5">
        <f>P_A_R[[#This Row],[40+]]-P_A_R[[#This Row],[41+]]</f>
        <v>0</v>
      </c>
      <c r="CK91" s="5">
        <f>P_A_R[[#This Row],[41+]]-P_A_R[[#This Row],[42+]]</f>
        <v>0</v>
      </c>
      <c r="CL91" s="5">
        <f>P_A_R[[#This Row],[42+]]-P_A_R[[#This Row],[43+]]</f>
        <v>0</v>
      </c>
      <c r="CM91" s="5">
        <f>P_A_R[[#This Row],[43+]]-P_A_R[[#This Row],[44+]]</f>
        <v>0</v>
      </c>
      <c r="CN91" s="5">
        <f>P_A_R[[#This Row],[44+]]-P_A_R[[#This Row],[45+]]</f>
        <v>0</v>
      </c>
      <c r="CO91" s="5">
        <f>P_A_R[[#This Row],[45+]]-P_A_R[[#This Row],[46+]]</f>
        <v>0</v>
      </c>
      <c r="CP91" s="5">
        <f>P_A_R[[#This Row],[46+]]-P_A_R[[#This Row],[47+]]</f>
        <v>0</v>
      </c>
      <c r="CQ91" s="5">
        <f>P_A_R[[#This Row],[47+]]-P_A_R[[#This Row],[48+]]</f>
        <v>0</v>
      </c>
      <c r="CR91" s="5">
        <f>P_A_R[[#This Row],[48+]]-P_A_R[[#This Row],[49+]]</f>
        <v>0</v>
      </c>
      <c r="CS91" s="5">
        <f>P_A_R[[#This Row],[49+]]-P_A_R[[#This Row],[50+]]</f>
        <v>0</v>
      </c>
      <c r="CT91" s="5">
        <f>P_A_R[[#This Row],[50+]]-P_A_R[[#This Row],[51+]]</f>
        <v>0</v>
      </c>
      <c r="CU91" s="5">
        <f>P_A_R[[#This Row],[51+]]-P_A_R[[#This Row],[52+]]</f>
        <v>0</v>
      </c>
      <c r="CV91" s="5">
        <f>P_A_R[[#This Row],[52+]]-P_A_R[[#This Row],[53+]]</f>
        <v>0</v>
      </c>
      <c r="CW91" s="5">
        <f>P_A_R[[#This Row],[53+]]-P_A_R[[#This Row],[54+]]</f>
        <v>0</v>
      </c>
      <c r="CX91" s="5">
        <f>P_A_R[[#This Row],[54+]]-P_A_R[[#This Row],[55+]]</f>
        <v>0</v>
      </c>
      <c r="CY91" s="5">
        <f>P_A_R[[#This Row],[55+]]-P_A_R[[#This Row],[56+]]</f>
        <v>0</v>
      </c>
      <c r="CZ91" s="5">
        <f>P_A_R[[#This Row],[56+]]-P_A_R[[#This Row],[57+]]</f>
        <v>0</v>
      </c>
      <c r="DA91" s="5">
        <f>P_A_R[[#This Row],[57+]]-P_A_R[[#This Row],[58+]]</f>
        <v>0</v>
      </c>
      <c r="DB91" s="5">
        <f>P_A_R[[#This Row],[58+]]-P_A_R[[#This Row],[59+]]</f>
        <v>0</v>
      </c>
    </row>
    <row r="92" spans="1:106" x14ac:dyDescent="0.25">
      <c r="A92" s="10">
        <v>22400625</v>
      </c>
      <c r="B92" t="s">
        <v>75</v>
      </c>
      <c r="C92" t="s">
        <v>77</v>
      </c>
      <c r="D92" s="11">
        <v>0.83333333333333337</v>
      </c>
      <c r="E92" s="9" t="str">
        <f>HYPERLINK("https://www.nba.com/stats/player/1629029/boxscores-traditional", "Luka Doncic")</f>
        <v>Luka Doncic</v>
      </c>
      <c r="F92">
        <v>47.4</v>
      </c>
      <c r="G92" s="4">
        <v>12.878</v>
      </c>
      <c r="H92" s="3">
        <v>0.99812999999999996</v>
      </c>
      <c r="I92" s="3">
        <v>0.99766999999999995</v>
      </c>
      <c r="J92" s="3">
        <v>0.99702000000000002</v>
      </c>
      <c r="K92" s="3">
        <v>0.99621000000000004</v>
      </c>
      <c r="L92" s="3">
        <v>0.99519999999999997</v>
      </c>
      <c r="M92" s="3">
        <v>0.99412999999999996</v>
      </c>
      <c r="N92" s="3">
        <v>0.99265999999999999</v>
      </c>
      <c r="O92" s="3">
        <v>0.99085999999999996</v>
      </c>
      <c r="P92" s="3">
        <v>0.98870000000000002</v>
      </c>
      <c r="Q92" s="3">
        <v>0.98645000000000005</v>
      </c>
      <c r="R92" s="3">
        <v>0.98341000000000001</v>
      </c>
      <c r="S92" s="3">
        <v>0.97982000000000002</v>
      </c>
      <c r="T92" s="3">
        <v>0.97558</v>
      </c>
      <c r="U92" s="3">
        <v>0.97062000000000004</v>
      </c>
      <c r="V92" s="3">
        <v>0.96562000000000003</v>
      </c>
      <c r="W92" s="3">
        <v>0.95906999999999998</v>
      </c>
      <c r="X92" s="3">
        <v>0.95154000000000005</v>
      </c>
      <c r="Y92" s="3">
        <v>0.94294999999999995</v>
      </c>
      <c r="Z92" s="3">
        <v>0.93447999999999998</v>
      </c>
      <c r="AA92" s="3">
        <v>0.92364000000000002</v>
      </c>
      <c r="AB92" s="3">
        <v>0.91149000000000002</v>
      </c>
      <c r="AC92" s="3">
        <v>0.89795999999999998</v>
      </c>
      <c r="AD92" s="3">
        <v>0.88492999999999999</v>
      </c>
      <c r="AE92" s="3">
        <v>0.86863999999999997</v>
      </c>
      <c r="AF92" s="3">
        <v>0.85082999999999998</v>
      </c>
      <c r="AG92" s="3">
        <v>0.83147000000000004</v>
      </c>
      <c r="AH92" s="3">
        <v>0.81327000000000005</v>
      </c>
      <c r="AI92" s="3">
        <v>0.79103000000000001</v>
      </c>
      <c r="AJ92" s="3">
        <v>0.76729999999999998</v>
      </c>
      <c r="AK92" s="3">
        <v>0.74214999999999998</v>
      </c>
      <c r="AL92" s="3">
        <v>0.71565999999999996</v>
      </c>
      <c r="AM92" s="3">
        <v>0.69145999999999996</v>
      </c>
      <c r="AN92" s="3">
        <v>0.66276000000000002</v>
      </c>
      <c r="AO92" s="3">
        <v>0.63307000000000002</v>
      </c>
      <c r="AP92" s="3">
        <v>0.60257000000000005</v>
      </c>
      <c r="AQ92" s="3">
        <v>0.57535000000000003</v>
      </c>
      <c r="AR92" s="3">
        <v>0.54379999999999995</v>
      </c>
      <c r="AS92" s="3">
        <v>0.51197000000000004</v>
      </c>
      <c r="AT92" s="3">
        <v>0.48005999999999999</v>
      </c>
      <c r="AU92" s="3">
        <v>0.45223999999999998</v>
      </c>
      <c r="AV92" s="3">
        <v>0.42074</v>
      </c>
      <c r="AW92" s="3">
        <v>0.38973999999999998</v>
      </c>
      <c r="AX92" s="3">
        <v>0.35942000000000002</v>
      </c>
      <c r="AY92" s="3">
        <v>0.33360000000000001</v>
      </c>
      <c r="AZ92" s="3">
        <v>0.30503000000000002</v>
      </c>
      <c r="BA92" s="3">
        <v>0.27760000000000001</v>
      </c>
      <c r="BB92" s="3">
        <v>0.25142999999999999</v>
      </c>
      <c r="BC92" s="3">
        <v>0.22663</v>
      </c>
      <c r="BD92" s="3">
        <v>0.20610999999999999</v>
      </c>
      <c r="BE92" s="3">
        <v>0.18406</v>
      </c>
      <c r="BF92" s="5">
        <f>P_A_R[[#This Row],[10+]]-P_A_R[[#This Row],[11+]]</f>
        <v>4.6000000000001595E-4</v>
      </c>
      <c r="BG92" s="5">
        <f>P_A_R[[#This Row],[11+]]-P_A_R[[#This Row],[12+]]</f>
        <v>6.4999999999992841E-4</v>
      </c>
      <c r="BH92" s="5">
        <f>P_A_R[[#This Row],[12+]]-P_A_R[[#This Row],[13+]]</f>
        <v>8.099999999999774E-4</v>
      </c>
      <c r="BI92" s="5">
        <f>P_A_R[[#This Row],[13+]]-P_A_R[[#This Row],[14+]]</f>
        <v>1.0100000000000664E-3</v>
      </c>
      <c r="BJ92" s="5">
        <f>P_A_R[[#This Row],[14+]]-P_A_R[[#This Row],[15+]]</f>
        <v>1.0700000000000154E-3</v>
      </c>
      <c r="BK92" s="5">
        <f>P_A_R[[#This Row],[15+]]-P_A_R[[#This Row],[16+]]</f>
        <v>1.4699999999999713E-3</v>
      </c>
      <c r="BL92" s="5">
        <f>P_A_R[[#This Row],[16+]]-P_A_R[[#This Row],[17+]]</f>
        <v>1.8000000000000238E-3</v>
      </c>
      <c r="BM92" s="5">
        <f>P_A_R[[#This Row],[17+]]-P_A_R[[#This Row],[18+]]</f>
        <v>2.1599999999999397E-3</v>
      </c>
      <c r="BN92" s="5">
        <f>P_A_R[[#This Row],[18+]]-P_A_R[[#This Row],[19+]]</f>
        <v>2.2499999999999742E-3</v>
      </c>
      <c r="BO92" s="5">
        <f>P_A_R[[#This Row],[19+]]-P_A_R[[#This Row],[20+]]</f>
        <v>3.0400000000000427E-3</v>
      </c>
      <c r="BP92" s="5">
        <f>P_A_R[[#This Row],[20+]]-P_A_R[[#This Row],[21+]]</f>
        <v>3.5899999999999821E-3</v>
      </c>
      <c r="BQ92" s="5">
        <f>P_A_R[[#This Row],[21+]]-P_A_R[[#This Row],[22+]]</f>
        <v>4.2400000000000215E-3</v>
      </c>
      <c r="BR92" s="5">
        <f>P_A_R[[#This Row],[22+]]-P_A_R[[#This Row],[23+]]</f>
        <v>4.9599999999999644E-3</v>
      </c>
      <c r="BS92" s="5">
        <f>P_A_R[[#This Row],[23+]]-P_A_R[[#This Row],[24+]]</f>
        <v>5.0000000000000044E-3</v>
      </c>
      <c r="BT92" s="5">
        <f>P_A_R[[#This Row],[24+]]-P_A_R[[#This Row],[25+]]</f>
        <v>6.5500000000000558E-3</v>
      </c>
      <c r="BU92" s="5">
        <f>P_A_R[[#This Row],[25+]]-P_A_R[[#This Row],[26+]]</f>
        <v>7.5299999999999256E-3</v>
      </c>
      <c r="BV92" s="5">
        <f>P_A_R[[#This Row],[26+]]-P_A_R[[#This Row],[27+]]</f>
        <v>8.5900000000000976E-3</v>
      </c>
      <c r="BW92" s="5">
        <f>P_A_R[[#This Row],[27+]]-P_A_R[[#This Row],[28+]]</f>
        <v>8.4699999999999775E-3</v>
      </c>
      <c r="BX92" s="5">
        <f>P_A_R[[#This Row],[28+]]-P_A_R[[#This Row],[29+]]</f>
        <v>1.0839999999999961E-2</v>
      </c>
      <c r="BY92" s="5">
        <f>P_A_R[[#This Row],[29+]]-P_A_R[[#This Row],[30+]]</f>
        <v>1.2149999999999994E-2</v>
      </c>
      <c r="BZ92" s="5">
        <f>P_A_R[[#This Row],[30+]]-P_A_R[[#This Row],[31+]]</f>
        <v>1.3530000000000042E-2</v>
      </c>
      <c r="CA92" s="5">
        <f>P_A_R[[#This Row],[31+]]-P_A_R[[#This Row],[32+]]</f>
        <v>1.3029999999999986E-2</v>
      </c>
      <c r="CB92" s="5">
        <f>P_A_R[[#This Row],[32+]]-P_A_R[[#This Row],[33+]]</f>
        <v>1.6290000000000027E-2</v>
      </c>
      <c r="CC92" s="5">
        <f>P_A_R[[#This Row],[33+]]-P_A_R[[#This Row],[34+]]</f>
        <v>1.7809999999999993E-2</v>
      </c>
      <c r="CD92" s="5">
        <f>P_A_R[[#This Row],[34+]]-P_A_R[[#This Row],[35+]]</f>
        <v>1.9359999999999933E-2</v>
      </c>
      <c r="CE92" s="5">
        <f>P_A_R[[#This Row],[35+]]-P_A_R[[#This Row],[36+]]</f>
        <v>1.8199999999999994E-2</v>
      </c>
      <c r="CF92" s="5">
        <f>P_A_R[[#This Row],[36+]]-P_A_R[[#This Row],[37+]]</f>
        <v>2.2240000000000038E-2</v>
      </c>
      <c r="CG92" s="5">
        <f>P_A_R[[#This Row],[37+]]-P_A_R[[#This Row],[38+]]</f>
        <v>2.3730000000000029E-2</v>
      </c>
      <c r="CH92" s="5">
        <f>P_A_R[[#This Row],[38+]]-P_A_R[[#This Row],[39+]]</f>
        <v>2.5150000000000006E-2</v>
      </c>
      <c r="CI92" s="5">
        <f>P_A_R[[#This Row],[39+]]-P_A_R[[#This Row],[40+]]</f>
        <v>2.6490000000000014E-2</v>
      </c>
      <c r="CJ92" s="5">
        <f>P_A_R[[#This Row],[40+]]-P_A_R[[#This Row],[41+]]</f>
        <v>2.4199999999999999E-2</v>
      </c>
      <c r="CK92" s="5">
        <f>P_A_R[[#This Row],[41+]]-P_A_R[[#This Row],[42+]]</f>
        <v>2.8699999999999948E-2</v>
      </c>
      <c r="CL92" s="5">
        <f>P_A_R[[#This Row],[42+]]-P_A_R[[#This Row],[43+]]</f>
        <v>2.9689999999999994E-2</v>
      </c>
      <c r="CM92" s="5">
        <f>P_A_R[[#This Row],[43+]]-P_A_R[[#This Row],[44+]]</f>
        <v>3.0499999999999972E-2</v>
      </c>
      <c r="CN92" s="5">
        <f>P_A_R[[#This Row],[44+]]-P_A_R[[#This Row],[45+]]</f>
        <v>2.7220000000000022E-2</v>
      </c>
      <c r="CO92" s="5">
        <f>P_A_R[[#This Row],[45+]]-P_A_R[[#This Row],[46+]]</f>
        <v>3.1550000000000078E-2</v>
      </c>
      <c r="CP92" s="5">
        <f>P_A_R[[#This Row],[46+]]-P_A_R[[#This Row],[47+]]</f>
        <v>3.1829999999999914E-2</v>
      </c>
      <c r="CQ92" s="5">
        <f>P_A_R[[#This Row],[47+]]-P_A_R[[#This Row],[48+]]</f>
        <v>3.1910000000000049E-2</v>
      </c>
      <c r="CR92" s="5">
        <f>P_A_R[[#This Row],[48+]]-P_A_R[[#This Row],[49+]]</f>
        <v>2.7820000000000011E-2</v>
      </c>
      <c r="CS92" s="5">
        <f>P_A_R[[#This Row],[49+]]-P_A_R[[#This Row],[50+]]</f>
        <v>3.1499999999999972E-2</v>
      </c>
      <c r="CT92" s="5">
        <f>P_A_R[[#This Row],[50+]]-P_A_R[[#This Row],[51+]]</f>
        <v>3.1000000000000028E-2</v>
      </c>
      <c r="CU92" s="5">
        <f>P_A_R[[#This Row],[51+]]-P_A_R[[#This Row],[52+]]</f>
        <v>3.0319999999999958E-2</v>
      </c>
      <c r="CV92" s="5">
        <f>P_A_R[[#This Row],[52+]]-P_A_R[[#This Row],[53+]]</f>
        <v>2.582000000000001E-2</v>
      </c>
      <c r="CW92" s="5">
        <f>P_A_R[[#This Row],[53+]]-P_A_R[[#This Row],[54+]]</f>
        <v>2.8569999999999984E-2</v>
      </c>
      <c r="CX92" s="5">
        <f>P_A_R[[#This Row],[54+]]-P_A_R[[#This Row],[55+]]</f>
        <v>2.743000000000001E-2</v>
      </c>
      <c r="CY92" s="5">
        <f>P_A_R[[#This Row],[55+]]-P_A_R[[#This Row],[56+]]</f>
        <v>2.6170000000000027E-2</v>
      </c>
      <c r="CZ92" s="5">
        <f>P_A_R[[#This Row],[56+]]-P_A_R[[#This Row],[57+]]</f>
        <v>2.4799999999999989E-2</v>
      </c>
      <c r="DA92" s="5">
        <f>P_A_R[[#This Row],[57+]]-P_A_R[[#This Row],[58+]]</f>
        <v>2.052000000000001E-2</v>
      </c>
      <c r="DB92" s="5">
        <f>P_A_R[[#This Row],[58+]]-P_A_R[[#This Row],[59+]]</f>
        <v>2.2049999999999986E-2</v>
      </c>
    </row>
    <row r="93" spans="1:106" x14ac:dyDescent="0.25">
      <c r="A93" s="10">
        <v>22400625</v>
      </c>
      <c r="B93" t="s">
        <v>75</v>
      </c>
      <c r="C93" t="s">
        <v>77</v>
      </c>
      <c r="D93" s="11">
        <v>0.83333333333333337</v>
      </c>
      <c r="E93" s="9" t="str">
        <f>HYPERLINK("https://www.nba.com/stats/player/1629023/boxscores-traditional", "P.J. Washington")</f>
        <v>P.J. Washington</v>
      </c>
      <c r="F93">
        <v>27.4</v>
      </c>
      <c r="G93" s="4">
        <v>7.3380000000000001</v>
      </c>
      <c r="H93" s="3">
        <v>0.99111000000000005</v>
      </c>
      <c r="I93" s="3">
        <v>0.98712999999999995</v>
      </c>
      <c r="J93" s="3">
        <v>0.98214000000000001</v>
      </c>
      <c r="K93" s="3">
        <v>0.97499999999999998</v>
      </c>
      <c r="L93" s="3">
        <v>0.96638000000000002</v>
      </c>
      <c r="M93" s="3">
        <v>0.95448999999999995</v>
      </c>
      <c r="N93" s="3">
        <v>0.93942999999999999</v>
      </c>
      <c r="O93" s="3">
        <v>0.92220000000000002</v>
      </c>
      <c r="P93" s="3">
        <v>0.89973000000000003</v>
      </c>
      <c r="Q93" s="3">
        <v>0.87285999999999997</v>
      </c>
      <c r="R93" s="3">
        <v>0.84375</v>
      </c>
      <c r="S93" s="3">
        <v>0.80784999999999996</v>
      </c>
      <c r="T93" s="3">
        <v>0.77034999999999998</v>
      </c>
      <c r="U93" s="3">
        <v>0.72575000000000001</v>
      </c>
      <c r="V93" s="3">
        <v>0.67723999999999995</v>
      </c>
      <c r="W93" s="3">
        <v>0.62929999999999997</v>
      </c>
      <c r="X93" s="3">
        <v>0.57535000000000003</v>
      </c>
      <c r="Y93" s="3">
        <v>0.51993999999999996</v>
      </c>
      <c r="Z93" s="3">
        <v>0.46811999999999998</v>
      </c>
      <c r="AA93" s="3">
        <v>0.41293999999999997</v>
      </c>
      <c r="AB93" s="3">
        <v>0.36316999999999999</v>
      </c>
      <c r="AC93" s="3">
        <v>0.31207000000000001</v>
      </c>
      <c r="AD93" s="3">
        <v>0.26434999999999997</v>
      </c>
      <c r="AE93" s="3">
        <v>0.22363</v>
      </c>
      <c r="AF93" s="3">
        <v>0.18406</v>
      </c>
      <c r="AG93" s="3">
        <v>0.14917</v>
      </c>
      <c r="AH93" s="3">
        <v>0.121</v>
      </c>
      <c r="AI93" s="3">
        <v>9.5100000000000004E-2</v>
      </c>
      <c r="AJ93" s="3">
        <v>7.4929999999999997E-2</v>
      </c>
      <c r="AK93" s="3">
        <v>5.7049999999999997E-2</v>
      </c>
      <c r="AL93" s="3">
        <v>4.2720000000000001E-2</v>
      </c>
      <c r="AM93" s="3">
        <v>3.2160000000000001E-2</v>
      </c>
      <c r="AN93" s="3">
        <v>2.3300000000000001E-2</v>
      </c>
      <c r="AO93" s="3">
        <v>1.6590000000000001E-2</v>
      </c>
      <c r="AP93" s="3">
        <v>1.191E-2</v>
      </c>
      <c r="AQ93" s="3">
        <v>8.2000000000000007E-3</v>
      </c>
      <c r="AR93" s="3">
        <v>5.7000000000000002E-3</v>
      </c>
      <c r="AS93" s="3">
        <v>3.79E-3</v>
      </c>
      <c r="AT93" s="3">
        <v>2.48E-3</v>
      </c>
      <c r="AU93" s="3">
        <v>1.64E-3</v>
      </c>
      <c r="AV93" s="3">
        <v>1.0399999999999999E-3</v>
      </c>
      <c r="AW93" s="3">
        <v>6.4000000000000005E-4</v>
      </c>
      <c r="AX93" s="3">
        <v>4.0000000000000002E-4</v>
      </c>
      <c r="AY93" s="3">
        <v>2.4000000000000001E-4</v>
      </c>
      <c r="AZ93" s="3">
        <v>1.4999999999999999E-4</v>
      </c>
      <c r="BA93" s="3">
        <v>8.0000000000000007E-5</v>
      </c>
      <c r="BB93" s="3">
        <v>5.0000000000000002E-5</v>
      </c>
      <c r="BC93" s="3">
        <v>0</v>
      </c>
      <c r="BD93" s="3">
        <v>0</v>
      </c>
      <c r="BE93" s="3">
        <v>0</v>
      </c>
      <c r="BF93" s="5">
        <f>P_A_R[[#This Row],[10+]]-P_A_R[[#This Row],[11+]]</f>
        <v>3.9800000000000946E-3</v>
      </c>
      <c r="BG93" s="5">
        <f>P_A_R[[#This Row],[11+]]-P_A_R[[#This Row],[12+]]</f>
        <v>4.9899999999999389E-3</v>
      </c>
      <c r="BH93" s="5">
        <f>P_A_R[[#This Row],[12+]]-P_A_R[[#This Row],[13+]]</f>
        <v>7.1400000000000352E-3</v>
      </c>
      <c r="BI93" s="5">
        <f>P_A_R[[#This Row],[13+]]-P_A_R[[#This Row],[14+]]</f>
        <v>8.619999999999961E-3</v>
      </c>
      <c r="BJ93" s="5">
        <f>P_A_R[[#This Row],[14+]]-P_A_R[[#This Row],[15+]]</f>
        <v>1.1890000000000067E-2</v>
      </c>
      <c r="BK93" s="5">
        <f>P_A_R[[#This Row],[15+]]-P_A_R[[#This Row],[16+]]</f>
        <v>1.5059999999999962E-2</v>
      </c>
      <c r="BL93" s="5">
        <f>P_A_R[[#This Row],[16+]]-P_A_R[[#This Row],[17+]]</f>
        <v>1.7229999999999968E-2</v>
      </c>
      <c r="BM93" s="5">
        <f>P_A_R[[#This Row],[17+]]-P_A_R[[#This Row],[18+]]</f>
        <v>2.246999999999999E-2</v>
      </c>
      <c r="BN93" s="5">
        <f>P_A_R[[#This Row],[18+]]-P_A_R[[#This Row],[19+]]</f>
        <v>2.6870000000000061E-2</v>
      </c>
      <c r="BO93" s="5">
        <f>P_A_R[[#This Row],[19+]]-P_A_R[[#This Row],[20+]]</f>
        <v>2.9109999999999969E-2</v>
      </c>
      <c r="BP93" s="5">
        <f>P_A_R[[#This Row],[20+]]-P_A_R[[#This Row],[21+]]</f>
        <v>3.5900000000000043E-2</v>
      </c>
      <c r="BQ93" s="5">
        <f>P_A_R[[#This Row],[21+]]-P_A_R[[#This Row],[22+]]</f>
        <v>3.7499999999999978E-2</v>
      </c>
      <c r="BR93" s="5">
        <f>P_A_R[[#This Row],[22+]]-P_A_R[[#This Row],[23+]]</f>
        <v>4.4599999999999973E-2</v>
      </c>
      <c r="BS93" s="5">
        <f>P_A_R[[#This Row],[23+]]-P_A_R[[#This Row],[24+]]</f>
        <v>4.8510000000000053E-2</v>
      </c>
      <c r="BT93" s="5">
        <f>P_A_R[[#This Row],[24+]]-P_A_R[[#This Row],[25+]]</f>
        <v>4.7939999999999983E-2</v>
      </c>
      <c r="BU93" s="5">
        <f>P_A_R[[#This Row],[25+]]-P_A_R[[#This Row],[26+]]</f>
        <v>5.3949999999999942E-2</v>
      </c>
      <c r="BV93" s="5">
        <f>P_A_R[[#This Row],[26+]]-P_A_R[[#This Row],[27+]]</f>
        <v>5.541000000000007E-2</v>
      </c>
      <c r="BW93" s="5">
        <f>P_A_R[[#This Row],[27+]]-P_A_R[[#This Row],[28+]]</f>
        <v>5.1819999999999977E-2</v>
      </c>
      <c r="BX93" s="5">
        <f>P_A_R[[#This Row],[28+]]-P_A_R[[#This Row],[29+]]</f>
        <v>5.5180000000000007E-2</v>
      </c>
      <c r="BY93" s="5">
        <f>P_A_R[[#This Row],[29+]]-P_A_R[[#This Row],[30+]]</f>
        <v>4.9769999999999981E-2</v>
      </c>
      <c r="BZ93" s="5">
        <f>P_A_R[[#This Row],[30+]]-P_A_R[[#This Row],[31+]]</f>
        <v>5.1099999999999979E-2</v>
      </c>
      <c r="CA93" s="5">
        <f>P_A_R[[#This Row],[31+]]-P_A_R[[#This Row],[32+]]</f>
        <v>4.772000000000004E-2</v>
      </c>
      <c r="CB93" s="5">
        <f>P_A_R[[#This Row],[32+]]-P_A_R[[#This Row],[33+]]</f>
        <v>4.0719999999999978E-2</v>
      </c>
      <c r="CC93" s="5">
        <f>P_A_R[[#This Row],[33+]]-P_A_R[[#This Row],[34+]]</f>
        <v>3.9569999999999994E-2</v>
      </c>
      <c r="CD93" s="5">
        <f>P_A_R[[#This Row],[34+]]-P_A_R[[#This Row],[35+]]</f>
        <v>3.4890000000000004E-2</v>
      </c>
      <c r="CE93" s="5">
        <f>P_A_R[[#This Row],[35+]]-P_A_R[[#This Row],[36+]]</f>
        <v>2.8170000000000001E-2</v>
      </c>
      <c r="CF93" s="5">
        <f>P_A_R[[#This Row],[36+]]-P_A_R[[#This Row],[37+]]</f>
        <v>2.5899999999999992E-2</v>
      </c>
      <c r="CG93" s="5">
        <f>P_A_R[[#This Row],[37+]]-P_A_R[[#This Row],[38+]]</f>
        <v>2.0170000000000007E-2</v>
      </c>
      <c r="CH93" s="5">
        <f>P_A_R[[#This Row],[38+]]-P_A_R[[#This Row],[39+]]</f>
        <v>1.788E-2</v>
      </c>
      <c r="CI93" s="5">
        <f>P_A_R[[#This Row],[39+]]-P_A_R[[#This Row],[40+]]</f>
        <v>1.4329999999999996E-2</v>
      </c>
      <c r="CJ93" s="5">
        <f>P_A_R[[#This Row],[40+]]-P_A_R[[#This Row],[41+]]</f>
        <v>1.056E-2</v>
      </c>
      <c r="CK93" s="5">
        <f>P_A_R[[#This Row],[41+]]-P_A_R[[#This Row],[42+]]</f>
        <v>8.8599999999999998E-3</v>
      </c>
      <c r="CL93" s="5">
        <f>P_A_R[[#This Row],[42+]]-P_A_R[[#This Row],[43+]]</f>
        <v>6.7100000000000007E-3</v>
      </c>
      <c r="CM93" s="5">
        <f>P_A_R[[#This Row],[43+]]-P_A_R[[#This Row],[44+]]</f>
        <v>4.6800000000000001E-3</v>
      </c>
      <c r="CN93" s="5">
        <f>P_A_R[[#This Row],[44+]]-P_A_R[[#This Row],[45+]]</f>
        <v>3.7099999999999998E-3</v>
      </c>
      <c r="CO93" s="5">
        <f>P_A_R[[#This Row],[45+]]-P_A_R[[#This Row],[46+]]</f>
        <v>2.5000000000000005E-3</v>
      </c>
      <c r="CP93" s="5">
        <f>P_A_R[[#This Row],[46+]]-P_A_R[[#This Row],[47+]]</f>
        <v>1.9100000000000002E-3</v>
      </c>
      <c r="CQ93" s="5">
        <f>P_A_R[[#This Row],[47+]]-P_A_R[[#This Row],[48+]]</f>
        <v>1.31E-3</v>
      </c>
      <c r="CR93" s="5">
        <f>P_A_R[[#This Row],[48+]]-P_A_R[[#This Row],[49+]]</f>
        <v>8.4000000000000003E-4</v>
      </c>
      <c r="CS93" s="5">
        <f>P_A_R[[#This Row],[49+]]-P_A_R[[#This Row],[50+]]</f>
        <v>6.0000000000000006E-4</v>
      </c>
      <c r="CT93" s="5">
        <f>P_A_R[[#This Row],[50+]]-P_A_R[[#This Row],[51+]]</f>
        <v>3.9999999999999986E-4</v>
      </c>
      <c r="CU93" s="5">
        <f>P_A_R[[#This Row],[51+]]-P_A_R[[#This Row],[52+]]</f>
        <v>2.4000000000000003E-4</v>
      </c>
      <c r="CV93" s="5">
        <f>P_A_R[[#This Row],[52+]]-P_A_R[[#This Row],[53+]]</f>
        <v>1.6000000000000001E-4</v>
      </c>
      <c r="CW93" s="5">
        <f>P_A_R[[#This Row],[53+]]-P_A_R[[#This Row],[54+]]</f>
        <v>9.0000000000000019E-5</v>
      </c>
      <c r="CX93" s="5">
        <f>P_A_R[[#This Row],[54+]]-P_A_R[[#This Row],[55+]]</f>
        <v>6.999999999999998E-5</v>
      </c>
      <c r="CY93" s="5">
        <f>P_A_R[[#This Row],[55+]]-P_A_R[[#This Row],[56+]]</f>
        <v>3.0000000000000004E-5</v>
      </c>
      <c r="CZ93" s="5">
        <f>P_A_R[[#This Row],[56+]]-P_A_R[[#This Row],[57+]]</f>
        <v>5.0000000000000002E-5</v>
      </c>
      <c r="DA93" s="5">
        <f>P_A_R[[#This Row],[57+]]-P_A_R[[#This Row],[58+]]</f>
        <v>0</v>
      </c>
      <c r="DB93" s="5">
        <f>P_A_R[[#This Row],[58+]]-P_A_R[[#This Row],[59+]]</f>
        <v>0</v>
      </c>
    </row>
    <row r="94" spans="1:106" x14ac:dyDescent="0.25">
      <c r="A94" s="10">
        <v>22400625</v>
      </c>
      <c r="B94" t="s">
        <v>75</v>
      </c>
      <c r="C94" t="s">
        <v>77</v>
      </c>
      <c r="D94" s="11">
        <v>0.83333333333333337</v>
      </c>
      <c r="E94" s="9" t="str">
        <f>HYPERLINK("https://www.nba.com/stats/player/1641726/boxscores-traditional", "Dereck Lively II")</f>
        <v>Dereck Lively II</v>
      </c>
      <c r="F94">
        <v>26</v>
      </c>
      <c r="G94" s="4">
        <v>7.4030000000000005</v>
      </c>
      <c r="H94" s="3">
        <v>0.98460999999999999</v>
      </c>
      <c r="I94" s="3">
        <v>0.97882000000000002</v>
      </c>
      <c r="J94" s="3">
        <v>0.97062000000000004</v>
      </c>
      <c r="K94" s="3">
        <v>0.96079999999999999</v>
      </c>
      <c r="L94" s="3">
        <v>0.94738</v>
      </c>
      <c r="M94" s="3">
        <v>0.93189</v>
      </c>
      <c r="N94" s="3">
        <v>0.91149000000000002</v>
      </c>
      <c r="O94" s="3">
        <v>0.88876999999999995</v>
      </c>
      <c r="P94" s="3">
        <v>0.85992999999999997</v>
      </c>
      <c r="Q94" s="3">
        <v>0.82894000000000001</v>
      </c>
      <c r="R94" s="3">
        <v>0.79103000000000001</v>
      </c>
      <c r="S94" s="3">
        <v>0.75175000000000003</v>
      </c>
      <c r="T94" s="3">
        <v>0.70540000000000003</v>
      </c>
      <c r="U94" s="3">
        <v>0.65910000000000002</v>
      </c>
      <c r="V94" s="3">
        <v>0.60641999999999996</v>
      </c>
      <c r="W94" s="3">
        <v>0.55567</v>
      </c>
      <c r="X94" s="3">
        <v>0.5</v>
      </c>
      <c r="Y94" s="3">
        <v>0.44433</v>
      </c>
      <c r="Z94" s="3">
        <v>0.39357999999999999</v>
      </c>
      <c r="AA94" s="3">
        <v>0.34089999999999998</v>
      </c>
      <c r="AB94" s="3">
        <v>0.29459999999999997</v>
      </c>
      <c r="AC94" s="3">
        <v>0.24825</v>
      </c>
      <c r="AD94" s="3">
        <v>0.20896999999999999</v>
      </c>
      <c r="AE94" s="3">
        <v>0.17105999999999999</v>
      </c>
      <c r="AF94" s="3">
        <v>0.14007</v>
      </c>
      <c r="AG94" s="3">
        <v>0.11123</v>
      </c>
      <c r="AH94" s="3">
        <v>8.8510000000000005E-2</v>
      </c>
      <c r="AI94" s="3">
        <v>6.8110000000000004E-2</v>
      </c>
      <c r="AJ94" s="3">
        <v>5.262E-2</v>
      </c>
      <c r="AK94" s="3">
        <v>3.9199999999999999E-2</v>
      </c>
      <c r="AL94" s="3">
        <v>2.938E-2</v>
      </c>
      <c r="AM94" s="3">
        <v>2.1180000000000001E-2</v>
      </c>
      <c r="AN94" s="3">
        <v>1.5389999999999999E-2</v>
      </c>
      <c r="AO94" s="3">
        <v>1.072E-2</v>
      </c>
      <c r="AP94" s="3">
        <v>7.5500000000000003E-3</v>
      </c>
      <c r="AQ94" s="3">
        <v>5.0800000000000003E-3</v>
      </c>
      <c r="AR94" s="3">
        <v>3.47E-3</v>
      </c>
      <c r="AS94" s="3">
        <v>2.2599999999999999E-3</v>
      </c>
      <c r="AT94" s="3">
        <v>1.49E-3</v>
      </c>
      <c r="AU94" s="3">
        <v>9.3999999999999997E-4</v>
      </c>
      <c r="AV94" s="3">
        <v>5.9999999999999995E-4</v>
      </c>
      <c r="AW94" s="3">
        <v>3.6000000000000002E-4</v>
      </c>
      <c r="AX94" s="3">
        <v>2.2000000000000001E-4</v>
      </c>
      <c r="AY94" s="3">
        <v>1.2999999999999999E-4</v>
      </c>
      <c r="AZ94" s="3">
        <v>8.0000000000000007E-5</v>
      </c>
      <c r="BA94" s="3">
        <v>4.0000000000000003E-5</v>
      </c>
      <c r="BB94" s="3">
        <v>0</v>
      </c>
      <c r="BC94" s="3">
        <v>0</v>
      </c>
      <c r="BD94" s="3">
        <v>0</v>
      </c>
      <c r="BE94" s="3">
        <v>0</v>
      </c>
      <c r="BF94" s="5">
        <f>P_A_R[[#This Row],[10+]]-P_A_R[[#This Row],[11+]]</f>
        <v>5.7899999999999618E-3</v>
      </c>
      <c r="BG94" s="5">
        <f>P_A_R[[#This Row],[11+]]-P_A_R[[#This Row],[12+]]</f>
        <v>8.1999999999999851E-3</v>
      </c>
      <c r="BH94" s="5">
        <f>P_A_R[[#This Row],[12+]]-P_A_R[[#This Row],[13+]]</f>
        <v>9.8200000000000509E-3</v>
      </c>
      <c r="BI94" s="5">
        <f>P_A_R[[#This Row],[13+]]-P_A_R[[#This Row],[14+]]</f>
        <v>1.3419999999999987E-2</v>
      </c>
      <c r="BJ94" s="5">
        <f>P_A_R[[#This Row],[14+]]-P_A_R[[#This Row],[15+]]</f>
        <v>1.5490000000000004E-2</v>
      </c>
      <c r="BK94" s="5">
        <f>P_A_R[[#This Row],[15+]]-P_A_R[[#This Row],[16+]]</f>
        <v>2.0399999999999974E-2</v>
      </c>
      <c r="BL94" s="5">
        <f>P_A_R[[#This Row],[16+]]-P_A_R[[#This Row],[17+]]</f>
        <v>2.2720000000000073E-2</v>
      </c>
      <c r="BM94" s="5">
        <f>P_A_R[[#This Row],[17+]]-P_A_R[[#This Row],[18+]]</f>
        <v>2.8839999999999977E-2</v>
      </c>
      <c r="BN94" s="5">
        <f>P_A_R[[#This Row],[18+]]-P_A_R[[#This Row],[19+]]</f>
        <v>3.0989999999999962E-2</v>
      </c>
      <c r="BO94" s="5">
        <f>P_A_R[[#This Row],[19+]]-P_A_R[[#This Row],[20+]]</f>
        <v>3.7909999999999999E-2</v>
      </c>
      <c r="BP94" s="5">
        <f>P_A_R[[#This Row],[20+]]-P_A_R[[#This Row],[21+]]</f>
        <v>3.9279999999999982E-2</v>
      </c>
      <c r="BQ94" s="5">
        <f>P_A_R[[#This Row],[21+]]-P_A_R[[#This Row],[22+]]</f>
        <v>4.6350000000000002E-2</v>
      </c>
      <c r="BR94" s="5">
        <f>P_A_R[[#This Row],[22+]]-P_A_R[[#This Row],[23+]]</f>
        <v>4.6300000000000008E-2</v>
      </c>
      <c r="BS94" s="5">
        <f>P_A_R[[#This Row],[23+]]-P_A_R[[#This Row],[24+]]</f>
        <v>5.268000000000006E-2</v>
      </c>
      <c r="BT94" s="5">
        <f>P_A_R[[#This Row],[24+]]-P_A_R[[#This Row],[25+]]</f>
        <v>5.0749999999999962E-2</v>
      </c>
      <c r="BU94" s="5">
        <f>P_A_R[[#This Row],[25+]]-P_A_R[[#This Row],[26+]]</f>
        <v>5.5669999999999997E-2</v>
      </c>
      <c r="BV94" s="5">
        <f>P_A_R[[#This Row],[26+]]-P_A_R[[#This Row],[27+]]</f>
        <v>5.5669999999999997E-2</v>
      </c>
      <c r="BW94" s="5">
        <f>P_A_R[[#This Row],[27+]]-P_A_R[[#This Row],[28+]]</f>
        <v>5.0750000000000017E-2</v>
      </c>
      <c r="BX94" s="5">
        <f>P_A_R[[#This Row],[28+]]-P_A_R[[#This Row],[29+]]</f>
        <v>5.2680000000000005E-2</v>
      </c>
      <c r="BY94" s="5">
        <f>P_A_R[[#This Row],[29+]]-P_A_R[[#This Row],[30+]]</f>
        <v>4.6300000000000008E-2</v>
      </c>
      <c r="BZ94" s="5">
        <f>P_A_R[[#This Row],[30+]]-P_A_R[[#This Row],[31+]]</f>
        <v>4.6349999999999975E-2</v>
      </c>
      <c r="CA94" s="5">
        <f>P_A_R[[#This Row],[31+]]-P_A_R[[#This Row],[32+]]</f>
        <v>3.9280000000000009E-2</v>
      </c>
      <c r="CB94" s="5">
        <f>P_A_R[[#This Row],[32+]]-P_A_R[[#This Row],[33+]]</f>
        <v>3.7909999999999999E-2</v>
      </c>
      <c r="CC94" s="5">
        <f>P_A_R[[#This Row],[33+]]-P_A_R[[#This Row],[34+]]</f>
        <v>3.098999999999999E-2</v>
      </c>
      <c r="CD94" s="5">
        <f>P_A_R[[#This Row],[34+]]-P_A_R[[#This Row],[35+]]</f>
        <v>2.8840000000000005E-2</v>
      </c>
      <c r="CE94" s="5">
        <f>P_A_R[[#This Row],[35+]]-P_A_R[[#This Row],[36+]]</f>
        <v>2.271999999999999E-2</v>
      </c>
      <c r="CF94" s="5">
        <f>P_A_R[[#This Row],[36+]]-P_A_R[[#This Row],[37+]]</f>
        <v>2.0400000000000001E-2</v>
      </c>
      <c r="CG94" s="5">
        <f>P_A_R[[#This Row],[37+]]-P_A_R[[#This Row],[38+]]</f>
        <v>1.5490000000000004E-2</v>
      </c>
      <c r="CH94" s="5">
        <f>P_A_R[[#This Row],[38+]]-P_A_R[[#This Row],[39+]]</f>
        <v>1.3420000000000001E-2</v>
      </c>
      <c r="CI94" s="5">
        <f>P_A_R[[#This Row],[39+]]-P_A_R[[#This Row],[40+]]</f>
        <v>9.8199999999999989E-3</v>
      </c>
      <c r="CJ94" s="5">
        <f>P_A_R[[#This Row],[40+]]-P_A_R[[#This Row],[41+]]</f>
        <v>8.199999999999999E-3</v>
      </c>
      <c r="CK94" s="5">
        <f>P_A_R[[#This Row],[41+]]-P_A_R[[#This Row],[42+]]</f>
        <v>5.7900000000000017E-3</v>
      </c>
      <c r="CL94" s="5">
        <f>P_A_R[[#This Row],[42+]]-P_A_R[[#This Row],[43+]]</f>
        <v>4.6699999999999988E-3</v>
      </c>
      <c r="CM94" s="5">
        <f>P_A_R[[#This Row],[43+]]-P_A_R[[#This Row],[44+]]</f>
        <v>3.1700000000000001E-3</v>
      </c>
      <c r="CN94" s="5">
        <f>P_A_R[[#This Row],[44+]]-P_A_R[[#This Row],[45+]]</f>
        <v>2.47E-3</v>
      </c>
      <c r="CO94" s="5">
        <f>P_A_R[[#This Row],[45+]]-P_A_R[[#This Row],[46+]]</f>
        <v>1.6100000000000003E-3</v>
      </c>
      <c r="CP94" s="5">
        <f>P_A_R[[#This Row],[46+]]-P_A_R[[#This Row],[47+]]</f>
        <v>1.2100000000000001E-3</v>
      </c>
      <c r="CQ94" s="5">
        <f>P_A_R[[#This Row],[47+]]-P_A_R[[#This Row],[48+]]</f>
        <v>7.6999999999999985E-4</v>
      </c>
      <c r="CR94" s="5">
        <f>P_A_R[[#This Row],[48+]]-P_A_R[[#This Row],[49+]]</f>
        <v>5.5000000000000003E-4</v>
      </c>
      <c r="CS94" s="5">
        <f>P_A_R[[#This Row],[49+]]-P_A_R[[#This Row],[50+]]</f>
        <v>3.4000000000000002E-4</v>
      </c>
      <c r="CT94" s="5">
        <f>P_A_R[[#This Row],[50+]]-P_A_R[[#This Row],[51+]]</f>
        <v>2.3999999999999992E-4</v>
      </c>
      <c r="CU94" s="5">
        <f>P_A_R[[#This Row],[51+]]-P_A_R[[#This Row],[52+]]</f>
        <v>1.4000000000000001E-4</v>
      </c>
      <c r="CV94" s="5">
        <f>P_A_R[[#This Row],[52+]]-P_A_R[[#This Row],[53+]]</f>
        <v>9.0000000000000019E-5</v>
      </c>
      <c r="CW94" s="5">
        <f>P_A_R[[#This Row],[53+]]-P_A_R[[#This Row],[54+]]</f>
        <v>4.9999999999999982E-5</v>
      </c>
      <c r="CX94" s="5">
        <f>P_A_R[[#This Row],[54+]]-P_A_R[[#This Row],[55+]]</f>
        <v>4.0000000000000003E-5</v>
      </c>
      <c r="CY94" s="5">
        <f>P_A_R[[#This Row],[55+]]-P_A_R[[#This Row],[56+]]</f>
        <v>4.0000000000000003E-5</v>
      </c>
      <c r="CZ94" s="5">
        <f>P_A_R[[#This Row],[56+]]-P_A_R[[#This Row],[57+]]</f>
        <v>0</v>
      </c>
      <c r="DA94" s="5">
        <f>P_A_R[[#This Row],[57+]]-P_A_R[[#This Row],[58+]]</f>
        <v>0</v>
      </c>
      <c r="DB94" s="5">
        <f>P_A_R[[#This Row],[58+]]-P_A_R[[#This Row],[59+]]</f>
        <v>0</v>
      </c>
    </row>
    <row r="95" spans="1:106" x14ac:dyDescent="0.25">
      <c r="A95" s="10">
        <v>22400625</v>
      </c>
      <c r="B95" t="s">
        <v>75</v>
      </c>
      <c r="C95" t="s">
        <v>77</v>
      </c>
      <c r="D95" s="11">
        <v>0.83333333333333337</v>
      </c>
      <c r="E95" s="9" t="str">
        <f>HYPERLINK("https://www.nba.com/stats/player/202681/boxscores-traditional", "Kyrie Irving")</f>
        <v>Kyrie Irving</v>
      </c>
      <c r="F95">
        <v>33.200000000000003</v>
      </c>
      <c r="G95" s="4">
        <v>11.214</v>
      </c>
      <c r="H95" s="3">
        <v>0.98077000000000003</v>
      </c>
      <c r="I95" s="3">
        <v>0.97614999999999996</v>
      </c>
      <c r="J95" s="3">
        <v>0.97062000000000004</v>
      </c>
      <c r="K95" s="3">
        <v>0.96406999999999998</v>
      </c>
      <c r="L95" s="3">
        <v>0.95637000000000005</v>
      </c>
      <c r="M95" s="3">
        <v>0.94738</v>
      </c>
      <c r="N95" s="3">
        <v>0.93698999999999999</v>
      </c>
      <c r="O95" s="3">
        <v>0.92506999999999995</v>
      </c>
      <c r="P95" s="3">
        <v>0.91308999999999996</v>
      </c>
      <c r="Q95" s="3">
        <v>0.89795999999999998</v>
      </c>
      <c r="R95" s="3">
        <v>0.88100000000000001</v>
      </c>
      <c r="S95" s="3">
        <v>0.86214000000000002</v>
      </c>
      <c r="T95" s="3">
        <v>0.84133999999999998</v>
      </c>
      <c r="U95" s="3">
        <v>0.81859000000000004</v>
      </c>
      <c r="V95" s="3">
        <v>0.79388999999999998</v>
      </c>
      <c r="W95" s="3">
        <v>0.76729999999999998</v>
      </c>
      <c r="X95" s="3">
        <v>0.73890999999999996</v>
      </c>
      <c r="Y95" s="3">
        <v>0.70884000000000003</v>
      </c>
      <c r="Z95" s="3">
        <v>0.67723999999999995</v>
      </c>
      <c r="AA95" s="3">
        <v>0.64431000000000005</v>
      </c>
      <c r="AB95" s="3">
        <v>0.61409000000000002</v>
      </c>
      <c r="AC95" s="3">
        <v>0.57926</v>
      </c>
      <c r="AD95" s="3">
        <v>0.54379999999999995</v>
      </c>
      <c r="AE95" s="3">
        <v>0.50797999999999999</v>
      </c>
      <c r="AF95" s="3">
        <v>0.47210000000000002</v>
      </c>
      <c r="AG95" s="3">
        <v>0.43643999999999999</v>
      </c>
      <c r="AH95" s="3">
        <v>0.40128999999999998</v>
      </c>
      <c r="AI95" s="3">
        <v>0.36692999999999998</v>
      </c>
      <c r="AJ95" s="3">
        <v>0.33360000000000001</v>
      </c>
      <c r="AK95" s="3">
        <v>0.30153000000000002</v>
      </c>
      <c r="AL95" s="3">
        <v>0.27093</v>
      </c>
      <c r="AM95" s="3">
        <v>0.24196000000000001</v>
      </c>
      <c r="AN95" s="3">
        <v>0.2177</v>
      </c>
      <c r="AO95" s="3">
        <v>0.19214999999999999</v>
      </c>
      <c r="AP95" s="3">
        <v>0.16853000000000001</v>
      </c>
      <c r="AQ95" s="3">
        <v>0.14685999999999999</v>
      </c>
      <c r="AR95" s="3">
        <v>0.12714</v>
      </c>
      <c r="AS95" s="3">
        <v>0.10935</v>
      </c>
      <c r="AT95" s="3">
        <v>9.3420000000000003E-2</v>
      </c>
      <c r="AU95" s="3">
        <v>7.9269999999999993E-2</v>
      </c>
      <c r="AV95" s="3">
        <v>6.6809999999999994E-2</v>
      </c>
      <c r="AW95" s="3">
        <v>5.5919999999999997E-2</v>
      </c>
      <c r="AX95" s="3">
        <v>4.648E-2</v>
      </c>
      <c r="AY95" s="3">
        <v>3.8359999999999998E-2</v>
      </c>
      <c r="AZ95" s="3">
        <v>3.2160000000000001E-2</v>
      </c>
      <c r="BA95" s="3">
        <v>2.6190000000000001E-2</v>
      </c>
      <c r="BB95" s="3">
        <v>2.1180000000000001E-2</v>
      </c>
      <c r="BC95" s="3">
        <v>1.7000000000000001E-2</v>
      </c>
      <c r="BD95" s="3">
        <v>1.355E-2</v>
      </c>
      <c r="BE95" s="3">
        <v>1.072E-2</v>
      </c>
      <c r="BF95" s="5">
        <f>P_A_R[[#This Row],[10+]]-P_A_R[[#This Row],[11+]]</f>
        <v>4.6200000000000685E-3</v>
      </c>
      <c r="BG95" s="5">
        <f>P_A_R[[#This Row],[11+]]-P_A_R[[#This Row],[12+]]</f>
        <v>5.5299999999999239E-3</v>
      </c>
      <c r="BH95" s="5">
        <f>P_A_R[[#This Row],[12+]]-P_A_R[[#This Row],[13+]]</f>
        <v>6.5500000000000558E-3</v>
      </c>
      <c r="BI95" s="5">
        <f>P_A_R[[#This Row],[13+]]-P_A_R[[#This Row],[14+]]</f>
        <v>7.6999999999999291E-3</v>
      </c>
      <c r="BJ95" s="5">
        <f>P_A_R[[#This Row],[14+]]-P_A_R[[#This Row],[15+]]</f>
        <v>8.9900000000000535E-3</v>
      </c>
      <c r="BK95" s="5">
        <f>P_A_R[[#This Row],[15+]]-P_A_R[[#This Row],[16+]]</f>
        <v>1.039000000000001E-2</v>
      </c>
      <c r="BL95" s="5">
        <f>P_A_R[[#This Row],[16+]]-P_A_R[[#This Row],[17+]]</f>
        <v>1.1920000000000042E-2</v>
      </c>
      <c r="BM95" s="5">
        <f>P_A_R[[#This Row],[17+]]-P_A_R[[#This Row],[18+]]</f>
        <v>1.1979999999999991E-2</v>
      </c>
      <c r="BN95" s="5">
        <f>P_A_R[[#This Row],[18+]]-P_A_R[[#This Row],[19+]]</f>
        <v>1.5129999999999977E-2</v>
      </c>
      <c r="BO95" s="5">
        <f>P_A_R[[#This Row],[19+]]-P_A_R[[#This Row],[20+]]</f>
        <v>1.6959999999999975E-2</v>
      </c>
      <c r="BP95" s="5">
        <f>P_A_R[[#This Row],[20+]]-P_A_R[[#This Row],[21+]]</f>
        <v>1.8859999999999988E-2</v>
      </c>
      <c r="BQ95" s="5">
        <f>P_A_R[[#This Row],[21+]]-P_A_R[[#This Row],[22+]]</f>
        <v>2.0800000000000041E-2</v>
      </c>
      <c r="BR95" s="5">
        <f>P_A_R[[#This Row],[22+]]-P_A_R[[#This Row],[23+]]</f>
        <v>2.2749999999999937E-2</v>
      </c>
      <c r="BS95" s="5">
        <f>P_A_R[[#This Row],[23+]]-P_A_R[[#This Row],[24+]]</f>
        <v>2.4700000000000055E-2</v>
      </c>
      <c r="BT95" s="5">
        <f>P_A_R[[#This Row],[24+]]-P_A_R[[#This Row],[25+]]</f>
        <v>2.6590000000000003E-2</v>
      </c>
      <c r="BU95" s="5">
        <f>P_A_R[[#This Row],[25+]]-P_A_R[[#This Row],[26+]]</f>
        <v>2.8390000000000026E-2</v>
      </c>
      <c r="BV95" s="5">
        <f>P_A_R[[#This Row],[26+]]-P_A_R[[#This Row],[27+]]</f>
        <v>3.006999999999993E-2</v>
      </c>
      <c r="BW95" s="5">
        <f>P_A_R[[#This Row],[27+]]-P_A_R[[#This Row],[28+]]</f>
        <v>3.1600000000000072E-2</v>
      </c>
      <c r="BX95" s="5">
        <f>P_A_R[[#This Row],[28+]]-P_A_R[[#This Row],[29+]]</f>
        <v>3.2929999999999904E-2</v>
      </c>
      <c r="BY95" s="5">
        <f>P_A_R[[#This Row],[29+]]-P_A_R[[#This Row],[30+]]</f>
        <v>3.0220000000000025E-2</v>
      </c>
      <c r="BZ95" s="5">
        <f>P_A_R[[#This Row],[30+]]-P_A_R[[#This Row],[31+]]</f>
        <v>3.4830000000000028E-2</v>
      </c>
      <c r="CA95" s="5">
        <f>P_A_R[[#This Row],[31+]]-P_A_R[[#This Row],[32+]]</f>
        <v>3.5460000000000047E-2</v>
      </c>
      <c r="CB95" s="5">
        <f>P_A_R[[#This Row],[32+]]-P_A_R[[#This Row],[33+]]</f>
        <v>3.5819999999999963E-2</v>
      </c>
      <c r="CC95" s="5">
        <f>P_A_R[[#This Row],[33+]]-P_A_R[[#This Row],[34+]]</f>
        <v>3.5879999999999967E-2</v>
      </c>
      <c r="CD95" s="5">
        <f>P_A_R[[#This Row],[34+]]-P_A_R[[#This Row],[35+]]</f>
        <v>3.5660000000000025E-2</v>
      </c>
      <c r="CE95" s="5">
        <f>P_A_R[[#This Row],[35+]]-P_A_R[[#This Row],[36+]]</f>
        <v>3.5150000000000015E-2</v>
      </c>
      <c r="CF95" s="5">
        <f>P_A_R[[#This Row],[36+]]-P_A_R[[#This Row],[37+]]</f>
        <v>3.4360000000000002E-2</v>
      </c>
      <c r="CG95" s="5">
        <f>P_A_R[[#This Row],[37+]]-P_A_R[[#This Row],[38+]]</f>
        <v>3.3329999999999971E-2</v>
      </c>
      <c r="CH95" s="5">
        <f>P_A_R[[#This Row],[38+]]-P_A_R[[#This Row],[39+]]</f>
        <v>3.2069999999999987E-2</v>
      </c>
      <c r="CI95" s="5">
        <f>P_A_R[[#This Row],[39+]]-P_A_R[[#This Row],[40+]]</f>
        <v>3.0600000000000016E-2</v>
      </c>
      <c r="CJ95" s="5">
        <f>P_A_R[[#This Row],[40+]]-P_A_R[[#This Row],[41+]]</f>
        <v>2.8969999999999996E-2</v>
      </c>
      <c r="CK95" s="5">
        <f>P_A_R[[#This Row],[41+]]-P_A_R[[#This Row],[42+]]</f>
        <v>2.4260000000000004E-2</v>
      </c>
      <c r="CL95" s="5">
        <f>P_A_R[[#This Row],[42+]]-P_A_R[[#This Row],[43+]]</f>
        <v>2.5550000000000017E-2</v>
      </c>
      <c r="CM95" s="5">
        <f>P_A_R[[#This Row],[43+]]-P_A_R[[#This Row],[44+]]</f>
        <v>2.3619999999999974E-2</v>
      </c>
      <c r="CN95" s="5">
        <f>P_A_R[[#This Row],[44+]]-P_A_R[[#This Row],[45+]]</f>
        <v>2.1670000000000023E-2</v>
      </c>
      <c r="CO95" s="5">
        <f>P_A_R[[#This Row],[45+]]-P_A_R[[#This Row],[46+]]</f>
        <v>1.9719999999999988E-2</v>
      </c>
      <c r="CP95" s="5">
        <f>P_A_R[[#This Row],[46+]]-P_A_R[[#This Row],[47+]]</f>
        <v>1.779E-2</v>
      </c>
      <c r="CQ95" s="5">
        <f>P_A_R[[#This Row],[47+]]-P_A_R[[#This Row],[48+]]</f>
        <v>1.593E-2</v>
      </c>
      <c r="CR95" s="5">
        <f>P_A_R[[#This Row],[48+]]-P_A_R[[#This Row],[49+]]</f>
        <v>1.415000000000001E-2</v>
      </c>
      <c r="CS95" s="5">
        <f>P_A_R[[#This Row],[49+]]-P_A_R[[#This Row],[50+]]</f>
        <v>1.2459999999999999E-2</v>
      </c>
      <c r="CT95" s="5">
        <f>P_A_R[[#This Row],[50+]]-P_A_R[[#This Row],[51+]]</f>
        <v>1.0889999999999997E-2</v>
      </c>
      <c r="CU95" s="5">
        <f>P_A_R[[#This Row],[51+]]-P_A_R[[#This Row],[52+]]</f>
        <v>9.439999999999997E-3</v>
      </c>
      <c r="CV95" s="5">
        <f>P_A_R[[#This Row],[52+]]-P_A_R[[#This Row],[53+]]</f>
        <v>8.1200000000000022E-3</v>
      </c>
      <c r="CW95" s="5">
        <f>P_A_R[[#This Row],[53+]]-P_A_R[[#This Row],[54+]]</f>
        <v>6.1999999999999972E-3</v>
      </c>
      <c r="CX95" s="5">
        <f>P_A_R[[#This Row],[54+]]-P_A_R[[#This Row],[55+]]</f>
        <v>5.9699999999999996E-3</v>
      </c>
      <c r="CY95" s="5">
        <f>P_A_R[[#This Row],[55+]]-P_A_R[[#This Row],[56+]]</f>
        <v>5.0100000000000006E-3</v>
      </c>
      <c r="CZ95" s="5">
        <f>P_A_R[[#This Row],[56+]]-P_A_R[[#This Row],[57+]]</f>
        <v>4.1799999999999997E-3</v>
      </c>
      <c r="DA95" s="5">
        <f>P_A_R[[#This Row],[57+]]-P_A_R[[#This Row],[58+]]</f>
        <v>3.4500000000000017E-3</v>
      </c>
      <c r="DB95" s="5">
        <f>P_A_R[[#This Row],[58+]]-P_A_R[[#This Row],[59+]]</f>
        <v>2.8299999999999992E-3</v>
      </c>
    </row>
    <row r="96" spans="1:106" x14ac:dyDescent="0.25">
      <c r="A96" s="10">
        <v>22400625</v>
      </c>
      <c r="B96" t="s">
        <v>75</v>
      </c>
      <c r="C96" t="s">
        <v>77</v>
      </c>
      <c r="D96" s="11">
        <v>0.83333333333333337</v>
      </c>
      <c r="E96" s="9" t="str">
        <f>HYPERLINK("https://www.nba.com/stats/player/1629655/boxscores-traditional", "Daniel Gafford")</f>
        <v>Daniel Gafford</v>
      </c>
      <c r="F96">
        <v>30.4</v>
      </c>
      <c r="G96" s="4">
        <v>12.847</v>
      </c>
      <c r="H96" s="3">
        <v>0.94408000000000003</v>
      </c>
      <c r="I96" s="3">
        <v>0.93447999999999998</v>
      </c>
      <c r="J96" s="3">
        <v>0.92364000000000002</v>
      </c>
      <c r="K96" s="3">
        <v>0.91149000000000002</v>
      </c>
      <c r="L96" s="3">
        <v>0.89973000000000003</v>
      </c>
      <c r="M96" s="3">
        <v>0.88492999999999999</v>
      </c>
      <c r="N96" s="3">
        <v>0.86863999999999997</v>
      </c>
      <c r="O96" s="3">
        <v>0.85082999999999998</v>
      </c>
      <c r="P96" s="3">
        <v>0.83398000000000005</v>
      </c>
      <c r="Q96" s="3">
        <v>0.81327000000000005</v>
      </c>
      <c r="R96" s="3">
        <v>0.79103000000000001</v>
      </c>
      <c r="S96" s="3">
        <v>0.76729999999999998</v>
      </c>
      <c r="T96" s="3">
        <v>0.74214999999999998</v>
      </c>
      <c r="U96" s="3">
        <v>0.71904000000000001</v>
      </c>
      <c r="V96" s="3">
        <v>0.69145999999999996</v>
      </c>
      <c r="W96" s="3">
        <v>0.66276000000000002</v>
      </c>
      <c r="X96" s="3">
        <v>0.63307000000000002</v>
      </c>
      <c r="Y96" s="3">
        <v>0.60257000000000005</v>
      </c>
      <c r="Z96" s="3">
        <v>0.57535000000000003</v>
      </c>
      <c r="AA96" s="3">
        <v>0.54379999999999995</v>
      </c>
      <c r="AB96" s="3">
        <v>0.51197000000000004</v>
      </c>
      <c r="AC96" s="3">
        <v>0.48005999999999999</v>
      </c>
      <c r="AD96" s="3">
        <v>0.45223999999999998</v>
      </c>
      <c r="AE96" s="3">
        <v>0.42074</v>
      </c>
      <c r="AF96" s="3">
        <v>0.38973999999999998</v>
      </c>
      <c r="AG96" s="3">
        <v>0.35942000000000002</v>
      </c>
      <c r="AH96" s="3">
        <v>0.32996999999999999</v>
      </c>
      <c r="AI96" s="3">
        <v>0.30503000000000002</v>
      </c>
      <c r="AJ96" s="3">
        <v>0.27760000000000001</v>
      </c>
      <c r="AK96" s="3">
        <v>0.25142999999999999</v>
      </c>
      <c r="AL96" s="3">
        <v>0.22663</v>
      </c>
      <c r="AM96" s="3">
        <v>0.20327000000000001</v>
      </c>
      <c r="AN96" s="3">
        <v>0.18406</v>
      </c>
      <c r="AO96" s="3">
        <v>0.16353999999999999</v>
      </c>
      <c r="AP96" s="3">
        <v>0.14457</v>
      </c>
      <c r="AQ96" s="3">
        <v>0.12714</v>
      </c>
      <c r="AR96" s="3">
        <v>0.11314</v>
      </c>
      <c r="AS96" s="3">
        <v>9.8530000000000006E-2</v>
      </c>
      <c r="AT96" s="3">
        <v>8.5339999999999999E-2</v>
      </c>
      <c r="AU96" s="3">
        <v>7.3529999999999998E-2</v>
      </c>
      <c r="AV96" s="3">
        <v>6.3009999999999997E-2</v>
      </c>
      <c r="AW96" s="3">
        <v>5.4800000000000001E-2</v>
      </c>
      <c r="AX96" s="3">
        <v>4.648E-2</v>
      </c>
      <c r="AY96" s="3">
        <v>3.9199999999999999E-2</v>
      </c>
      <c r="AZ96" s="3">
        <v>3.288E-2</v>
      </c>
      <c r="BA96" s="3">
        <v>2.8070000000000001E-2</v>
      </c>
      <c r="BB96" s="3">
        <v>2.3300000000000001E-2</v>
      </c>
      <c r="BC96" s="3">
        <v>1.9230000000000001E-2</v>
      </c>
      <c r="BD96" s="3">
        <v>1.5779999999999999E-2</v>
      </c>
      <c r="BE96" s="3">
        <v>1.2869999999999999E-2</v>
      </c>
      <c r="BF96" s="5">
        <f>P_A_R[[#This Row],[10+]]-P_A_R[[#This Row],[11+]]</f>
        <v>9.6000000000000529E-3</v>
      </c>
      <c r="BG96" s="5">
        <f>P_A_R[[#This Row],[11+]]-P_A_R[[#This Row],[12+]]</f>
        <v>1.0839999999999961E-2</v>
      </c>
      <c r="BH96" s="5">
        <f>P_A_R[[#This Row],[12+]]-P_A_R[[#This Row],[13+]]</f>
        <v>1.2149999999999994E-2</v>
      </c>
      <c r="BI96" s="5">
        <f>P_A_R[[#This Row],[13+]]-P_A_R[[#This Row],[14+]]</f>
        <v>1.1759999999999993E-2</v>
      </c>
      <c r="BJ96" s="5">
        <f>P_A_R[[#This Row],[14+]]-P_A_R[[#This Row],[15+]]</f>
        <v>1.4800000000000035E-2</v>
      </c>
      <c r="BK96" s="5">
        <f>P_A_R[[#This Row],[15+]]-P_A_R[[#This Row],[16+]]</f>
        <v>1.6290000000000027E-2</v>
      </c>
      <c r="BL96" s="5">
        <f>P_A_R[[#This Row],[16+]]-P_A_R[[#This Row],[17+]]</f>
        <v>1.7809999999999993E-2</v>
      </c>
      <c r="BM96" s="5">
        <f>P_A_R[[#This Row],[17+]]-P_A_R[[#This Row],[18+]]</f>
        <v>1.6849999999999921E-2</v>
      </c>
      <c r="BN96" s="5">
        <f>P_A_R[[#This Row],[18+]]-P_A_R[[#This Row],[19+]]</f>
        <v>2.0710000000000006E-2</v>
      </c>
      <c r="BO96" s="5">
        <f>P_A_R[[#This Row],[19+]]-P_A_R[[#This Row],[20+]]</f>
        <v>2.2240000000000038E-2</v>
      </c>
      <c r="BP96" s="5">
        <f>P_A_R[[#This Row],[20+]]-P_A_R[[#This Row],[21+]]</f>
        <v>2.3730000000000029E-2</v>
      </c>
      <c r="BQ96" s="5">
        <f>P_A_R[[#This Row],[21+]]-P_A_R[[#This Row],[22+]]</f>
        <v>2.5150000000000006E-2</v>
      </c>
      <c r="BR96" s="5">
        <f>P_A_R[[#This Row],[22+]]-P_A_R[[#This Row],[23+]]</f>
        <v>2.3109999999999964E-2</v>
      </c>
      <c r="BS96" s="5">
        <f>P_A_R[[#This Row],[23+]]-P_A_R[[#This Row],[24+]]</f>
        <v>2.7580000000000049E-2</v>
      </c>
      <c r="BT96" s="5">
        <f>P_A_R[[#This Row],[24+]]-P_A_R[[#This Row],[25+]]</f>
        <v>2.8699999999999948E-2</v>
      </c>
      <c r="BU96" s="5">
        <f>P_A_R[[#This Row],[25+]]-P_A_R[[#This Row],[26+]]</f>
        <v>2.9689999999999994E-2</v>
      </c>
      <c r="BV96" s="5">
        <f>P_A_R[[#This Row],[26+]]-P_A_R[[#This Row],[27+]]</f>
        <v>3.0499999999999972E-2</v>
      </c>
      <c r="BW96" s="5">
        <f>P_A_R[[#This Row],[27+]]-P_A_R[[#This Row],[28+]]</f>
        <v>2.7220000000000022E-2</v>
      </c>
      <c r="BX96" s="5">
        <f>P_A_R[[#This Row],[28+]]-P_A_R[[#This Row],[29+]]</f>
        <v>3.1550000000000078E-2</v>
      </c>
      <c r="BY96" s="5">
        <f>P_A_R[[#This Row],[29+]]-P_A_R[[#This Row],[30+]]</f>
        <v>3.1829999999999914E-2</v>
      </c>
      <c r="BZ96" s="5">
        <f>P_A_R[[#This Row],[30+]]-P_A_R[[#This Row],[31+]]</f>
        <v>3.1910000000000049E-2</v>
      </c>
      <c r="CA96" s="5">
        <f>P_A_R[[#This Row],[31+]]-P_A_R[[#This Row],[32+]]</f>
        <v>2.7820000000000011E-2</v>
      </c>
      <c r="CB96" s="5">
        <f>P_A_R[[#This Row],[32+]]-P_A_R[[#This Row],[33+]]</f>
        <v>3.1499999999999972E-2</v>
      </c>
      <c r="CC96" s="5">
        <f>P_A_R[[#This Row],[33+]]-P_A_R[[#This Row],[34+]]</f>
        <v>3.1000000000000028E-2</v>
      </c>
      <c r="CD96" s="5">
        <f>P_A_R[[#This Row],[34+]]-P_A_R[[#This Row],[35+]]</f>
        <v>3.0319999999999958E-2</v>
      </c>
      <c r="CE96" s="5">
        <f>P_A_R[[#This Row],[35+]]-P_A_R[[#This Row],[36+]]</f>
        <v>2.9450000000000032E-2</v>
      </c>
      <c r="CF96" s="5">
        <f>P_A_R[[#This Row],[36+]]-P_A_R[[#This Row],[37+]]</f>
        <v>2.4939999999999962E-2</v>
      </c>
      <c r="CG96" s="5">
        <f>P_A_R[[#This Row],[37+]]-P_A_R[[#This Row],[38+]]</f>
        <v>2.743000000000001E-2</v>
      </c>
      <c r="CH96" s="5">
        <f>P_A_R[[#This Row],[38+]]-P_A_R[[#This Row],[39+]]</f>
        <v>2.6170000000000027E-2</v>
      </c>
      <c r="CI96" s="5">
        <f>P_A_R[[#This Row],[39+]]-P_A_R[[#This Row],[40+]]</f>
        <v>2.4799999999999989E-2</v>
      </c>
      <c r="CJ96" s="5">
        <f>P_A_R[[#This Row],[40+]]-P_A_R[[#This Row],[41+]]</f>
        <v>2.3359999999999992E-2</v>
      </c>
      <c r="CK96" s="5">
        <f>P_A_R[[#This Row],[41+]]-P_A_R[[#This Row],[42+]]</f>
        <v>1.9210000000000005E-2</v>
      </c>
      <c r="CL96" s="5">
        <f>P_A_R[[#This Row],[42+]]-P_A_R[[#This Row],[43+]]</f>
        <v>2.052000000000001E-2</v>
      </c>
      <c r="CM96" s="5">
        <f>P_A_R[[#This Row],[43+]]-P_A_R[[#This Row],[44+]]</f>
        <v>1.8969999999999987E-2</v>
      </c>
      <c r="CN96" s="5">
        <f>P_A_R[[#This Row],[44+]]-P_A_R[[#This Row],[45+]]</f>
        <v>1.7430000000000001E-2</v>
      </c>
      <c r="CO96" s="5">
        <f>P_A_R[[#This Row],[45+]]-P_A_R[[#This Row],[46+]]</f>
        <v>1.3999999999999999E-2</v>
      </c>
      <c r="CP96" s="5">
        <f>P_A_R[[#This Row],[46+]]-P_A_R[[#This Row],[47+]]</f>
        <v>1.4609999999999998E-2</v>
      </c>
      <c r="CQ96" s="5">
        <f>P_A_R[[#This Row],[47+]]-P_A_R[[#This Row],[48+]]</f>
        <v>1.3190000000000007E-2</v>
      </c>
      <c r="CR96" s="5">
        <f>P_A_R[[#This Row],[48+]]-P_A_R[[#This Row],[49+]]</f>
        <v>1.1810000000000001E-2</v>
      </c>
      <c r="CS96" s="5">
        <f>P_A_R[[#This Row],[49+]]-P_A_R[[#This Row],[50+]]</f>
        <v>1.0520000000000002E-2</v>
      </c>
      <c r="CT96" s="5">
        <f>P_A_R[[#This Row],[50+]]-P_A_R[[#This Row],[51+]]</f>
        <v>8.2099999999999951E-3</v>
      </c>
      <c r="CU96" s="5">
        <f>P_A_R[[#This Row],[51+]]-P_A_R[[#This Row],[52+]]</f>
        <v>8.320000000000001E-3</v>
      </c>
      <c r="CV96" s="5">
        <f>P_A_R[[#This Row],[52+]]-P_A_R[[#This Row],[53+]]</f>
        <v>7.2800000000000017E-3</v>
      </c>
      <c r="CW96" s="5">
        <f>P_A_R[[#This Row],[53+]]-P_A_R[[#This Row],[54+]]</f>
        <v>6.3199999999999992E-3</v>
      </c>
      <c r="CX96" s="5">
        <f>P_A_R[[#This Row],[54+]]-P_A_R[[#This Row],[55+]]</f>
        <v>4.8099999999999983E-3</v>
      </c>
      <c r="CY96" s="5">
        <f>P_A_R[[#This Row],[55+]]-P_A_R[[#This Row],[56+]]</f>
        <v>4.7699999999999999E-3</v>
      </c>
      <c r="CZ96" s="5">
        <f>P_A_R[[#This Row],[56+]]-P_A_R[[#This Row],[57+]]</f>
        <v>4.0700000000000007E-3</v>
      </c>
      <c r="DA96" s="5">
        <f>P_A_R[[#This Row],[57+]]-P_A_R[[#This Row],[58+]]</f>
        <v>3.4500000000000017E-3</v>
      </c>
      <c r="DB96" s="5">
        <f>P_A_R[[#This Row],[58+]]-P_A_R[[#This Row],[59+]]</f>
        <v>2.9099999999999994E-3</v>
      </c>
    </row>
    <row r="97" spans="1:106" x14ac:dyDescent="0.25">
      <c r="A97" s="10">
        <v>22400625</v>
      </c>
      <c r="B97" t="s">
        <v>75</v>
      </c>
      <c r="C97" t="s">
        <v>77</v>
      </c>
      <c r="D97" s="11">
        <v>0.83333333333333337</v>
      </c>
      <c r="E97" s="9" t="str">
        <f>HYPERLINK("https://www.nba.com/stats/player/203915/boxscores-traditional", "Spencer Dinwiddie")</f>
        <v>Spencer Dinwiddie</v>
      </c>
      <c r="F97">
        <v>18.399999999999999</v>
      </c>
      <c r="G97" s="4">
        <v>6.5600000000000005</v>
      </c>
      <c r="H97" s="3">
        <v>0.89973000000000003</v>
      </c>
      <c r="I97" s="3">
        <v>0.87075999999999998</v>
      </c>
      <c r="J97" s="3">
        <v>0.83645999999999998</v>
      </c>
      <c r="K97" s="3">
        <v>0.79388999999999998</v>
      </c>
      <c r="L97" s="3">
        <v>0.74856999999999996</v>
      </c>
      <c r="M97" s="3">
        <v>0.69847000000000004</v>
      </c>
      <c r="N97" s="3">
        <v>0.64431000000000005</v>
      </c>
      <c r="O97" s="3">
        <v>0.58316999999999997</v>
      </c>
      <c r="P97" s="3">
        <v>0.52392000000000005</v>
      </c>
      <c r="Q97" s="3">
        <v>0.46414</v>
      </c>
      <c r="R97" s="3">
        <v>0.40516999999999997</v>
      </c>
      <c r="S97" s="3">
        <v>0.34458</v>
      </c>
      <c r="T97" s="3">
        <v>0.29115999999999997</v>
      </c>
      <c r="U97" s="3">
        <v>0.24196000000000001</v>
      </c>
      <c r="V97" s="3">
        <v>0.19766</v>
      </c>
      <c r="W97" s="3">
        <v>0.15625</v>
      </c>
      <c r="X97" s="3">
        <v>0.12302</v>
      </c>
      <c r="Y97" s="3">
        <v>9.5100000000000004E-2</v>
      </c>
      <c r="Z97" s="3">
        <v>7.2150000000000006E-2</v>
      </c>
      <c r="AA97" s="3">
        <v>5.262E-2</v>
      </c>
      <c r="AB97" s="3">
        <v>3.8359999999999998E-2</v>
      </c>
      <c r="AC97" s="3">
        <v>2.743E-2</v>
      </c>
      <c r="AD97" s="3">
        <v>1.9230000000000001E-2</v>
      </c>
      <c r="AE97" s="3">
        <v>1.2869999999999999E-2</v>
      </c>
      <c r="AF97" s="3">
        <v>8.6599999999999993E-3</v>
      </c>
      <c r="AG97" s="3">
        <v>5.7000000000000002E-3</v>
      </c>
      <c r="AH97" s="3">
        <v>3.6800000000000001E-3</v>
      </c>
      <c r="AI97" s="3">
        <v>2.2599999999999999E-3</v>
      </c>
      <c r="AJ97" s="3">
        <v>1.39E-3</v>
      </c>
      <c r="AK97" s="3">
        <v>8.4000000000000003E-4</v>
      </c>
      <c r="AL97" s="3">
        <v>5.0000000000000001E-4</v>
      </c>
      <c r="AM97" s="3">
        <v>2.7999999999999998E-4</v>
      </c>
      <c r="AN97" s="3">
        <v>1.6000000000000001E-4</v>
      </c>
      <c r="AO97" s="3">
        <v>9.0000000000000006E-5</v>
      </c>
      <c r="AP97" s="3">
        <v>5.0000000000000002E-5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5">
        <f>P_A_R[[#This Row],[10+]]-P_A_R[[#This Row],[11+]]</f>
        <v>2.8970000000000051E-2</v>
      </c>
      <c r="BG97" s="5">
        <f>P_A_R[[#This Row],[11+]]-P_A_R[[#This Row],[12+]]</f>
        <v>3.4299999999999997E-2</v>
      </c>
      <c r="BH97" s="5">
        <f>P_A_R[[#This Row],[12+]]-P_A_R[[#This Row],[13+]]</f>
        <v>4.2569999999999997E-2</v>
      </c>
      <c r="BI97" s="5">
        <f>P_A_R[[#This Row],[13+]]-P_A_R[[#This Row],[14+]]</f>
        <v>4.5320000000000027E-2</v>
      </c>
      <c r="BJ97" s="5">
        <f>P_A_R[[#This Row],[14+]]-P_A_R[[#This Row],[15+]]</f>
        <v>5.0099999999999922E-2</v>
      </c>
      <c r="BK97" s="5">
        <f>P_A_R[[#This Row],[15+]]-P_A_R[[#This Row],[16+]]</f>
        <v>5.4159999999999986E-2</v>
      </c>
      <c r="BL97" s="5">
        <f>P_A_R[[#This Row],[16+]]-P_A_R[[#This Row],[17+]]</f>
        <v>6.1140000000000083E-2</v>
      </c>
      <c r="BM97" s="5">
        <f>P_A_R[[#This Row],[17+]]-P_A_R[[#This Row],[18+]]</f>
        <v>5.9249999999999914E-2</v>
      </c>
      <c r="BN97" s="5">
        <f>P_A_R[[#This Row],[18+]]-P_A_R[[#This Row],[19+]]</f>
        <v>5.9780000000000055E-2</v>
      </c>
      <c r="BO97" s="5">
        <f>P_A_R[[#This Row],[19+]]-P_A_R[[#This Row],[20+]]</f>
        <v>5.8970000000000022E-2</v>
      </c>
      <c r="BP97" s="5">
        <f>P_A_R[[#This Row],[20+]]-P_A_R[[#This Row],[21+]]</f>
        <v>6.0589999999999977E-2</v>
      </c>
      <c r="BQ97" s="5">
        <f>P_A_R[[#This Row],[21+]]-P_A_R[[#This Row],[22+]]</f>
        <v>5.3420000000000023E-2</v>
      </c>
      <c r="BR97" s="5">
        <f>P_A_R[[#This Row],[22+]]-P_A_R[[#This Row],[23+]]</f>
        <v>4.9199999999999966E-2</v>
      </c>
      <c r="BS97" s="5">
        <f>P_A_R[[#This Row],[23+]]-P_A_R[[#This Row],[24+]]</f>
        <v>4.4300000000000006E-2</v>
      </c>
      <c r="BT97" s="5">
        <f>P_A_R[[#This Row],[24+]]-P_A_R[[#This Row],[25+]]</f>
        <v>4.1410000000000002E-2</v>
      </c>
      <c r="BU97" s="5">
        <f>P_A_R[[#This Row],[25+]]-P_A_R[[#This Row],[26+]]</f>
        <v>3.3229999999999996E-2</v>
      </c>
      <c r="BV97" s="5">
        <f>P_A_R[[#This Row],[26+]]-P_A_R[[#This Row],[27+]]</f>
        <v>2.792E-2</v>
      </c>
      <c r="BW97" s="5">
        <f>P_A_R[[#This Row],[27+]]-P_A_R[[#This Row],[28+]]</f>
        <v>2.2949999999999998E-2</v>
      </c>
      <c r="BX97" s="5">
        <f>P_A_R[[#This Row],[28+]]-P_A_R[[#This Row],[29+]]</f>
        <v>1.9530000000000006E-2</v>
      </c>
      <c r="BY97" s="5">
        <f>P_A_R[[#This Row],[29+]]-P_A_R[[#This Row],[30+]]</f>
        <v>1.4260000000000002E-2</v>
      </c>
      <c r="BZ97" s="5">
        <f>P_A_R[[#This Row],[30+]]-P_A_R[[#This Row],[31+]]</f>
        <v>1.0929999999999999E-2</v>
      </c>
      <c r="CA97" s="5">
        <f>P_A_R[[#This Row],[31+]]-P_A_R[[#This Row],[32+]]</f>
        <v>8.199999999999999E-3</v>
      </c>
      <c r="CB97" s="5">
        <f>P_A_R[[#This Row],[32+]]-P_A_R[[#This Row],[33+]]</f>
        <v>6.3600000000000011E-3</v>
      </c>
      <c r="CC97" s="5">
        <f>P_A_R[[#This Row],[33+]]-P_A_R[[#This Row],[34+]]</f>
        <v>4.2100000000000002E-3</v>
      </c>
      <c r="CD97" s="5">
        <f>P_A_R[[#This Row],[34+]]-P_A_R[[#This Row],[35+]]</f>
        <v>2.9599999999999991E-3</v>
      </c>
      <c r="CE97" s="5">
        <f>P_A_R[[#This Row],[35+]]-P_A_R[[#This Row],[36+]]</f>
        <v>2.0200000000000001E-3</v>
      </c>
      <c r="CF97" s="5">
        <f>P_A_R[[#This Row],[36+]]-P_A_R[[#This Row],[37+]]</f>
        <v>1.4200000000000003E-3</v>
      </c>
      <c r="CG97" s="5">
        <f>P_A_R[[#This Row],[37+]]-P_A_R[[#This Row],[38+]]</f>
        <v>8.699999999999999E-4</v>
      </c>
      <c r="CH97" s="5">
        <f>P_A_R[[#This Row],[38+]]-P_A_R[[#This Row],[39+]]</f>
        <v>5.4999999999999992E-4</v>
      </c>
      <c r="CI97" s="5">
        <f>P_A_R[[#This Row],[39+]]-P_A_R[[#This Row],[40+]]</f>
        <v>3.4000000000000002E-4</v>
      </c>
      <c r="CJ97" s="5">
        <f>P_A_R[[#This Row],[40+]]-P_A_R[[#This Row],[41+]]</f>
        <v>2.2000000000000003E-4</v>
      </c>
      <c r="CK97" s="5">
        <f>P_A_R[[#This Row],[41+]]-P_A_R[[#This Row],[42+]]</f>
        <v>1.1999999999999996E-4</v>
      </c>
      <c r="CL97" s="5">
        <f>P_A_R[[#This Row],[42+]]-P_A_R[[#This Row],[43+]]</f>
        <v>7.0000000000000007E-5</v>
      </c>
      <c r="CM97" s="5">
        <f>P_A_R[[#This Row],[43+]]-P_A_R[[#This Row],[44+]]</f>
        <v>4.0000000000000003E-5</v>
      </c>
      <c r="CN97" s="5">
        <f>P_A_R[[#This Row],[44+]]-P_A_R[[#This Row],[45+]]</f>
        <v>5.0000000000000002E-5</v>
      </c>
      <c r="CO97" s="5">
        <f>P_A_R[[#This Row],[45+]]-P_A_R[[#This Row],[46+]]</f>
        <v>0</v>
      </c>
      <c r="CP97" s="5">
        <f>P_A_R[[#This Row],[46+]]-P_A_R[[#This Row],[47+]]</f>
        <v>0</v>
      </c>
      <c r="CQ97" s="5">
        <f>P_A_R[[#This Row],[47+]]-P_A_R[[#This Row],[48+]]</f>
        <v>0</v>
      </c>
      <c r="CR97" s="5">
        <f>P_A_R[[#This Row],[48+]]-P_A_R[[#This Row],[49+]]</f>
        <v>0</v>
      </c>
      <c r="CS97" s="5">
        <f>P_A_R[[#This Row],[49+]]-P_A_R[[#This Row],[50+]]</f>
        <v>0</v>
      </c>
      <c r="CT97" s="5">
        <f>P_A_R[[#This Row],[50+]]-P_A_R[[#This Row],[51+]]</f>
        <v>0</v>
      </c>
      <c r="CU97" s="5">
        <f>P_A_R[[#This Row],[51+]]-P_A_R[[#This Row],[52+]]</f>
        <v>0</v>
      </c>
      <c r="CV97" s="5">
        <f>P_A_R[[#This Row],[52+]]-P_A_R[[#This Row],[53+]]</f>
        <v>0</v>
      </c>
      <c r="CW97" s="5">
        <f>P_A_R[[#This Row],[53+]]-P_A_R[[#This Row],[54+]]</f>
        <v>0</v>
      </c>
      <c r="CX97" s="5">
        <f>P_A_R[[#This Row],[54+]]-P_A_R[[#This Row],[55+]]</f>
        <v>0</v>
      </c>
      <c r="CY97" s="5">
        <f>P_A_R[[#This Row],[55+]]-P_A_R[[#This Row],[56+]]</f>
        <v>0</v>
      </c>
      <c r="CZ97" s="5">
        <f>P_A_R[[#This Row],[56+]]-P_A_R[[#This Row],[57+]]</f>
        <v>0</v>
      </c>
      <c r="DA97" s="5">
        <f>P_A_R[[#This Row],[57+]]-P_A_R[[#This Row],[58+]]</f>
        <v>0</v>
      </c>
      <c r="DB97" s="5">
        <f>P_A_R[[#This Row],[58+]]-P_A_R[[#This Row],[59+]]</f>
        <v>0</v>
      </c>
    </row>
    <row r="98" spans="1:106" x14ac:dyDescent="0.25">
      <c r="A98" s="10">
        <v>22400625</v>
      </c>
      <c r="B98" t="s">
        <v>75</v>
      </c>
      <c r="C98" t="s">
        <v>77</v>
      </c>
      <c r="D98" s="11">
        <v>0.83333333333333337</v>
      </c>
      <c r="E98" s="9" t="str">
        <f>HYPERLINK("https://www.nba.com/stats/player/1630702/boxscores-traditional", "Jaden Hardy")</f>
        <v>Jaden Hardy</v>
      </c>
      <c r="F98">
        <v>18.8</v>
      </c>
      <c r="G98" s="4">
        <v>8.1340000000000003</v>
      </c>
      <c r="H98" s="3">
        <v>0.85992999999999997</v>
      </c>
      <c r="I98" s="3">
        <v>0.83147000000000004</v>
      </c>
      <c r="J98" s="3">
        <v>0.79954999999999998</v>
      </c>
      <c r="K98" s="3">
        <v>0.76114999999999999</v>
      </c>
      <c r="L98" s="3">
        <v>0.72240000000000004</v>
      </c>
      <c r="M98" s="3">
        <v>0.68081999999999998</v>
      </c>
      <c r="N98" s="3">
        <v>0.63307000000000002</v>
      </c>
      <c r="O98" s="3">
        <v>0.58706000000000003</v>
      </c>
      <c r="P98" s="3">
        <v>0.53983000000000003</v>
      </c>
      <c r="Q98" s="3">
        <v>0.49202000000000001</v>
      </c>
      <c r="R98" s="3">
        <v>0.44037999999999999</v>
      </c>
      <c r="S98" s="3">
        <v>0.39357999999999999</v>
      </c>
      <c r="T98" s="3">
        <v>0.34827000000000002</v>
      </c>
      <c r="U98" s="3">
        <v>0.30153000000000002</v>
      </c>
      <c r="V98" s="3">
        <v>0.26108999999999999</v>
      </c>
      <c r="W98" s="3">
        <v>0.22363</v>
      </c>
      <c r="X98" s="3">
        <v>0.18673000000000001</v>
      </c>
      <c r="Y98" s="3">
        <v>0.15625</v>
      </c>
      <c r="Z98" s="3">
        <v>0.12923999999999999</v>
      </c>
      <c r="AA98" s="3">
        <v>0.10564999999999999</v>
      </c>
      <c r="AB98" s="3">
        <v>8.3790000000000003E-2</v>
      </c>
      <c r="AC98" s="3">
        <v>6.6809999999999994E-2</v>
      </c>
      <c r="AD98" s="3">
        <v>5.262E-2</v>
      </c>
      <c r="AE98" s="3">
        <v>4.0059999999999998E-2</v>
      </c>
      <c r="AF98" s="3">
        <v>3.074E-2</v>
      </c>
      <c r="AG98" s="3">
        <v>2.3300000000000001E-2</v>
      </c>
      <c r="AH98" s="3">
        <v>1.7430000000000001E-2</v>
      </c>
      <c r="AI98" s="3">
        <v>1.255E-2</v>
      </c>
      <c r="AJ98" s="3">
        <v>9.1400000000000006E-3</v>
      </c>
      <c r="AK98" s="3">
        <v>6.5700000000000003E-3</v>
      </c>
      <c r="AL98" s="3">
        <v>4.5300000000000002E-3</v>
      </c>
      <c r="AM98" s="3">
        <v>3.1700000000000001E-3</v>
      </c>
      <c r="AN98" s="3">
        <v>2.1900000000000001E-3</v>
      </c>
      <c r="AO98" s="3">
        <v>1.4400000000000001E-3</v>
      </c>
      <c r="AP98" s="3">
        <v>9.7000000000000005E-4</v>
      </c>
      <c r="AQ98" s="3">
        <v>6.4000000000000005E-4</v>
      </c>
      <c r="AR98" s="3">
        <v>4.2000000000000002E-4</v>
      </c>
      <c r="AS98" s="3">
        <v>2.5999999999999998E-4</v>
      </c>
      <c r="AT98" s="3">
        <v>1.7000000000000001E-4</v>
      </c>
      <c r="AU98" s="3">
        <v>1E-4</v>
      </c>
      <c r="AV98" s="3">
        <v>6.0000000000000002E-5</v>
      </c>
      <c r="AW98" s="3">
        <v>4.0000000000000003E-5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5">
        <f>P_A_R[[#This Row],[10+]]-P_A_R[[#This Row],[11+]]</f>
        <v>2.845999999999993E-2</v>
      </c>
      <c r="BG98" s="5">
        <f>P_A_R[[#This Row],[11+]]-P_A_R[[#This Row],[12+]]</f>
        <v>3.1920000000000059E-2</v>
      </c>
      <c r="BH98" s="5">
        <f>P_A_R[[#This Row],[12+]]-P_A_R[[#This Row],[13+]]</f>
        <v>3.839999999999999E-2</v>
      </c>
      <c r="BI98" s="5">
        <f>P_A_R[[#This Row],[13+]]-P_A_R[[#This Row],[14+]]</f>
        <v>3.8749999999999951E-2</v>
      </c>
      <c r="BJ98" s="5">
        <f>P_A_R[[#This Row],[14+]]-P_A_R[[#This Row],[15+]]</f>
        <v>4.1580000000000061E-2</v>
      </c>
      <c r="BK98" s="5">
        <f>P_A_R[[#This Row],[15+]]-P_A_R[[#This Row],[16+]]</f>
        <v>4.7749999999999959E-2</v>
      </c>
      <c r="BL98" s="5">
        <f>P_A_R[[#This Row],[16+]]-P_A_R[[#This Row],[17+]]</f>
        <v>4.6009999999999995E-2</v>
      </c>
      <c r="BM98" s="5">
        <f>P_A_R[[#This Row],[17+]]-P_A_R[[#This Row],[18+]]</f>
        <v>4.7229999999999994E-2</v>
      </c>
      <c r="BN98" s="5">
        <f>P_A_R[[#This Row],[18+]]-P_A_R[[#This Row],[19+]]</f>
        <v>4.7810000000000019E-2</v>
      </c>
      <c r="BO98" s="5">
        <f>P_A_R[[#This Row],[19+]]-P_A_R[[#This Row],[20+]]</f>
        <v>5.1640000000000019E-2</v>
      </c>
      <c r="BP98" s="5">
        <f>P_A_R[[#This Row],[20+]]-P_A_R[[#This Row],[21+]]</f>
        <v>4.6800000000000008E-2</v>
      </c>
      <c r="BQ98" s="5">
        <f>P_A_R[[#This Row],[21+]]-P_A_R[[#This Row],[22+]]</f>
        <v>4.5309999999999961E-2</v>
      </c>
      <c r="BR98" s="5">
        <f>P_A_R[[#This Row],[22+]]-P_A_R[[#This Row],[23+]]</f>
        <v>4.6740000000000004E-2</v>
      </c>
      <c r="BS98" s="5">
        <f>P_A_R[[#This Row],[23+]]-P_A_R[[#This Row],[24+]]</f>
        <v>4.0440000000000031E-2</v>
      </c>
      <c r="BT98" s="5">
        <f>P_A_R[[#This Row],[24+]]-P_A_R[[#This Row],[25+]]</f>
        <v>3.7459999999999993E-2</v>
      </c>
      <c r="BU98" s="5">
        <f>P_A_R[[#This Row],[25+]]-P_A_R[[#This Row],[26+]]</f>
        <v>3.6899999999999988E-2</v>
      </c>
      <c r="BV98" s="5">
        <f>P_A_R[[#This Row],[26+]]-P_A_R[[#This Row],[27+]]</f>
        <v>3.0480000000000007E-2</v>
      </c>
      <c r="BW98" s="5">
        <f>P_A_R[[#This Row],[27+]]-P_A_R[[#This Row],[28+]]</f>
        <v>2.7010000000000006E-2</v>
      </c>
      <c r="BX98" s="5">
        <f>P_A_R[[#This Row],[28+]]-P_A_R[[#This Row],[29+]]</f>
        <v>2.359E-2</v>
      </c>
      <c r="BY98" s="5">
        <f>P_A_R[[#This Row],[29+]]-P_A_R[[#This Row],[30+]]</f>
        <v>2.1859999999999991E-2</v>
      </c>
      <c r="BZ98" s="5">
        <f>P_A_R[[#This Row],[30+]]-P_A_R[[#This Row],[31+]]</f>
        <v>1.6980000000000009E-2</v>
      </c>
      <c r="CA98" s="5">
        <f>P_A_R[[#This Row],[31+]]-P_A_R[[#This Row],[32+]]</f>
        <v>1.4189999999999994E-2</v>
      </c>
      <c r="CB98" s="5">
        <f>P_A_R[[#This Row],[32+]]-P_A_R[[#This Row],[33+]]</f>
        <v>1.2560000000000002E-2</v>
      </c>
      <c r="CC98" s="5">
        <f>P_A_R[[#This Row],[33+]]-P_A_R[[#This Row],[34+]]</f>
        <v>9.3199999999999984E-3</v>
      </c>
      <c r="CD98" s="5">
        <f>P_A_R[[#This Row],[34+]]-P_A_R[[#This Row],[35+]]</f>
        <v>7.4399999999999987E-3</v>
      </c>
      <c r="CE98" s="5">
        <f>P_A_R[[#This Row],[35+]]-P_A_R[[#This Row],[36+]]</f>
        <v>5.8700000000000002E-3</v>
      </c>
      <c r="CF98" s="5">
        <f>P_A_R[[#This Row],[36+]]-P_A_R[[#This Row],[37+]]</f>
        <v>4.8800000000000007E-3</v>
      </c>
      <c r="CG98" s="5">
        <f>P_A_R[[#This Row],[37+]]-P_A_R[[#This Row],[38+]]</f>
        <v>3.4099999999999998E-3</v>
      </c>
      <c r="CH98" s="5">
        <f>P_A_R[[#This Row],[38+]]-P_A_R[[#This Row],[39+]]</f>
        <v>2.5700000000000002E-3</v>
      </c>
      <c r="CI98" s="5">
        <f>P_A_R[[#This Row],[39+]]-P_A_R[[#This Row],[40+]]</f>
        <v>2.0400000000000001E-3</v>
      </c>
      <c r="CJ98" s="5">
        <f>P_A_R[[#This Row],[40+]]-P_A_R[[#This Row],[41+]]</f>
        <v>1.3600000000000001E-3</v>
      </c>
      <c r="CK98" s="5">
        <f>P_A_R[[#This Row],[41+]]-P_A_R[[#This Row],[42+]]</f>
        <v>9.7999999999999997E-4</v>
      </c>
      <c r="CL98" s="5">
        <f>P_A_R[[#This Row],[42+]]-P_A_R[[#This Row],[43+]]</f>
        <v>7.5000000000000002E-4</v>
      </c>
      <c r="CM98" s="5">
        <f>P_A_R[[#This Row],[43+]]-P_A_R[[#This Row],[44+]]</f>
        <v>4.7000000000000004E-4</v>
      </c>
      <c r="CN98" s="5">
        <f>P_A_R[[#This Row],[44+]]-P_A_R[[#This Row],[45+]]</f>
        <v>3.3E-4</v>
      </c>
      <c r="CO98" s="5">
        <f>P_A_R[[#This Row],[45+]]-P_A_R[[#This Row],[46+]]</f>
        <v>2.2000000000000003E-4</v>
      </c>
      <c r="CP98" s="5">
        <f>P_A_R[[#This Row],[46+]]-P_A_R[[#This Row],[47+]]</f>
        <v>1.6000000000000004E-4</v>
      </c>
      <c r="CQ98" s="5">
        <f>P_A_R[[#This Row],[47+]]-P_A_R[[#This Row],[48+]]</f>
        <v>8.9999999999999965E-5</v>
      </c>
      <c r="CR98" s="5">
        <f>P_A_R[[#This Row],[48+]]-P_A_R[[#This Row],[49+]]</f>
        <v>7.0000000000000007E-5</v>
      </c>
      <c r="CS98" s="5">
        <f>P_A_R[[#This Row],[49+]]-P_A_R[[#This Row],[50+]]</f>
        <v>4.0000000000000003E-5</v>
      </c>
      <c r="CT98" s="5">
        <f>P_A_R[[#This Row],[50+]]-P_A_R[[#This Row],[51+]]</f>
        <v>1.9999999999999998E-5</v>
      </c>
      <c r="CU98" s="5">
        <f>P_A_R[[#This Row],[51+]]-P_A_R[[#This Row],[52+]]</f>
        <v>4.0000000000000003E-5</v>
      </c>
      <c r="CV98" s="5">
        <f>P_A_R[[#This Row],[52+]]-P_A_R[[#This Row],[53+]]</f>
        <v>0</v>
      </c>
      <c r="CW98" s="5">
        <f>P_A_R[[#This Row],[53+]]-P_A_R[[#This Row],[54+]]</f>
        <v>0</v>
      </c>
      <c r="CX98" s="5">
        <f>P_A_R[[#This Row],[54+]]-P_A_R[[#This Row],[55+]]</f>
        <v>0</v>
      </c>
      <c r="CY98" s="5">
        <f>P_A_R[[#This Row],[55+]]-P_A_R[[#This Row],[56+]]</f>
        <v>0</v>
      </c>
      <c r="CZ98" s="5">
        <f>P_A_R[[#This Row],[56+]]-P_A_R[[#This Row],[57+]]</f>
        <v>0</v>
      </c>
      <c r="DA98" s="5">
        <f>P_A_R[[#This Row],[57+]]-P_A_R[[#This Row],[58+]]</f>
        <v>0</v>
      </c>
      <c r="DB98" s="5">
        <f>P_A_R[[#This Row],[58+]]-P_A_R[[#This Row],[59+]]</f>
        <v>0</v>
      </c>
    </row>
    <row r="99" spans="1:106" x14ac:dyDescent="0.25">
      <c r="A99" s="10">
        <v>22400625</v>
      </c>
      <c r="B99" t="s">
        <v>75</v>
      </c>
      <c r="C99" t="s">
        <v>77</v>
      </c>
      <c r="D99" s="11">
        <v>0.83333333333333337</v>
      </c>
      <c r="E99" s="9" t="str">
        <f>HYPERLINK("https://www.nba.com/stats/player/202691/boxscores-traditional", "Klay Thompson")</f>
        <v>Klay Thompson</v>
      </c>
      <c r="F99">
        <v>16.8</v>
      </c>
      <c r="G99" s="4">
        <v>8.2560000000000002</v>
      </c>
      <c r="H99" s="3">
        <v>0.79388999999999998</v>
      </c>
      <c r="I99" s="3">
        <v>0.75804000000000005</v>
      </c>
      <c r="J99" s="3">
        <v>0.71904000000000001</v>
      </c>
      <c r="K99" s="3">
        <v>0.67723999999999995</v>
      </c>
      <c r="L99" s="3">
        <v>0.63307000000000002</v>
      </c>
      <c r="M99" s="3">
        <v>0.58706000000000003</v>
      </c>
      <c r="N99" s="3">
        <v>0.53983000000000003</v>
      </c>
      <c r="O99" s="3">
        <v>0.49202000000000001</v>
      </c>
      <c r="P99" s="3">
        <v>0.44037999999999999</v>
      </c>
      <c r="Q99" s="3">
        <v>0.39357999999999999</v>
      </c>
      <c r="R99" s="3">
        <v>0.34827000000000002</v>
      </c>
      <c r="S99" s="3">
        <v>0.30503000000000002</v>
      </c>
      <c r="T99" s="3">
        <v>0.26434999999999997</v>
      </c>
      <c r="U99" s="3">
        <v>0.22663</v>
      </c>
      <c r="V99" s="3">
        <v>0.19214999999999999</v>
      </c>
      <c r="W99" s="3">
        <v>0.16109000000000001</v>
      </c>
      <c r="X99" s="3">
        <v>0.13350000000000001</v>
      </c>
      <c r="Y99" s="3">
        <v>0.10749</v>
      </c>
      <c r="Z99" s="3">
        <v>8.6910000000000001E-2</v>
      </c>
      <c r="AA99" s="3">
        <v>6.9440000000000002E-2</v>
      </c>
      <c r="AB99" s="3">
        <v>5.4800000000000001E-2</v>
      </c>
      <c r="AC99" s="3">
        <v>4.2720000000000001E-2</v>
      </c>
      <c r="AD99" s="3">
        <v>3.288E-2</v>
      </c>
      <c r="AE99" s="3">
        <v>2.5000000000000001E-2</v>
      </c>
      <c r="AF99" s="3">
        <v>1.8759999999999999E-2</v>
      </c>
      <c r="AG99" s="3">
        <v>1.3899999999999999E-2</v>
      </c>
      <c r="AH99" s="3">
        <v>9.9000000000000008E-3</v>
      </c>
      <c r="AI99" s="3">
        <v>7.1399999999999996E-3</v>
      </c>
      <c r="AJ99" s="3">
        <v>5.0800000000000003E-3</v>
      </c>
      <c r="AK99" s="3">
        <v>3.5699999999999998E-3</v>
      </c>
      <c r="AL99" s="3">
        <v>2.48E-3</v>
      </c>
      <c r="AM99" s="3">
        <v>1.6900000000000001E-3</v>
      </c>
      <c r="AN99" s="3">
        <v>1.14E-3</v>
      </c>
      <c r="AO99" s="3">
        <v>7.6000000000000004E-4</v>
      </c>
      <c r="AP99" s="3">
        <v>5.0000000000000001E-4</v>
      </c>
      <c r="AQ99" s="3">
        <v>3.1E-4</v>
      </c>
      <c r="AR99" s="3">
        <v>2.0000000000000001E-4</v>
      </c>
      <c r="AS99" s="3">
        <v>1.2999999999999999E-4</v>
      </c>
      <c r="AT99" s="3">
        <v>8.0000000000000007E-5</v>
      </c>
      <c r="AU99" s="3">
        <v>5.0000000000000002E-5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5">
        <f>P_A_R[[#This Row],[10+]]-P_A_R[[#This Row],[11+]]</f>
        <v>3.5849999999999937E-2</v>
      </c>
      <c r="BG99" s="5">
        <f>P_A_R[[#This Row],[11+]]-P_A_R[[#This Row],[12+]]</f>
        <v>3.9000000000000035E-2</v>
      </c>
      <c r="BH99" s="5">
        <f>P_A_R[[#This Row],[12+]]-P_A_R[[#This Row],[13+]]</f>
        <v>4.1800000000000059E-2</v>
      </c>
      <c r="BI99" s="5">
        <f>P_A_R[[#This Row],[13+]]-P_A_R[[#This Row],[14+]]</f>
        <v>4.4169999999999932E-2</v>
      </c>
      <c r="BJ99" s="5">
        <f>P_A_R[[#This Row],[14+]]-P_A_R[[#This Row],[15+]]</f>
        <v>4.6009999999999995E-2</v>
      </c>
      <c r="BK99" s="5">
        <f>P_A_R[[#This Row],[15+]]-P_A_R[[#This Row],[16+]]</f>
        <v>4.7229999999999994E-2</v>
      </c>
      <c r="BL99" s="5">
        <f>P_A_R[[#This Row],[16+]]-P_A_R[[#This Row],[17+]]</f>
        <v>4.7810000000000019E-2</v>
      </c>
      <c r="BM99" s="5">
        <f>P_A_R[[#This Row],[17+]]-P_A_R[[#This Row],[18+]]</f>
        <v>5.1640000000000019E-2</v>
      </c>
      <c r="BN99" s="5">
        <f>P_A_R[[#This Row],[18+]]-P_A_R[[#This Row],[19+]]</f>
        <v>4.6800000000000008E-2</v>
      </c>
      <c r="BO99" s="5">
        <f>P_A_R[[#This Row],[19+]]-P_A_R[[#This Row],[20+]]</f>
        <v>4.5309999999999961E-2</v>
      </c>
      <c r="BP99" s="5">
        <f>P_A_R[[#This Row],[20+]]-P_A_R[[#This Row],[21+]]</f>
        <v>4.3240000000000001E-2</v>
      </c>
      <c r="BQ99" s="5">
        <f>P_A_R[[#This Row],[21+]]-P_A_R[[#This Row],[22+]]</f>
        <v>4.0680000000000049E-2</v>
      </c>
      <c r="BR99" s="5">
        <f>P_A_R[[#This Row],[22+]]-P_A_R[[#This Row],[23+]]</f>
        <v>3.7719999999999976E-2</v>
      </c>
      <c r="BS99" s="5">
        <f>P_A_R[[#This Row],[23+]]-P_A_R[[#This Row],[24+]]</f>
        <v>3.4480000000000011E-2</v>
      </c>
      <c r="BT99" s="5">
        <f>P_A_R[[#This Row],[24+]]-P_A_R[[#This Row],[25+]]</f>
        <v>3.1059999999999977E-2</v>
      </c>
      <c r="BU99" s="5">
        <f>P_A_R[[#This Row],[25+]]-P_A_R[[#This Row],[26+]]</f>
        <v>2.7590000000000003E-2</v>
      </c>
      <c r="BV99" s="5">
        <f>P_A_R[[#This Row],[26+]]-P_A_R[[#This Row],[27+]]</f>
        <v>2.6010000000000005E-2</v>
      </c>
      <c r="BW99" s="5">
        <f>P_A_R[[#This Row],[27+]]-P_A_R[[#This Row],[28+]]</f>
        <v>2.0580000000000001E-2</v>
      </c>
      <c r="BX99" s="5">
        <f>P_A_R[[#This Row],[28+]]-P_A_R[[#This Row],[29+]]</f>
        <v>1.7469999999999999E-2</v>
      </c>
      <c r="BY99" s="5">
        <f>P_A_R[[#This Row],[29+]]-P_A_R[[#This Row],[30+]]</f>
        <v>1.464E-2</v>
      </c>
      <c r="BZ99" s="5">
        <f>P_A_R[[#This Row],[30+]]-P_A_R[[#This Row],[31+]]</f>
        <v>1.208E-2</v>
      </c>
      <c r="CA99" s="5">
        <f>P_A_R[[#This Row],[31+]]-P_A_R[[#This Row],[32+]]</f>
        <v>9.8400000000000015E-3</v>
      </c>
      <c r="CB99" s="5">
        <f>P_A_R[[#This Row],[32+]]-P_A_R[[#This Row],[33+]]</f>
        <v>7.8799999999999981E-3</v>
      </c>
      <c r="CC99" s="5">
        <f>P_A_R[[#This Row],[33+]]-P_A_R[[#This Row],[34+]]</f>
        <v>6.2400000000000025E-3</v>
      </c>
      <c r="CD99" s="5">
        <f>P_A_R[[#This Row],[34+]]-P_A_R[[#This Row],[35+]]</f>
        <v>4.8599999999999997E-3</v>
      </c>
      <c r="CE99" s="5">
        <f>P_A_R[[#This Row],[35+]]-P_A_R[[#This Row],[36+]]</f>
        <v>3.9999999999999983E-3</v>
      </c>
      <c r="CF99" s="5">
        <f>P_A_R[[#This Row],[36+]]-P_A_R[[#This Row],[37+]]</f>
        <v>2.7600000000000012E-3</v>
      </c>
      <c r="CG99" s="5">
        <f>P_A_R[[#This Row],[37+]]-P_A_R[[#This Row],[38+]]</f>
        <v>2.0599999999999993E-3</v>
      </c>
      <c r="CH99" s="5">
        <f>P_A_R[[#This Row],[38+]]-P_A_R[[#This Row],[39+]]</f>
        <v>1.5100000000000005E-3</v>
      </c>
      <c r="CI99" s="5">
        <f>P_A_R[[#This Row],[39+]]-P_A_R[[#This Row],[40+]]</f>
        <v>1.0899999999999998E-3</v>
      </c>
      <c r="CJ99" s="5">
        <f>P_A_R[[#This Row],[40+]]-P_A_R[[#This Row],[41+]]</f>
        <v>7.899999999999999E-4</v>
      </c>
      <c r="CK99" s="5">
        <f>P_A_R[[#This Row],[41+]]-P_A_R[[#This Row],[42+]]</f>
        <v>5.5000000000000014E-4</v>
      </c>
      <c r="CL99" s="5">
        <f>P_A_R[[#This Row],[42+]]-P_A_R[[#This Row],[43+]]</f>
        <v>3.7999999999999991E-4</v>
      </c>
      <c r="CM99" s="5">
        <f>P_A_R[[#This Row],[43+]]-P_A_R[[#This Row],[44+]]</f>
        <v>2.6000000000000003E-4</v>
      </c>
      <c r="CN99" s="5">
        <f>P_A_R[[#This Row],[44+]]-P_A_R[[#This Row],[45+]]</f>
        <v>1.9000000000000001E-4</v>
      </c>
      <c r="CO99" s="5">
        <f>P_A_R[[#This Row],[45+]]-P_A_R[[#This Row],[46+]]</f>
        <v>1.0999999999999999E-4</v>
      </c>
      <c r="CP99" s="5">
        <f>P_A_R[[#This Row],[46+]]-P_A_R[[#This Row],[47+]]</f>
        <v>7.0000000000000021E-5</v>
      </c>
      <c r="CQ99" s="5">
        <f>P_A_R[[#This Row],[47+]]-P_A_R[[#This Row],[48+]]</f>
        <v>4.9999999999999982E-5</v>
      </c>
      <c r="CR99" s="5">
        <f>P_A_R[[#This Row],[48+]]-P_A_R[[#This Row],[49+]]</f>
        <v>3.0000000000000004E-5</v>
      </c>
      <c r="CS99" s="5">
        <f>P_A_R[[#This Row],[49+]]-P_A_R[[#This Row],[50+]]</f>
        <v>5.0000000000000002E-5</v>
      </c>
      <c r="CT99" s="5">
        <f>P_A_R[[#This Row],[50+]]-P_A_R[[#This Row],[51+]]</f>
        <v>0</v>
      </c>
      <c r="CU99" s="5">
        <f>P_A_R[[#This Row],[51+]]-P_A_R[[#This Row],[52+]]</f>
        <v>0</v>
      </c>
      <c r="CV99" s="5">
        <f>P_A_R[[#This Row],[52+]]-P_A_R[[#This Row],[53+]]</f>
        <v>0</v>
      </c>
      <c r="CW99" s="5">
        <f>P_A_R[[#This Row],[53+]]-P_A_R[[#This Row],[54+]]</f>
        <v>0</v>
      </c>
      <c r="CX99" s="5">
        <f>P_A_R[[#This Row],[54+]]-P_A_R[[#This Row],[55+]]</f>
        <v>0</v>
      </c>
      <c r="CY99" s="5">
        <f>P_A_R[[#This Row],[55+]]-P_A_R[[#This Row],[56+]]</f>
        <v>0</v>
      </c>
      <c r="CZ99" s="5">
        <f>P_A_R[[#This Row],[56+]]-P_A_R[[#This Row],[57+]]</f>
        <v>0</v>
      </c>
      <c r="DA99" s="5">
        <f>P_A_R[[#This Row],[57+]]-P_A_R[[#This Row],[58+]]</f>
        <v>0</v>
      </c>
      <c r="DB99" s="5">
        <f>P_A_R[[#This Row],[58+]]-P_A_R[[#This Row],[59+]]</f>
        <v>0</v>
      </c>
    </row>
    <row r="100" spans="1:106" x14ac:dyDescent="0.25">
      <c r="A100" s="10">
        <v>22400625</v>
      </c>
      <c r="B100" t="s">
        <v>75</v>
      </c>
      <c r="C100" t="s">
        <v>77</v>
      </c>
      <c r="D100" s="11">
        <v>0.83333333333333337</v>
      </c>
      <c r="E100" s="9" t="str">
        <f>HYPERLINK("https://www.nba.com/stats/player/1629656/boxscores-traditional", "Quentin Grimes")</f>
        <v>Quentin Grimes</v>
      </c>
      <c r="F100">
        <v>12.2</v>
      </c>
      <c r="G100" s="4">
        <v>3.9699999999999998</v>
      </c>
      <c r="H100" s="3">
        <v>0.70884000000000003</v>
      </c>
      <c r="I100" s="3">
        <v>0.61790999999999996</v>
      </c>
      <c r="J100" s="3">
        <v>0.51993999999999996</v>
      </c>
      <c r="K100" s="3">
        <v>0.42074</v>
      </c>
      <c r="L100" s="3">
        <v>0.32635999999999998</v>
      </c>
      <c r="M100" s="3">
        <v>0.23885000000000001</v>
      </c>
      <c r="N100" s="3">
        <v>0.16853000000000001</v>
      </c>
      <c r="O100" s="3">
        <v>0.11314</v>
      </c>
      <c r="P100" s="3">
        <v>7.2150000000000006E-2</v>
      </c>
      <c r="Q100" s="3">
        <v>4.3630000000000002E-2</v>
      </c>
      <c r="R100" s="3">
        <v>2.5000000000000001E-2</v>
      </c>
      <c r="S100" s="3">
        <v>1.321E-2</v>
      </c>
      <c r="T100" s="3">
        <v>6.7600000000000004E-3</v>
      </c>
      <c r="U100" s="3">
        <v>3.2599999999999999E-3</v>
      </c>
      <c r="V100" s="3">
        <v>1.49E-3</v>
      </c>
      <c r="W100" s="3">
        <v>6.4000000000000005E-4</v>
      </c>
      <c r="X100" s="3">
        <v>2.5000000000000001E-4</v>
      </c>
      <c r="Y100" s="3">
        <v>1E-4</v>
      </c>
      <c r="Z100" s="3">
        <v>3.0000000000000001E-5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5">
        <f>P_A_R[[#This Row],[10+]]-P_A_R[[#This Row],[11+]]</f>
        <v>9.0930000000000066E-2</v>
      </c>
      <c r="BG100" s="5">
        <f>P_A_R[[#This Row],[11+]]-P_A_R[[#This Row],[12+]]</f>
        <v>9.7970000000000002E-2</v>
      </c>
      <c r="BH100" s="5">
        <f>P_A_R[[#This Row],[12+]]-P_A_R[[#This Row],[13+]]</f>
        <v>9.9199999999999955E-2</v>
      </c>
      <c r="BI100" s="5">
        <f>P_A_R[[#This Row],[13+]]-P_A_R[[#This Row],[14+]]</f>
        <v>9.4380000000000019E-2</v>
      </c>
      <c r="BJ100" s="5">
        <f>P_A_R[[#This Row],[14+]]-P_A_R[[#This Row],[15+]]</f>
        <v>8.7509999999999977E-2</v>
      </c>
      <c r="BK100" s="5">
        <f>P_A_R[[#This Row],[15+]]-P_A_R[[#This Row],[16+]]</f>
        <v>7.0319999999999994E-2</v>
      </c>
      <c r="BL100" s="5">
        <f>P_A_R[[#This Row],[16+]]-P_A_R[[#This Row],[17+]]</f>
        <v>5.5390000000000009E-2</v>
      </c>
      <c r="BM100" s="5">
        <f>P_A_R[[#This Row],[17+]]-P_A_R[[#This Row],[18+]]</f>
        <v>4.0989999999999999E-2</v>
      </c>
      <c r="BN100" s="5">
        <f>P_A_R[[#This Row],[18+]]-P_A_R[[#This Row],[19+]]</f>
        <v>2.8520000000000004E-2</v>
      </c>
      <c r="BO100" s="5">
        <f>P_A_R[[#This Row],[19+]]-P_A_R[[#This Row],[20+]]</f>
        <v>1.8630000000000001E-2</v>
      </c>
      <c r="BP100" s="5">
        <f>P_A_R[[#This Row],[20+]]-P_A_R[[#This Row],[21+]]</f>
        <v>1.1790000000000002E-2</v>
      </c>
      <c r="BQ100" s="5">
        <f>P_A_R[[#This Row],[21+]]-P_A_R[[#This Row],[22+]]</f>
        <v>6.4499999999999991E-3</v>
      </c>
      <c r="BR100" s="5">
        <f>P_A_R[[#This Row],[22+]]-P_A_R[[#This Row],[23+]]</f>
        <v>3.5000000000000005E-3</v>
      </c>
      <c r="BS100" s="5">
        <f>P_A_R[[#This Row],[23+]]-P_A_R[[#This Row],[24+]]</f>
        <v>1.7699999999999999E-3</v>
      </c>
      <c r="BT100" s="5">
        <f>P_A_R[[#This Row],[24+]]-P_A_R[[#This Row],[25+]]</f>
        <v>8.4999999999999995E-4</v>
      </c>
      <c r="BU100" s="5">
        <f>P_A_R[[#This Row],[25+]]-P_A_R[[#This Row],[26+]]</f>
        <v>3.9000000000000005E-4</v>
      </c>
      <c r="BV100" s="5">
        <f>P_A_R[[#This Row],[26+]]-P_A_R[[#This Row],[27+]]</f>
        <v>1.5000000000000001E-4</v>
      </c>
      <c r="BW100" s="5">
        <f>P_A_R[[#This Row],[27+]]-P_A_R[[#This Row],[28+]]</f>
        <v>7.0000000000000007E-5</v>
      </c>
      <c r="BX100" s="5">
        <f>P_A_R[[#This Row],[28+]]-P_A_R[[#This Row],[29+]]</f>
        <v>3.0000000000000001E-5</v>
      </c>
      <c r="BY100" s="5">
        <f>P_A_R[[#This Row],[29+]]-P_A_R[[#This Row],[30+]]</f>
        <v>0</v>
      </c>
      <c r="BZ100" s="5">
        <f>P_A_R[[#This Row],[30+]]-P_A_R[[#This Row],[31+]]</f>
        <v>0</v>
      </c>
      <c r="CA100" s="5">
        <f>P_A_R[[#This Row],[31+]]-P_A_R[[#This Row],[32+]]</f>
        <v>0</v>
      </c>
      <c r="CB100" s="5">
        <f>P_A_R[[#This Row],[32+]]-P_A_R[[#This Row],[33+]]</f>
        <v>0</v>
      </c>
      <c r="CC100" s="5">
        <f>P_A_R[[#This Row],[33+]]-P_A_R[[#This Row],[34+]]</f>
        <v>0</v>
      </c>
      <c r="CD100" s="5">
        <f>P_A_R[[#This Row],[34+]]-P_A_R[[#This Row],[35+]]</f>
        <v>0</v>
      </c>
      <c r="CE100" s="5">
        <f>P_A_R[[#This Row],[35+]]-P_A_R[[#This Row],[36+]]</f>
        <v>0</v>
      </c>
      <c r="CF100" s="5">
        <f>P_A_R[[#This Row],[36+]]-P_A_R[[#This Row],[37+]]</f>
        <v>0</v>
      </c>
      <c r="CG100" s="5">
        <f>P_A_R[[#This Row],[37+]]-P_A_R[[#This Row],[38+]]</f>
        <v>0</v>
      </c>
      <c r="CH100" s="5">
        <f>P_A_R[[#This Row],[38+]]-P_A_R[[#This Row],[39+]]</f>
        <v>0</v>
      </c>
      <c r="CI100" s="5">
        <f>P_A_R[[#This Row],[39+]]-P_A_R[[#This Row],[40+]]</f>
        <v>0</v>
      </c>
      <c r="CJ100" s="5">
        <f>P_A_R[[#This Row],[40+]]-P_A_R[[#This Row],[41+]]</f>
        <v>0</v>
      </c>
      <c r="CK100" s="5">
        <f>P_A_R[[#This Row],[41+]]-P_A_R[[#This Row],[42+]]</f>
        <v>0</v>
      </c>
      <c r="CL100" s="5">
        <f>P_A_R[[#This Row],[42+]]-P_A_R[[#This Row],[43+]]</f>
        <v>0</v>
      </c>
      <c r="CM100" s="5">
        <f>P_A_R[[#This Row],[43+]]-P_A_R[[#This Row],[44+]]</f>
        <v>0</v>
      </c>
      <c r="CN100" s="5">
        <f>P_A_R[[#This Row],[44+]]-P_A_R[[#This Row],[45+]]</f>
        <v>0</v>
      </c>
      <c r="CO100" s="5">
        <f>P_A_R[[#This Row],[45+]]-P_A_R[[#This Row],[46+]]</f>
        <v>0</v>
      </c>
      <c r="CP100" s="5">
        <f>P_A_R[[#This Row],[46+]]-P_A_R[[#This Row],[47+]]</f>
        <v>0</v>
      </c>
      <c r="CQ100" s="5">
        <f>P_A_R[[#This Row],[47+]]-P_A_R[[#This Row],[48+]]</f>
        <v>0</v>
      </c>
      <c r="CR100" s="5">
        <f>P_A_R[[#This Row],[48+]]-P_A_R[[#This Row],[49+]]</f>
        <v>0</v>
      </c>
      <c r="CS100" s="5">
        <f>P_A_R[[#This Row],[49+]]-P_A_R[[#This Row],[50+]]</f>
        <v>0</v>
      </c>
      <c r="CT100" s="5">
        <f>P_A_R[[#This Row],[50+]]-P_A_R[[#This Row],[51+]]</f>
        <v>0</v>
      </c>
      <c r="CU100" s="5">
        <f>P_A_R[[#This Row],[51+]]-P_A_R[[#This Row],[52+]]</f>
        <v>0</v>
      </c>
      <c r="CV100" s="5">
        <f>P_A_R[[#This Row],[52+]]-P_A_R[[#This Row],[53+]]</f>
        <v>0</v>
      </c>
      <c r="CW100" s="5">
        <f>P_A_R[[#This Row],[53+]]-P_A_R[[#This Row],[54+]]</f>
        <v>0</v>
      </c>
      <c r="CX100" s="5">
        <f>P_A_R[[#This Row],[54+]]-P_A_R[[#This Row],[55+]]</f>
        <v>0</v>
      </c>
      <c r="CY100" s="5">
        <f>P_A_R[[#This Row],[55+]]-P_A_R[[#This Row],[56+]]</f>
        <v>0</v>
      </c>
      <c r="CZ100" s="5">
        <f>P_A_R[[#This Row],[56+]]-P_A_R[[#This Row],[57+]]</f>
        <v>0</v>
      </c>
      <c r="DA100" s="5">
        <f>P_A_R[[#This Row],[57+]]-P_A_R[[#This Row],[58+]]</f>
        <v>0</v>
      </c>
      <c r="DB100" s="5">
        <f>P_A_R[[#This Row],[58+]]-P_A_R[[#This Row],[59+]]</f>
        <v>0</v>
      </c>
    </row>
    <row r="101" spans="1:106" x14ac:dyDescent="0.25">
      <c r="A101" s="10">
        <v>22400625</v>
      </c>
      <c r="B101" t="s">
        <v>75</v>
      </c>
      <c r="C101" t="s">
        <v>77</v>
      </c>
      <c r="D101" s="11">
        <v>0.83333333333333337</v>
      </c>
      <c r="E101" s="9" t="str">
        <f>HYPERLINK("https://www.nba.com/stats/player/1628467/boxscores-traditional", "Maxi Kleber")</f>
        <v>Maxi Kleber</v>
      </c>
      <c r="F101">
        <v>9</v>
      </c>
      <c r="G101" s="4">
        <v>5.4039999999999999</v>
      </c>
      <c r="H101" s="3">
        <v>0.42465000000000003</v>
      </c>
      <c r="I101" s="3">
        <v>0.35569000000000001</v>
      </c>
      <c r="J101" s="3">
        <v>0.28774</v>
      </c>
      <c r="K101" s="3">
        <v>0.22964999999999999</v>
      </c>
      <c r="L101" s="3">
        <v>0.17619000000000001</v>
      </c>
      <c r="M101" s="3">
        <v>0.13350000000000001</v>
      </c>
      <c r="N101" s="3">
        <v>9.6799999999999997E-2</v>
      </c>
      <c r="O101" s="3">
        <v>6.9440000000000002E-2</v>
      </c>
      <c r="P101" s="3">
        <v>4.7460000000000002E-2</v>
      </c>
      <c r="Q101" s="3">
        <v>3.2160000000000001E-2</v>
      </c>
      <c r="R101" s="3">
        <v>2.068E-2</v>
      </c>
      <c r="S101" s="3">
        <v>1.321E-2</v>
      </c>
      <c r="T101" s="3">
        <v>7.9799999999999992E-3</v>
      </c>
      <c r="U101" s="3">
        <v>4.7999999999999996E-3</v>
      </c>
      <c r="V101" s="3">
        <v>2.7200000000000002E-3</v>
      </c>
      <c r="W101" s="3">
        <v>1.5399999999999999E-3</v>
      </c>
      <c r="X101" s="3">
        <v>8.1999999999999998E-4</v>
      </c>
      <c r="Y101" s="3">
        <v>4.2999999999999999E-4</v>
      </c>
      <c r="Z101" s="3">
        <v>2.2000000000000001E-4</v>
      </c>
      <c r="AA101" s="3">
        <v>1.1E-4</v>
      </c>
      <c r="AB101" s="3">
        <v>5.0000000000000002E-5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5">
        <f>P_A_R[[#This Row],[10+]]-P_A_R[[#This Row],[11+]]</f>
        <v>6.8960000000000021E-2</v>
      </c>
      <c r="BG101" s="5">
        <f>P_A_R[[#This Row],[11+]]-P_A_R[[#This Row],[12+]]</f>
        <v>6.795000000000001E-2</v>
      </c>
      <c r="BH101" s="5">
        <f>P_A_R[[#This Row],[12+]]-P_A_R[[#This Row],[13+]]</f>
        <v>5.8090000000000003E-2</v>
      </c>
      <c r="BI101" s="5">
        <f>P_A_R[[#This Row],[13+]]-P_A_R[[#This Row],[14+]]</f>
        <v>5.345999999999998E-2</v>
      </c>
      <c r="BJ101" s="5">
        <f>P_A_R[[#This Row],[14+]]-P_A_R[[#This Row],[15+]]</f>
        <v>4.2690000000000006E-2</v>
      </c>
      <c r="BK101" s="5">
        <f>P_A_R[[#This Row],[15+]]-P_A_R[[#This Row],[16+]]</f>
        <v>3.670000000000001E-2</v>
      </c>
      <c r="BL101" s="5">
        <f>P_A_R[[#This Row],[16+]]-P_A_R[[#This Row],[17+]]</f>
        <v>2.7359999999999995E-2</v>
      </c>
      <c r="BM101" s="5">
        <f>P_A_R[[#This Row],[17+]]-P_A_R[[#This Row],[18+]]</f>
        <v>2.198E-2</v>
      </c>
      <c r="BN101" s="5">
        <f>P_A_R[[#This Row],[18+]]-P_A_R[[#This Row],[19+]]</f>
        <v>1.5300000000000001E-2</v>
      </c>
      <c r="BO101" s="5">
        <f>P_A_R[[#This Row],[19+]]-P_A_R[[#This Row],[20+]]</f>
        <v>1.1480000000000001E-2</v>
      </c>
      <c r="BP101" s="5">
        <f>P_A_R[[#This Row],[20+]]-P_A_R[[#This Row],[21+]]</f>
        <v>7.4700000000000009E-3</v>
      </c>
      <c r="BQ101" s="5">
        <f>P_A_R[[#This Row],[21+]]-P_A_R[[#This Row],[22+]]</f>
        <v>5.2300000000000003E-3</v>
      </c>
      <c r="BR101" s="5">
        <f>P_A_R[[#This Row],[22+]]-P_A_R[[#This Row],[23+]]</f>
        <v>3.1799999999999997E-3</v>
      </c>
      <c r="BS101" s="5">
        <f>P_A_R[[#This Row],[23+]]-P_A_R[[#This Row],[24+]]</f>
        <v>2.0799999999999994E-3</v>
      </c>
      <c r="BT101" s="5">
        <f>P_A_R[[#This Row],[24+]]-P_A_R[[#This Row],[25+]]</f>
        <v>1.1800000000000003E-3</v>
      </c>
      <c r="BU101" s="5">
        <f>P_A_R[[#This Row],[25+]]-P_A_R[[#This Row],[26+]]</f>
        <v>7.1999999999999994E-4</v>
      </c>
      <c r="BV101" s="5">
        <f>P_A_R[[#This Row],[26+]]-P_A_R[[#This Row],[27+]]</f>
        <v>3.8999999999999999E-4</v>
      </c>
      <c r="BW101" s="5">
        <f>P_A_R[[#This Row],[27+]]-P_A_R[[#This Row],[28+]]</f>
        <v>2.0999999999999998E-4</v>
      </c>
      <c r="BX101" s="5">
        <f>P_A_R[[#This Row],[28+]]-P_A_R[[#This Row],[29+]]</f>
        <v>1.1E-4</v>
      </c>
      <c r="BY101" s="5">
        <f>P_A_R[[#This Row],[29+]]-P_A_R[[#This Row],[30+]]</f>
        <v>6.0000000000000002E-5</v>
      </c>
      <c r="BZ101" s="5">
        <f>P_A_R[[#This Row],[30+]]-P_A_R[[#This Row],[31+]]</f>
        <v>5.0000000000000002E-5</v>
      </c>
      <c r="CA101" s="5">
        <f>P_A_R[[#This Row],[31+]]-P_A_R[[#This Row],[32+]]</f>
        <v>0</v>
      </c>
      <c r="CB101" s="5">
        <f>P_A_R[[#This Row],[32+]]-P_A_R[[#This Row],[33+]]</f>
        <v>0</v>
      </c>
      <c r="CC101" s="5">
        <f>P_A_R[[#This Row],[33+]]-P_A_R[[#This Row],[34+]]</f>
        <v>0</v>
      </c>
      <c r="CD101" s="5">
        <f>P_A_R[[#This Row],[34+]]-P_A_R[[#This Row],[35+]]</f>
        <v>0</v>
      </c>
      <c r="CE101" s="5">
        <f>P_A_R[[#This Row],[35+]]-P_A_R[[#This Row],[36+]]</f>
        <v>0</v>
      </c>
      <c r="CF101" s="5">
        <f>P_A_R[[#This Row],[36+]]-P_A_R[[#This Row],[37+]]</f>
        <v>0</v>
      </c>
      <c r="CG101" s="5">
        <f>P_A_R[[#This Row],[37+]]-P_A_R[[#This Row],[38+]]</f>
        <v>0</v>
      </c>
      <c r="CH101" s="5">
        <f>P_A_R[[#This Row],[38+]]-P_A_R[[#This Row],[39+]]</f>
        <v>0</v>
      </c>
      <c r="CI101" s="5">
        <f>P_A_R[[#This Row],[39+]]-P_A_R[[#This Row],[40+]]</f>
        <v>0</v>
      </c>
      <c r="CJ101" s="5">
        <f>P_A_R[[#This Row],[40+]]-P_A_R[[#This Row],[41+]]</f>
        <v>0</v>
      </c>
      <c r="CK101" s="5">
        <f>P_A_R[[#This Row],[41+]]-P_A_R[[#This Row],[42+]]</f>
        <v>0</v>
      </c>
      <c r="CL101" s="5">
        <f>P_A_R[[#This Row],[42+]]-P_A_R[[#This Row],[43+]]</f>
        <v>0</v>
      </c>
      <c r="CM101" s="5">
        <f>P_A_R[[#This Row],[43+]]-P_A_R[[#This Row],[44+]]</f>
        <v>0</v>
      </c>
      <c r="CN101" s="5">
        <f>P_A_R[[#This Row],[44+]]-P_A_R[[#This Row],[45+]]</f>
        <v>0</v>
      </c>
      <c r="CO101" s="5">
        <f>P_A_R[[#This Row],[45+]]-P_A_R[[#This Row],[46+]]</f>
        <v>0</v>
      </c>
      <c r="CP101" s="5">
        <f>P_A_R[[#This Row],[46+]]-P_A_R[[#This Row],[47+]]</f>
        <v>0</v>
      </c>
      <c r="CQ101" s="5">
        <f>P_A_R[[#This Row],[47+]]-P_A_R[[#This Row],[48+]]</f>
        <v>0</v>
      </c>
      <c r="CR101" s="5">
        <f>P_A_R[[#This Row],[48+]]-P_A_R[[#This Row],[49+]]</f>
        <v>0</v>
      </c>
      <c r="CS101" s="5">
        <f>P_A_R[[#This Row],[49+]]-P_A_R[[#This Row],[50+]]</f>
        <v>0</v>
      </c>
      <c r="CT101" s="5">
        <f>P_A_R[[#This Row],[50+]]-P_A_R[[#This Row],[51+]]</f>
        <v>0</v>
      </c>
      <c r="CU101" s="5">
        <f>P_A_R[[#This Row],[51+]]-P_A_R[[#This Row],[52+]]</f>
        <v>0</v>
      </c>
      <c r="CV101" s="5">
        <f>P_A_R[[#This Row],[52+]]-P_A_R[[#This Row],[53+]]</f>
        <v>0</v>
      </c>
      <c r="CW101" s="5">
        <f>P_A_R[[#This Row],[53+]]-P_A_R[[#This Row],[54+]]</f>
        <v>0</v>
      </c>
      <c r="CX101" s="5">
        <f>P_A_R[[#This Row],[54+]]-P_A_R[[#This Row],[55+]]</f>
        <v>0</v>
      </c>
      <c r="CY101" s="5">
        <f>P_A_R[[#This Row],[55+]]-P_A_R[[#This Row],[56+]]</f>
        <v>0</v>
      </c>
      <c r="CZ101" s="5">
        <f>P_A_R[[#This Row],[56+]]-P_A_R[[#This Row],[57+]]</f>
        <v>0</v>
      </c>
      <c r="DA101" s="5">
        <f>P_A_R[[#This Row],[57+]]-P_A_R[[#This Row],[58+]]</f>
        <v>0</v>
      </c>
      <c r="DB101" s="5">
        <f>P_A_R[[#This Row],[58+]]-P_A_R[[#This Row],[59+]]</f>
        <v>0</v>
      </c>
    </row>
    <row r="102" spans="1:106" x14ac:dyDescent="0.25">
      <c r="A102" s="10">
        <v>22400625</v>
      </c>
      <c r="B102" t="s">
        <v>77</v>
      </c>
      <c r="C102" t="s">
        <v>75</v>
      </c>
      <c r="D102" s="11">
        <v>0.83333333333333337</v>
      </c>
      <c r="E102" s="9" t="str">
        <f>HYPERLINK("https://www.nba.com/stats/player/1631114/boxscores-traditional", "Jalen Williams")</f>
        <v>Jalen Williams</v>
      </c>
      <c r="F102">
        <v>29.8</v>
      </c>
      <c r="G102" s="4">
        <v>2.8570000000000002</v>
      </c>
      <c r="H102" s="3">
        <v>1</v>
      </c>
      <c r="I102" s="3">
        <v>1</v>
      </c>
      <c r="J102" s="3">
        <v>1</v>
      </c>
      <c r="K102" s="3">
        <v>1</v>
      </c>
      <c r="L102" s="3">
        <v>1</v>
      </c>
      <c r="M102" s="3">
        <v>1</v>
      </c>
      <c r="N102" s="3">
        <v>1</v>
      </c>
      <c r="O102" s="3">
        <v>1</v>
      </c>
      <c r="P102" s="3">
        <v>1</v>
      </c>
      <c r="Q102" s="3">
        <v>0.99992000000000003</v>
      </c>
      <c r="R102" s="3">
        <v>0.99970000000000003</v>
      </c>
      <c r="S102" s="3">
        <v>0.99895999999999996</v>
      </c>
      <c r="T102" s="3">
        <v>0.99682999999999999</v>
      </c>
      <c r="U102" s="3">
        <v>0.99134</v>
      </c>
      <c r="V102" s="3">
        <v>0.97882000000000002</v>
      </c>
      <c r="W102" s="3">
        <v>0.95352000000000003</v>
      </c>
      <c r="X102" s="3">
        <v>0.90824000000000005</v>
      </c>
      <c r="Y102" s="3">
        <v>0.83645999999999998</v>
      </c>
      <c r="Z102" s="3">
        <v>0.73565000000000003</v>
      </c>
      <c r="AA102" s="3">
        <v>0.61026000000000002</v>
      </c>
      <c r="AB102" s="3">
        <v>0.47210000000000002</v>
      </c>
      <c r="AC102" s="3">
        <v>0.33723999999999998</v>
      </c>
      <c r="AD102" s="3">
        <v>0.22065000000000001</v>
      </c>
      <c r="AE102" s="3">
        <v>0.13136</v>
      </c>
      <c r="AF102" s="3">
        <v>7.0779999999999996E-2</v>
      </c>
      <c r="AG102" s="3">
        <v>3.4380000000000001E-2</v>
      </c>
      <c r="AH102" s="3">
        <v>1.4999999999999999E-2</v>
      </c>
      <c r="AI102" s="3">
        <v>5.8700000000000002E-3</v>
      </c>
      <c r="AJ102" s="3">
        <v>2.0500000000000002E-3</v>
      </c>
      <c r="AK102" s="3">
        <v>6.4000000000000005E-4</v>
      </c>
      <c r="AL102" s="3">
        <v>1.8000000000000001E-4</v>
      </c>
      <c r="AM102" s="3">
        <v>4.0000000000000003E-5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5">
        <f>P_A_R[[#This Row],[10+]]-P_A_R[[#This Row],[11+]]</f>
        <v>0</v>
      </c>
      <c r="BG102" s="5">
        <f>P_A_R[[#This Row],[11+]]-P_A_R[[#This Row],[12+]]</f>
        <v>0</v>
      </c>
      <c r="BH102" s="5">
        <f>P_A_R[[#This Row],[12+]]-P_A_R[[#This Row],[13+]]</f>
        <v>0</v>
      </c>
      <c r="BI102" s="5">
        <f>P_A_R[[#This Row],[13+]]-P_A_R[[#This Row],[14+]]</f>
        <v>0</v>
      </c>
      <c r="BJ102" s="5">
        <f>P_A_R[[#This Row],[14+]]-P_A_R[[#This Row],[15+]]</f>
        <v>0</v>
      </c>
      <c r="BK102" s="5">
        <f>P_A_R[[#This Row],[15+]]-P_A_R[[#This Row],[16+]]</f>
        <v>0</v>
      </c>
      <c r="BL102" s="5">
        <f>P_A_R[[#This Row],[16+]]-P_A_R[[#This Row],[17+]]</f>
        <v>0</v>
      </c>
      <c r="BM102" s="5">
        <f>P_A_R[[#This Row],[17+]]-P_A_R[[#This Row],[18+]]</f>
        <v>0</v>
      </c>
      <c r="BN102" s="5">
        <f>P_A_R[[#This Row],[18+]]-P_A_R[[#This Row],[19+]]</f>
        <v>7.9999999999968985E-5</v>
      </c>
      <c r="BO102" s="5">
        <f>P_A_R[[#This Row],[19+]]-P_A_R[[#This Row],[20+]]</f>
        <v>2.1999999999999797E-4</v>
      </c>
      <c r="BP102" s="5">
        <f>P_A_R[[#This Row],[20+]]-P_A_R[[#This Row],[21+]]</f>
        <v>7.4000000000007393E-4</v>
      </c>
      <c r="BQ102" s="5">
        <f>P_A_R[[#This Row],[21+]]-P_A_R[[#This Row],[22+]]</f>
        <v>2.1299999999999653E-3</v>
      </c>
      <c r="BR102" s="5">
        <f>P_A_R[[#This Row],[22+]]-P_A_R[[#This Row],[23+]]</f>
        <v>5.4899999999999949E-3</v>
      </c>
      <c r="BS102" s="5">
        <f>P_A_R[[#This Row],[23+]]-P_A_R[[#This Row],[24+]]</f>
        <v>1.2519999999999976E-2</v>
      </c>
      <c r="BT102" s="5">
        <f>P_A_R[[#This Row],[24+]]-P_A_R[[#This Row],[25+]]</f>
        <v>2.5299999999999989E-2</v>
      </c>
      <c r="BU102" s="5">
        <f>P_A_R[[#This Row],[25+]]-P_A_R[[#This Row],[26+]]</f>
        <v>4.5279999999999987E-2</v>
      </c>
      <c r="BV102" s="5">
        <f>P_A_R[[#This Row],[26+]]-P_A_R[[#This Row],[27+]]</f>
        <v>7.1780000000000066E-2</v>
      </c>
      <c r="BW102" s="5">
        <f>P_A_R[[#This Row],[27+]]-P_A_R[[#This Row],[28+]]</f>
        <v>0.10080999999999996</v>
      </c>
      <c r="BX102" s="5">
        <f>P_A_R[[#This Row],[28+]]-P_A_R[[#This Row],[29+]]</f>
        <v>0.12539</v>
      </c>
      <c r="BY102" s="5">
        <f>P_A_R[[#This Row],[29+]]-P_A_R[[#This Row],[30+]]</f>
        <v>0.13816000000000001</v>
      </c>
      <c r="BZ102" s="5">
        <f>P_A_R[[#This Row],[30+]]-P_A_R[[#This Row],[31+]]</f>
        <v>0.13486000000000004</v>
      </c>
      <c r="CA102" s="5">
        <f>P_A_R[[#This Row],[31+]]-P_A_R[[#This Row],[32+]]</f>
        <v>0.11658999999999997</v>
      </c>
      <c r="CB102" s="5">
        <f>P_A_R[[#This Row],[32+]]-P_A_R[[#This Row],[33+]]</f>
        <v>8.9290000000000008E-2</v>
      </c>
      <c r="CC102" s="5">
        <f>P_A_R[[#This Row],[33+]]-P_A_R[[#This Row],[34+]]</f>
        <v>6.0580000000000009E-2</v>
      </c>
      <c r="CD102" s="5">
        <f>P_A_R[[#This Row],[34+]]-P_A_R[[#This Row],[35+]]</f>
        <v>3.6399999999999995E-2</v>
      </c>
      <c r="CE102" s="5">
        <f>P_A_R[[#This Row],[35+]]-P_A_R[[#This Row],[36+]]</f>
        <v>1.9380000000000001E-2</v>
      </c>
      <c r="CF102" s="5">
        <f>P_A_R[[#This Row],[36+]]-P_A_R[[#This Row],[37+]]</f>
        <v>9.1299999999999992E-3</v>
      </c>
      <c r="CG102" s="5">
        <f>P_A_R[[#This Row],[37+]]-P_A_R[[#This Row],[38+]]</f>
        <v>3.82E-3</v>
      </c>
      <c r="CH102" s="5">
        <f>P_A_R[[#This Row],[38+]]-P_A_R[[#This Row],[39+]]</f>
        <v>1.4100000000000002E-3</v>
      </c>
      <c r="CI102" s="5">
        <f>P_A_R[[#This Row],[39+]]-P_A_R[[#This Row],[40+]]</f>
        <v>4.6000000000000001E-4</v>
      </c>
      <c r="CJ102" s="5">
        <f>P_A_R[[#This Row],[40+]]-P_A_R[[#This Row],[41+]]</f>
        <v>1.4000000000000001E-4</v>
      </c>
      <c r="CK102" s="5">
        <f>P_A_R[[#This Row],[41+]]-P_A_R[[#This Row],[42+]]</f>
        <v>4.0000000000000003E-5</v>
      </c>
      <c r="CL102" s="5">
        <f>P_A_R[[#This Row],[42+]]-P_A_R[[#This Row],[43+]]</f>
        <v>0</v>
      </c>
      <c r="CM102" s="5">
        <f>P_A_R[[#This Row],[43+]]-P_A_R[[#This Row],[44+]]</f>
        <v>0</v>
      </c>
      <c r="CN102" s="5">
        <f>P_A_R[[#This Row],[44+]]-P_A_R[[#This Row],[45+]]</f>
        <v>0</v>
      </c>
      <c r="CO102" s="5">
        <f>P_A_R[[#This Row],[45+]]-P_A_R[[#This Row],[46+]]</f>
        <v>0</v>
      </c>
      <c r="CP102" s="5">
        <f>P_A_R[[#This Row],[46+]]-P_A_R[[#This Row],[47+]]</f>
        <v>0</v>
      </c>
      <c r="CQ102" s="5">
        <f>P_A_R[[#This Row],[47+]]-P_A_R[[#This Row],[48+]]</f>
        <v>0</v>
      </c>
      <c r="CR102" s="5">
        <f>P_A_R[[#This Row],[48+]]-P_A_R[[#This Row],[49+]]</f>
        <v>0</v>
      </c>
      <c r="CS102" s="5">
        <f>P_A_R[[#This Row],[49+]]-P_A_R[[#This Row],[50+]]</f>
        <v>0</v>
      </c>
      <c r="CT102" s="5">
        <f>P_A_R[[#This Row],[50+]]-P_A_R[[#This Row],[51+]]</f>
        <v>0</v>
      </c>
      <c r="CU102" s="5">
        <f>P_A_R[[#This Row],[51+]]-P_A_R[[#This Row],[52+]]</f>
        <v>0</v>
      </c>
      <c r="CV102" s="5">
        <f>P_A_R[[#This Row],[52+]]-P_A_R[[#This Row],[53+]]</f>
        <v>0</v>
      </c>
      <c r="CW102" s="5">
        <f>P_A_R[[#This Row],[53+]]-P_A_R[[#This Row],[54+]]</f>
        <v>0</v>
      </c>
      <c r="CX102" s="5">
        <f>P_A_R[[#This Row],[54+]]-P_A_R[[#This Row],[55+]]</f>
        <v>0</v>
      </c>
      <c r="CY102" s="5">
        <f>P_A_R[[#This Row],[55+]]-P_A_R[[#This Row],[56+]]</f>
        <v>0</v>
      </c>
      <c r="CZ102" s="5">
        <f>P_A_R[[#This Row],[56+]]-P_A_R[[#This Row],[57+]]</f>
        <v>0</v>
      </c>
      <c r="DA102" s="5">
        <f>P_A_R[[#This Row],[57+]]-P_A_R[[#This Row],[58+]]</f>
        <v>0</v>
      </c>
      <c r="DB102" s="5">
        <f>P_A_R[[#This Row],[58+]]-P_A_R[[#This Row],[59+]]</f>
        <v>0</v>
      </c>
    </row>
    <row r="103" spans="1:106" x14ac:dyDescent="0.25">
      <c r="A103" s="10">
        <v>22400625</v>
      </c>
      <c r="B103" t="s">
        <v>77</v>
      </c>
      <c r="C103" t="s">
        <v>75</v>
      </c>
      <c r="D103" s="11">
        <v>0.83333333333333337</v>
      </c>
      <c r="E103" s="9" t="str">
        <f>HYPERLINK("https://www.nba.com/stats/player/1628983/boxscores-traditional", "Shai Gilgeous-Alexander")</f>
        <v>Shai Gilgeous-Alexander</v>
      </c>
      <c r="F103">
        <v>48</v>
      </c>
      <c r="G103" s="4">
        <v>10.488</v>
      </c>
      <c r="H103" s="3">
        <v>0.99985000000000002</v>
      </c>
      <c r="I103" s="3">
        <v>0.99978999999999996</v>
      </c>
      <c r="J103" s="3">
        <v>0.99970000000000003</v>
      </c>
      <c r="K103" s="3">
        <v>0.99958000000000002</v>
      </c>
      <c r="L103" s="3">
        <v>0.99939999999999996</v>
      </c>
      <c r="M103" s="3">
        <v>0.99917999999999996</v>
      </c>
      <c r="N103" s="3">
        <v>0.99885999999999997</v>
      </c>
      <c r="O103" s="3">
        <v>0.99846000000000001</v>
      </c>
      <c r="P103" s="3">
        <v>0.99787999999999999</v>
      </c>
      <c r="Q103" s="3">
        <v>0.99719999999999998</v>
      </c>
      <c r="R103" s="3">
        <v>0.99621000000000004</v>
      </c>
      <c r="S103" s="3">
        <v>0.99492000000000003</v>
      </c>
      <c r="T103" s="3">
        <v>0.99343000000000004</v>
      </c>
      <c r="U103" s="3">
        <v>0.99134</v>
      </c>
      <c r="V103" s="3">
        <v>0.98899000000000004</v>
      </c>
      <c r="W103" s="3">
        <v>0.98573999999999995</v>
      </c>
      <c r="X103" s="3">
        <v>0.98214000000000001</v>
      </c>
      <c r="Y103" s="3">
        <v>0.97724999999999995</v>
      </c>
      <c r="Z103" s="3">
        <v>0.97192999999999996</v>
      </c>
      <c r="AA103" s="3">
        <v>0.96484999999999999</v>
      </c>
      <c r="AB103" s="3">
        <v>0.95728000000000002</v>
      </c>
      <c r="AC103" s="3">
        <v>0.94738</v>
      </c>
      <c r="AD103" s="3">
        <v>0.93698999999999999</v>
      </c>
      <c r="AE103" s="3">
        <v>0.92364000000000002</v>
      </c>
      <c r="AF103" s="3">
        <v>0.90824000000000005</v>
      </c>
      <c r="AG103" s="3">
        <v>0.89251000000000003</v>
      </c>
      <c r="AH103" s="3">
        <v>0.87285999999999997</v>
      </c>
      <c r="AI103" s="3">
        <v>0.85314000000000001</v>
      </c>
      <c r="AJ103" s="3">
        <v>0.82894000000000001</v>
      </c>
      <c r="AK103" s="3">
        <v>0.80510999999999999</v>
      </c>
      <c r="AL103" s="3">
        <v>0.77637</v>
      </c>
      <c r="AM103" s="3">
        <v>0.74856999999999996</v>
      </c>
      <c r="AN103" s="3">
        <v>0.71565999999999996</v>
      </c>
      <c r="AO103" s="3">
        <v>0.68439000000000005</v>
      </c>
      <c r="AP103" s="3">
        <v>0.64802999999999999</v>
      </c>
      <c r="AQ103" s="3">
        <v>0.61409000000000002</v>
      </c>
      <c r="AR103" s="3">
        <v>0.57535000000000003</v>
      </c>
      <c r="AS103" s="3">
        <v>0.53983000000000003</v>
      </c>
      <c r="AT103" s="3">
        <v>0.5</v>
      </c>
      <c r="AU103" s="3">
        <v>0.46017000000000002</v>
      </c>
      <c r="AV103" s="3">
        <v>0.42465000000000003</v>
      </c>
      <c r="AW103" s="3">
        <v>0.38590999999999998</v>
      </c>
      <c r="AX103" s="3">
        <v>0.35197000000000001</v>
      </c>
      <c r="AY103" s="3">
        <v>0.31561</v>
      </c>
      <c r="AZ103" s="3">
        <v>0.28433999999999998</v>
      </c>
      <c r="BA103" s="3">
        <v>0.25142999999999999</v>
      </c>
      <c r="BB103" s="3">
        <v>0.22363</v>
      </c>
      <c r="BC103" s="3">
        <v>0.19489000000000001</v>
      </c>
      <c r="BD103" s="3">
        <v>0.17105999999999999</v>
      </c>
      <c r="BE103" s="3">
        <v>0.14685999999999999</v>
      </c>
      <c r="BF103" s="5">
        <f>P_A_R[[#This Row],[10+]]-P_A_R[[#This Row],[11+]]</f>
        <v>6.0000000000060005E-5</v>
      </c>
      <c r="BG103" s="5">
        <f>P_A_R[[#This Row],[11+]]-P_A_R[[#This Row],[12+]]</f>
        <v>8.9999999999923475E-5</v>
      </c>
      <c r="BH103" s="5">
        <f>P_A_R[[#This Row],[12+]]-P_A_R[[#This Row],[13+]]</f>
        <v>1.2000000000000899E-4</v>
      </c>
      <c r="BI103" s="5">
        <f>P_A_R[[#This Row],[13+]]-P_A_R[[#This Row],[14+]]</f>
        <v>1.8000000000006899E-4</v>
      </c>
      <c r="BJ103" s="5">
        <f>P_A_R[[#This Row],[14+]]-P_A_R[[#This Row],[15+]]</f>
        <v>2.1999999999999797E-4</v>
      </c>
      <c r="BK103" s="5">
        <f>P_A_R[[#This Row],[15+]]-P_A_R[[#This Row],[16+]]</f>
        <v>3.1999999999998696E-4</v>
      </c>
      <c r="BL103" s="5">
        <f>P_A_R[[#This Row],[16+]]-P_A_R[[#This Row],[17+]]</f>
        <v>3.9999999999995595E-4</v>
      </c>
      <c r="BM103" s="5">
        <f>P_A_R[[#This Row],[17+]]-P_A_R[[#This Row],[18+]]</f>
        <v>5.8000000000002494E-4</v>
      </c>
      <c r="BN103" s="5">
        <f>P_A_R[[#This Row],[18+]]-P_A_R[[#This Row],[19+]]</f>
        <v>6.8000000000001393E-4</v>
      </c>
      <c r="BO103" s="5">
        <f>P_A_R[[#This Row],[19+]]-P_A_R[[#This Row],[20+]]</f>
        <v>9.8999999999993538E-4</v>
      </c>
      <c r="BP103" s="5">
        <f>P_A_R[[#This Row],[20+]]-P_A_R[[#This Row],[21+]]</f>
        <v>1.2900000000000134E-3</v>
      </c>
      <c r="BQ103" s="5">
        <f>P_A_R[[#This Row],[21+]]-P_A_R[[#This Row],[22+]]</f>
        <v>1.4899999999999913E-3</v>
      </c>
      <c r="BR103" s="5">
        <f>P_A_R[[#This Row],[22+]]-P_A_R[[#This Row],[23+]]</f>
        <v>2.0900000000000363E-3</v>
      </c>
      <c r="BS103" s="5">
        <f>P_A_R[[#This Row],[23+]]-P_A_R[[#This Row],[24+]]</f>
        <v>2.3499999999999632E-3</v>
      </c>
      <c r="BT103" s="5">
        <f>P_A_R[[#This Row],[24+]]-P_A_R[[#This Row],[25+]]</f>
        <v>3.2500000000000862E-3</v>
      </c>
      <c r="BU103" s="5">
        <f>P_A_R[[#This Row],[25+]]-P_A_R[[#This Row],[26+]]</f>
        <v>3.5999999999999366E-3</v>
      </c>
      <c r="BV103" s="5">
        <f>P_A_R[[#This Row],[26+]]-P_A_R[[#This Row],[27+]]</f>
        <v>4.890000000000061E-3</v>
      </c>
      <c r="BW103" s="5">
        <f>P_A_R[[#This Row],[27+]]-P_A_R[[#This Row],[28+]]</f>
        <v>5.3199999999999914E-3</v>
      </c>
      <c r="BX103" s="5">
        <f>P_A_R[[#This Row],[28+]]-P_A_R[[#This Row],[29+]]</f>
        <v>7.0799999999999752E-3</v>
      </c>
      <c r="BY103" s="5">
        <f>P_A_R[[#This Row],[29+]]-P_A_R[[#This Row],[30+]]</f>
        <v>7.5699999999999656E-3</v>
      </c>
      <c r="BZ103" s="5">
        <f>P_A_R[[#This Row],[30+]]-P_A_R[[#This Row],[31+]]</f>
        <v>9.9000000000000199E-3</v>
      </c>
      <c r="CA103" s="5">
        <f>P_A_R[[#This Row],[31+]]-P_A_R[[#This Row],[32+]]</f>
        <v>1.039000000000001E-2</v>
      </c>
      <c r="CB103" s="5">
        <f>P_A_R[[#This Row],[32+]]-P_A_R[[#This Row],[33+]]</f>
        <v>1.3349999999999973E-2</v>
      </c>
      <c r="CC103" s="5">
        <f>P_A_R[[#This Row],[33+]]-P_A_R[[#This Row],[34+]]</f>
        <v>1.5399999999999969E-2</v>
      </c>
      <c r="CD103" s="5">
        <f>P_A_R[[#This Row],[34+]]-P_A_R[[#This Row],[35+]]</f>
        <v>1.5730000000000022E-2</v>
      </c>
      <c r="CE103" s="5">
        <f>P_A_R[[#This Row],[35+]]-P_A_R[[#This Row],[36+]]</f>
        <v>1.9650000000000056E-2</v>
      </c>
      <c r="CF103" s="5">
        <f>P_A_R[[#This Row],[36+]]-P_A_R[[#This Row],[37+]]</f>
        <v>1.971999999999996E-2</v>
      </c>
      <c r="CG103" s="5">
        <f>P_A_R[[#This Row],[37+]]-P_A_R[[#This Row],[38+]]</f>
        <v>2.4199999999999999E-2</v>
      </c>
      <c r="CH103" s="5">
        <f>P_A_R[[#This Row],[38+]]-P_A_R[[#This Row],[39+]]</f>
        <v>2.3830000000000018E-2</v>
      </c>
      <c r="CI103" s="5">
        <f>P_A_R[[#This Row],[39+]]-P_A_R[[#This Row],[40+]]</f>
        <v>2.8739999999999988E-2</v>
      </c>
      <c r="CJ103" s="5">
        <f>P_A_R[[#This Row],[40+]]-P_A_R[[#This Row],[41+]]</f>
        <v>2.7800000000000047E-2</v>
      </c>
      <c r="CK103" s="5">
        <f>P_A_R[[#This Row],[41+]]-P_A_R[[#This Row],[42+]]</f>
        <v>3.2909999999999995E-2</v>
      </c>
      <c r="CL103" s="5">
        <f>P_A_R[[#This Row],[42+]]-P_A_R[[#This Row],[43+]]</f>
        <v>3.1269999999999909E-2</v>
      </c>
      <c r="CM103" s="5">
        <f>P_A_R[[#This Row],[43+]]-P_A_R[[#This Row],[44+]]</f>
        <v>3.6360000000000059E-2</v>
      </c>
      <c r="CN103" s="5">
        <f>P_A_R[[#This Row],[44+]]-P_A_R[[#This Row],[45+]]</f>
        <v>3.393999999999997E-2</v>
      </c>
      <c r="CO103" s="5">
        <f>P_A_R[[#This Row],[45+]]-P_A_R[[#This Row],[46+]]</f>
        <v>3.8739999999999997E-2</v>
      </c>
      <c r="CP103" s="5">
        <f>P_A_R[[#This Row],[46+]]-P_A_R[[#This Row],[47+]]</f>
        <v>3.5519999999999996E-2</v>
      </c>
      <c r="CQ103" s="5">
        <f>P_A_R[[#This Row],[47+]]-P_A_R[[#This Row],[48+]]</f>
        <v>3.9830000000000032E-2</v>
      </c>
      <c r="CR103" s="5">
        <f>P_A_R[[#This Row],[48+]]-P_A_R[[#This Row],[49+]]</f>
        <v>3.9829999999999977E-2</v>
      </c>
      <c r="CS103" s="5">
        <f>P_A_R[[#This Row],[49+]]-P_A_R[[#This Row],[50+]]</f>
        <v>3.5519999999999996E-2</v>
      </c>
      <c r="CT103" s="5">
        <f>P_A_R[[#This Row],[50+]]-P_A_R[[#This Row],[51+]]</f>
        <v>3.8740000000000052E-2</v>
      </c>
      <c r="CU103" s="5">
        <f>P_A_R[[#This Row],[51+]]-P_A_R[[#This Row],[52+]]</f>
        <v>3.393999999999997E-2</v>
      </c>
      <c r="CV103" s="5">
        <f>P_A_R[[#This Row],[52+]]-P_A_R[[#This Row],[53+]]</f>
        <v>3.6360000000000003E-2</v>
      </c>
      <c r="CW103" s="5">
        <f>P_A_R[[#This Row],[53+]]-P_A_R[[#This Row],[54+]]</f>
        <v>3.127000000000002E-2</v>
      </c>
      <c r="CX103" s="5">
        <f>P_A_R[[#This Row],[54+]]-P_A_R[[#This Row],[55+]]</f>
        <v>3.2909999999999995E-2</v>
      </c>
      <c r="CY103" s="5">
        <f>P_A_R[[#This Row],[55+]]-P_A_R[[#This Row],[56+]]</f>
        <v>2.7799999999999991E-2</v>
      </c>
      <c r="CZ103" s="5">
        <f>P_A_R[[#This Row],[56+]]-P_A_R[[#This Row],[57+]]</f>
        <v>2.8739999999999988E-2</v>
      </c>
      <c r="DA103" s="5">
        <f>P_A_R[[#This Row],[57+]]-P_A_R[[#This Row],[58+]]</f>
        <v>2.3830000000000018E-2</v>
      </c>
      <c r="DB103" s="5">
        <f>P_A_R[[#This Row],[58+]]-P_A_R[[#This Row],[59+]]</f>
        <v>2.4199999999999999E-2</v>
      </c>
    </row>
    <row r="104" spans="1:106" x14ac:dyDescent="0.25">
      <c r="A104" s="10">
        <v>22400625</v>
      </c>
      <c r="B104" t="s">
        <v>77</v>
      </c>
      <c r="C104" t="s">
        <v>75</v>
      </c>
      <c r="D104" s="11">
        <v>0.83333333333333337</v>
      </c>
      <c r="E104" s="9" t="str">
        <f>HYPERLINK("https://www.nba.com/stats/player/1628392/boxscores-traditional", "Isaiah Hartenstein")</f>
        <v>Isaiah Hartenstein</v>
      </c>
      <c r="F104">
        <v>26</v>
      </c>
      <c r="G104" s="4">
        <v>6.1639999999999997</v>
      </c>
      <c r="H104" s="3">
        <v>0.99534</v>
      </c>
      <c r="I104" s="3">
        <v>0.99245000000000005</v>
      </c>
      <c r="J104" s="3">
        <v>0.98839999999999995</v>
      </c>
      <c r="K104" s="3">
        <v>0.98257000000000005</v>
      </c>
      <c r="L104" s="3">
        <v>0.97441</v>
      </c>
      <c r="M104" s="3">
        <v>0.96245999999999998</v>
      </c>
      <c r="N104" s="3">
        <v>0.94738</v>
      </c>
      <c r="O104" s="3">
        <v>0.92784999999999995</v>
      </c>
      <c r="P104" s="3">
        <v>0.9032</v>
      </c>
      <c r="Q104" s="3">
        <v>0.87285999999999997</v>
      </c>
      <c r="R104" s="3">
        <v>0.83398000000000005</v>
      </c>
      <c r="S104" s="3">
        <v>0.79103000000000001</v>
      </c>
      <c r="T104" s="3">
        <v>0.74214999999999998</v>
      </c>
      <c r="U104" s="3">
        <v>0.68793000000000004</v>
      </c>
      <c r="V104" s="3">
        <v>0.62551999999999996</v>
      </c>
      <c r="W104" s="3">
        <v>0.56355999999999995</v>
      </c>
      <c r="X104" s="3">
        <v>0.5</v>
      </c>
      <c r="Y104" s="3">
        <v>0.43643999999999999</v>
      </c>
      <c r="Z104" s="3">
        <v>0.37447999999999998</v>
      </c>
      <c r="AA104" s="3">
        <v>0.31207000000000001</v>
      </c>
      <c r="AB104" s="3">
        <v>0.25785000000000002</v>
      </c>
      <c r="AC104" s="3">
        <v>0.20896999999999999</v>
      </c>
      <c r="AD104" s="3">
        <v>0.16602</v>
      </c>
      <c r="AE104" s="3">
        <v>0.12714</v>
      </c>
      <c r="AF104" s="3">
        <v>9.6799999999999997E-2</v>
      </c>
      <c r="AG104" s="3">
        <v>7.2150000000000006E-2</v>
      </c>
      <c r="AH104" s="3">
        <v>5.262E-2</v>
      </c>
      <c r="AI104" s="3">
        <v>3.7539999999999997E-2</v>
      </c>
      <c r="AJ104" s="3">
        <v>2.5590000000000002E-2</v>
      </c>
      <c r="AK104" s="3">
        <v>1.7430000000000001E-2</v>
      </c>
      <c r="AL104" s="3">
        <v>1.1599999999999999E-2</v>
      </c>
      <c r="AM104" s="3">
        <v>7.5500000000000003E-3</v>
      </c>
      <c r="AN104" s="3">
        <v>4.6600000000000001E-3</v>
      </c>
      <c r="AO104" s="3">
        <v>2.8900000000000002E-3</v>
      </c>
      <c r="AP104" s="3">
        <v>1.75E-3</v>
      </c>
      <c r="AQ104" s="3">
        <v>1.0399999999999999E-3</v>
      </c>
      <c r="AR104" s="3">
        <v>5.9999999999999995E-4</v>
      </c>
      <c r="AS104" s="3">
        <v>3.2000000000000003E-4</v>
      </c>
      <c r="AT104" s="3">
        <v>1.8000000000000001E-4</v>
      </c>
      <c r="AU104" s="3">
        <v>1E-4</v>
      </c>
      <c r="AV104" s="3">
        <v>5.0000000000000002E-5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5">
        <f>P_A_R[[#This Row],[10+]]-P_A_R[[#This Row],[11+]]</f>
        <v>2.8899999999999482E-3</v>
      </c>
      <c r="BG104" s="5">
        <f>P_A_R[[#This Row],[11+]]-P_A_R[[#This Row],[12+]]</f>
        <v>4.0500000000001091E-3</v>
      </c>
      <c r="BH104" s="5">
        <f>P_A_R[[#This Row],[12+]]-P_A_R[[#This Row],[13+]]</f>
        <v>5.8299999999998908E-3</v>
      </c>
      <c r="BI104" s="5">
        <f>P_A_R[[#This Row],[13+]]-P_A_R[[#This Row],[14+]]</f>
        <v>8.1600000000000561E-3</v>
      </c>
      <c r="BJ104" s="5">
        <f>P_A_R[[#This Row],[14+]]-P_A_R[[#This Row],[15+]]</f>
        <v>1.1950000000000016E-2</v>
      </c>
      <c r="BK104" s="5">
        <f>P_A_R[[#This Row],[15+]]-P_A_R[[#This Row],[16+]]</f>
        <v>1.5079999999999982E-2</v>
      </c>
      <c r="BL104" s="5">
        <f>P_A_R[[#This Row],[16+]]-P_A_R[[#This Row],[17+]]</f>
        <v>1.9530000000000047E-2</v>
      </c>
      <c r="BM104" s="5">
        <f>P_A_R[[#This Row],[17+]]-P_A_R[[#This Row],[18+]]</f>
        <v>2.464999999999995E-2</v>
      </c>
      <c r="BN104" s="5">
        <f>P_A_R[[#This Row],[18+]]-P_A_R[[#This Row],[19+]]</f>
        <v>3.0340000000000034E-2</v>
      </c>
      <c r="BO104" s="5">
        <f>P_A_R[[#This Row],[19+]]-P_A_R[[#This Row],[20+]]</f>
        <v>3.8879999999999915E-2</v>
      </c>
      <c r="BP104" s="5">
        <f>P_A_R[[#This Row],[20+]]-P_A_R[[#This Row],[21+]]</f>
        <v>4.2950000000000044E-2</v>
      </c>
      <c r="BQ104" s="5">
        <f>P_A_R[[#This Row],[21+]]-P_A_R[[#This Row],[22+]]</f>
        <v>4.8880000000000035E-2</v>
      </c>
      <c r="BR104" s="5">
        <f>P_A_R[[#This Row],[22+]]-P_A_R[[#This Row],[23+]]</f>
        <v>5.4219999999999935E-2</v>
      </c>
      <c r="BS104" s="5">
        <f>P_A_R[[#This Row],[23+]]-P_A_R[[#This Row],[24+]]</f>
        <v>6.2410000000000077E-2</v>
      </c>
      <c r="BT104" s="5">
        <f>P_A_R[[#This Row],[24+]]-P_A_R[[#This Row],[25+]]</f>
        <v>6.1960000000000015E-2</v>
      </c>
      <c r="BU104" s="5">
        <f>P_A_R[[#This Row],[25+]]-P_A_R[[#This Row],[26+]]</f>
        <v>6.355999999999995E-2</v>
      </c>
      <c r="BV104" s="5">
        <f>P_A_R[[#This Row],[26+]]-P_A_R[[#This Row],[27+]]</f>
        <v>6.3560000000000005E-2</v>
      </c>
      <c r="BW104" s="5">
        <f>P_A_R[[#This Row],[27+]]-P_A_R[[#This Row],[28+]]</f>
        <v>6.1960000000000015E-2</v>
      </c>
      <c r="BX104" s="5">
        <f>P_A_R[[#This Row],[28+]]-P_A_R[[#This Row],[29+]]</f>
        <v>6.2409999999999966E-2</v>
      </c>
      <c r="BY104" s="5">
        <f>P_A_R[[#This Row],[29+]]-P_A_R[[#This Row],[30+]]</f>
        <v>5.421999999999999E-2</v>
      </c>
      <c r="BZ104" s="5">
        <f>P_A_R[[#This Row],[30+]]-P_A_R[[#This Row],[31+]]</f>
        <v>4.8880000000000035E-2</v>
      </c>
      <c r="CA104" s="5">
        <f>P_A_R[[#This Row],[31+]]-P_A_R[[#This Row],[32+]]</f>
        <v>4.2949999999999988E-2</v>
      </c>
      <c r="CB104" s="5">
        <f>P_A_R[[#This Row],[32+]]-P_A_R[[#This Row],[33+]]</f>
        <v>3.8879999999999998E-2</v>
      </c>
      <c r="CC104" s="5">
        <f>P_A_R[[#This Row],[33+]]-P_A_R[[#This Row],[34+]]</f>
        <v>3.0340000000000006E-2</v>
      </c>
      <c r="CD104" s="5">
        <f>P_A_R[[#This Row],[34+]]-P_A_R[[#This Row],[35+]]</f>
        <v>2.4649999999999991E-2</v>
      </c>
      <c r="CE104" s="5">
        <f>P_A_R[[#This Row],[35+]]-P_A_R[[#This Row],[36+]]</f>
        <v>1.9530000000000006E-2</v>
      </c>
      <c r="CF104" s="5">
        <f>P_A_R[[#This Row],[36+]]-P_A_R[[#This Row],[37+]]</f>
        <v>1.5080000000000003E-2</v>
      </c>
      <c r="CG104" s="5">
        <f>P_A_R[[#This Row],[37+]]-P_A_R[[#This Row],[38+]]</f>
        <v>1.1949999999999995E-2</v>
      </c>
      <c r="CH104" s="5">
        <f>P_A_R[[#This Row],[38+]]-P_A_R[[#This Row],[39+]]</f>
        <v>8.1600000000000006E-3</v>
      </c>
      <c r="CI104" s="5">
        <f>P_A_R[[#This Row],[39+]]-P_A_R[[#This Row],[40+]]</f>
        <v>5.8300000000000018E-3</v>
      </c>
      <c r="CJ104" s="5">
        <f>P_A_R[[#This Row],[40+]]-P_A_R[[#This Row],[41+]]</f>
        <v>4.0499999999999989E-3</v>
      </c>
      <c r="CK104" s="5">
        <f>P_A_R[[#This Row],[41+]]-P_A_R[[#This Row],[42+]]</f>
        <v>2.8900000000000002E-3</v>
      </c>
      <c r="CL104" s="5">
        <f>P_A_R[[#This Row],[42+]]-P_A_R[[#This Row],[43+]]</f>
        <v>1.7699999999999999E-3</v>
      </c>
      <c r="CM104" s="5">
        <f>P_A_R[[#This Row],[43+]]-P_A_R[[#This Row],[44+]]</f>
        <v>1.1400000000000002E-3</v>
      </c>
      <c r="CN104" s="5">
        <f>P_A_R[[#This Row],[44+]]-P_A_R[[#This Row],[45+]]</f>
        <v>7.1000000000000013E-4</v>
      </c>
      <c r="CO104" s="5">
        <f>P_A_R[[#This Row],[45+]]-P_A_R[[#This Row],[46+]]</f>
        <v>4.3999999999999996E-4</v>
      </c>
      <c r="CP104" s="5">
        <f>P_A_R[[#This Row],[46+]]-P_A_R[[#This Row],[47+]]</f>
        <v>2.7999999999999992E-4</v>
      </c>
      <c r="CQ104" s="5">
        <f>P_A_R[[#This Row],[47+]]-P_A_R[[#This Row],[48+]]</f>
        <v>1.4000000000000001E-4</v>
      </c>
      <c r="CR104" s="5">
        <f>P_A_R[[#This Row],[48+]]-P_A_R[[#This Row],[49+]]</f>
        <v>8.0000000000000007E-5</v>
      </c>
      <c r="CS104" s="5">
        <f>P_A_R[[#This Row],[49+]]-P_A_R[[#This Row],[50+]]</f>
        <v>5.0000000000000002E-5</v>
      </c>
      <c r="CT104" s="5">
        <f>P_A_R[[#This Row],[50+]]-P_A_R[[#This Row],[51+]]</f>
        <v>5.0000000000000002E-5</v>
      </c>
      <c r="CU104" s="5">
        <f>P_A_R[[#This Row],[51+]]-P_A_R[[#This Row],[52+]]</f>
        <v>0</v>
      </c>
      <c r="CV104" s="5">
        <f>P_A_R[[#This Row],[52+]]-P_A_R[[#This Row],[53+]]</f>
        <v>0</v>
      </c>
      <c r="CW104" s="5">
        <f>P_A_R[[#This Row],[53+]]-P_A_R[[#This Row],[54+]]</f>
        <v>0</v>
      </c>
      <c r="CX104" s="5">
        <f>P_A_R[[#This Row],[54+]]-P_A_R[[#This Row],[55+]]</f>
        <v>0</v>
      </c>
      <c r="CY104" s="5">
        <f>P_A_R[[#This Row],[55+]]-P_A_R[[#This Row],[56+]]</f>
        <v>0</v>
      </c>
      <c r="CZ104" s="5">
        <f>P_A_R[[#This Row],[56+]]-P_A_R[[#This Row],[57+]]</f>
        <v>0</v>
      </c>
      <c r="DA104" s="5">
        <f>P_A_R[[#This Row],[57+]]-P_A_R[[#This Row],[58+]]</f>
        <v>0</v>
      </c>
      <c r="DB104" s="5">
        <f>P_A_R[[#This Row],[58+]]-P_A_R[[#This Row],[59+]]</f>
        <v>0</v>
      </c>
    </row>
    <row r="105" spans="1:106" x14ac:dyDescent="0.25">
      <c r="A105" s="10">
        <v>22400625</v>
      </c>
      <c r="B105" t="s">
        <v>77</v>
      </c>
      <c r="C105" t="s">
        <v>75</v>
      </c>
      <c r="D105" s="11">
        <v>0.83333333333333337</v>
      </c>
      <c r="E105" s="9" t="str">
        <f>HYPERLINK("https://www.nba.com/stats/player/1641717/boxscores-traditional", "Cason Wallace")</f>
        <v>Cason Wallace</v>
      </c>
      <c r="F105">
        <v>19.600000000000001</v>
      </c>
      <c r="G105" s="4">
        <v>4.3170000000000002</v>
      </c>
      <c r="H105" s="3">
        <v>0.98678999999999994</v>
      </c>
      <c r="I105" s="3">
        <v>0.97670000000000001</v>
      </c>
      <c r="J105" s="3">
        <v>0.96079999999999999</v>
      </c>
      <c r="K105" s="3">
        <v>0.93698999999999999</v>
      </c>
      <c r="L105" s="3">
        <v>0.9032</v>
      </c>
      <c r="M105" s="3">
        <v>0.85768999999999995</v>
      </c>
      <c r="N105" s="3">
        <v>0.79673000000000005</v>
      </c>
      <c r="O105" s="3">
        <v>0.72575000000000001</v>
      </c>
      <c r="P105" s="3">
        <v>0.64431000000000005</v>
      </c>
      <c r="Q105" s="3">
        <v>0.55567</v>
      </c>
      <c r="R105" s="3">
        <v>0.46414</v>
      </c>
      <c r="S105" s="3">
        <v>0.37447999999999998</v>
      </c>
      <c r="T105" s="3">
        <v>0.28774</v>
      </c>
      <c r="U105" s="3">
        <v>0.21476000000000001</v>
      </c>
      <c r="V105" s="3">
        <v>0.15386</v>
      </c>
      <c r="W105" s="3">
        <v>0.10564999999999999</v>
      </c>
      <c r="X105" s="3">
        <v>6.9440000000000002E-2</v>
      </c>
      <c r="Y105" s="3">
        <v>4.3630000000000002E-2</v>
      </c>
      <c r="Z105" s="3">
        <v>2.5590000000000002E-2</v>
      </c>
      <c r="AA105" s="3">
        <v>1.4630000000000001E-2</v>
      </c>
      <c r="AB105" s="3">
        <v>7.9799999999999992E-3</v>
      </c>
      <c r="AC105" s="3">
        <v>4.15E-3</v>
      </c>
      <c r="AD105" s="3">
        <v>2.0500000000000002E-3</v>
      </c>
      <c r="AE105" s="3">
        <v>9.7000000000000005E-4</v>
      </c>
      <c r="AF105" s="3">
        <v>4.2000000000000002E-4</v>
      </c>
      <c r="AG105" s="3">
        <v>1.8000000000000001E-4</v>
      </c>
      <c r="AH105" s="3">
        <v>6.9999999999999994E-5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5">
        <f>P_A_R[[#This Row],[10+]]-P_A_R[[#This Row],[11+]]</f>
        <v>1.0089999999999932E-2</v>
      </c>
      <c r="BG105" s="5">
        <f>P_A_R[[#This Row],[11+]]-P_A_R[[#This Row],[12+]]</f>
        <v>1.5900000000000025E-2</v>
      </c>
      <c r="BH105" s="5">
        <f>P_A_R[[#This Row],[12+]]-P_A_R[[#This Row],[13+]]</f>
        <v>2.3809999999999998E-2</v>
      </c>
      <c r="BI105" s="5">
        <f>P_A_R[[#This Row],[13+]]-P_A_R[[#This Row],[14+]]</f>
        <v>3.3789999999999987E-2</v>
      </c>
      <c r="BJ105" s="5">
        <f>P_A_R[[#This Row],[14+]]-P_A_R[[#This Row],[15+]]</f>
        <v>4.551000000000005E-2</v>
      </c>
      <c r="BK105" s="5">
        <f>P_A_R[[#This Row],[15+]]-P_A_R[[#This Row],[16+]]</f>
        <v>6.0959999999999903E-2</v>
      </c>
      <c r="BL105" s="5">
        <f>P_A_R[[#This Row],[16+]]-P_A_R[[#This Row],[17+]]</f>
        <v>7.0980000000000043E-2</v>
      </c>
      <c r="BM105" s="5">
        <f>P_A_R[[#This Row],[17+]]-P_A_R[[#This Row],[18+]]</f>
        <v>8.1439999999999957E-2</v>
      </c>
      <c r="BN105" s="5">
        <f>P_A_R[[#This Row],[18+]]-P_A_R[[#This Row],[19+]]</f>
        <v>8.8640000000000052E-2</v>
      </c>
      <c r="BO105" s="5">
        <f>P_A_R[[#This Row],[19+]]-P_A_R[[#This Row],[20+]]</f>
        <v>9.153E-2</v>
      </c>
      <c r="BP105" s="5">
        <f>P_A_R[[#This Row],[20+]]-P_A_R[[#This Row],[21+]]</f>
        <v>8.9660000000000017E-2</v>
      </c>
      <c r="BQ105" s="5">
        <f>P_A_R[[#This Row],[21+]]-P_A_R[[#This Row],[22+]]</f>
        <v>8.6739999999999984E-2</v>
      </c>
      <c r="BR105" s="5">
        <f>P_A_R[[#This Row],[22+]]-P_A_R[[#This Row],[23+]]</f>
        <v>7.2979999999999989E-2</v>
      </c>
      <c r="BS105" s="5">
        <f>P_A_R[[#This Row],[23+]]-P_A_R[[#This Row],[24+]]</f>
        <v>6.090000000000001E-2</v>
      </c>
      <c r="BT105" s="5">
        <f>P_A_R[[#This Row],[24+]]-P_A_R[[#This Row],[25+]]</f>
        <v>4.8210000000000003E-2</v>
      </c>
      <c r="BU105" s="5">
        <f>P_A_R[[#This Row],[25+]]-P_A_R[[#This Row],[26+]]</f>
        <v>3.6209999999999992E-2</v>
      </c>
      <c r="BV105" s="5">
        <f>P_A_R[[#This Row],[26+]]-P_A_R[[#This Row],[27+]]</f>
        <v>2.581E-2</v>
      </c>
      <c r="BW105" s="5">
        <f>P_A_R[[#This Row],[27+]]-P_A_R[[#This Row],[28+]]</f>
        <v>1.804E-2</v>
      </c>
      <c r="BX105" s="5">
        <f>P_A_R[[#This Row],[28+]]-P_A_R[[#This Row],[29+]]</f>
        <v>1.0960000000000001E-2</v>
      </c>
      <c r="BY105" s="5">
        <f>P_A_R[[#This Row],[29+]]-P_A_R[[#This Row],[30+]]</f>
        <v>6.6500000000000014E-3</v>
      </c>
      <c r="BZ105" s="5">
        <f>P_A_R[[#This Row],[30+]]-P_A_R[[#This Row],[31+]]</f>
        <v>3.8299999999999992E-3</v>
      </c>
      <c r="CA105" s="5">
        <f>P_A_R[[#This Row],[31+]]-P_A_R[[#This Row],[32+]]</f>
        <v>2.0999999999999999E-3</v>
      </c>
      <c r="CB105" s="5">
        <f>P_A_R[[#This Row],[32+]]-P_A_R[[#This Row],[33+]]</f>
        <v>1.0800000000000002E-3</v>
      </c>
      <c r="CC105" s="5">
        <f>P_A_R[[#This Row],[33+]]-P_A_R[[#This Row],[34+]]</f>
        <v>5.5000000000000003E-4</v>
      </c>
      <c r="CD105" s="5">
        <f>P_A_R[[#This Row],[34+]]-P_A_R[[#This Row],[35+]]</f>
        <v>2.4000000000000001E-4</v>
      </c>
      <c r="CE105" s="5">
        <f>P_A_R[[#This Row],[35+]]-P_A_R[[#This Row],[36+]]</f>
        <v>1.1000000000000002E-4</v>
      </c>
      <c r="CF105" s="5">
        <f>P_A_R[[#This Row],[36+]]-P_A_R[[#This Row],[37+]]</f>
        <v>6.9999999999999994E-5</v>
      </c>
      <c r="CG105" s="5">
        <f>P_A_R[[#This Row],[37+]]-P_A_R[[#This Row],[38+]]</f>
        <v>0</v>
      </c>
      <c r="CH105" s="5">
        <f>P_A_R[[#This Row],[38+]]-P_A_R[[#This Row],[39+]]</f>
        <v>0</v>
      </c>
      <c r="CI105" s="5">
        <f>P_A_R[[#This Row],[39+]]-P_A_R[[#This Row],[40+]]</f>
        <v>0</v>
      </c>
      <c r="CJ105" s="5">
        <f>P_A_R[[#This Row],[40+]]-P_A_R[[#This Row],[41+]]</f>
        <v>0</v>
      </c>
      <c r="CK105" s="5">
        <f>P_A_R[[#This Row],[41+]]-P_A_R[[#This Row],[42+]]</f>
        <v>0</v>
      </c>
      <c r="CL105" s="5">
        <f>P_A_R[[#This Row],[42+]]-P_A_R[[#This Row],[43+]]</f>
        <v>0</v>
      </c>
      <c r="CM105" s="5">
        <f>P_A_R[[#This Row],[43+]]-P_A_R[[#This Row],[44+]]</f>
        <v>0</v>
      </c>
      <c r="CN105" s="5">
        <f>P_A_R[[#This Row],[44+]]-P_A_R[[#This Row],[45+]]</f>
        <v>0</v>
      </c>
      <c r="CO105" s="5">
        <f>P_A_R[[#This Row],[45+]]-P_A_R[[#This Row],[46+]]</f>
        <v>0</v>
      </c>
      <c r="CP105" s="5">
        <f>P_A_R[[#This Row],[46+]]-P_A_R[[#This Row],[47+]]</f>
        <v>0</v>
      </c>
      <c r="CQ105" s="5">
        <f>P_A_R[[#This Row],[47+]]-P_A_R[[#This Row],[48+]]</f>
        <v>0</v>
      </c>
      <c r="CR105" s="5">
        <f>P_A_R[[#This Row],[48+]]-P_A_R[[#This Row],[49+]]</f>
        <v>0</v>
      </c>
      <c r="CS105" s="5">
        <f>P_A_R[[#This Row],[49+]]-P_A_R[[#This Row],[50+]]</f>
        <v>0</v>
      </c>
      <c r="CT105" s="5">
        <f>P_A_R[[#This Row],[50+]]-P_A_R[[#This Row],[51+]]</f>
        <v>0</v>
      </c>
      <c r="CU105" s="5">
        <f>P_A_R[[#This Row],[51+]]-P_A_R[[#This Row],[52+]]</f>
        <v>0</v>
      </c>
      <c r="CV105" s="5">
        <f>P_A_R[[#This Row],[52+]]-P_A_R[[#This Row],[53+]]</f>
        <v>0</v>
      </c>
      <c r="CW105" s="5">
        <f>P_A_R[[#This Row],[53+]]-P_A_R[[#This Row],[54+]]</f>
        <v>0</v>
      </c>
      <c r="CX105" s="5">
        <f>P_A_R[[#This Row],[54+]]-P_A_R[[#This Row],[55+]]</f>
        <v>0</v>
      </c>
      <c r="CY105" s="5">
        <f>P_A_R[[#This Row],[55+]]-P_A_R[[#This Row],[56+]]</f>
        <v>0</v>
      </c>
      <c r="CZ105" s="5">
        <f>P_A_R[[#This Row],[56+]]-P_A_R[[#This Row],[57+]]</f>
        <v>0</v>
      </c>
      <c r="DA105" s="5">
        <f>P_A_R[[#This Row],[57+]]-P_A_R[[#This Row],[58+]]</f>
        <v>0</v>
      </c>
      <c r="DB105" s="5">
        <f>P_A_R[[#This Row],[58+]]-P_A_R[[#This Row],[59+]]</f>
        <v>0</v>
      </c>
    </row>
    <row r="106" spans="1:106" x14ac:dyDescent="0.25">
      <c r="A106" s="10">
        <v>22400625</v>
      </c>
      <c r="B106" t="s">
        <v>77</v>
      </c>
      <c r="C106" t="s">
        <v>75</v>
      </c>
      <c r="D106" s="11">
        <v>0.83333333333333337</v>
      </c>
      <c r="E106" s="9" t="str">
        <f>HYPERLINK("https://www.nba.com/stats/player/1631096/boxscores-traditional", "Chet Holmgren")</f>
        <v>Chet Holmgren</v>
      </c>
      <c r="F106">
        <v>24.4</v>
      </c>
      <c r="G106" s="4">
        <v>8.1630000000000003</v>
      </c>
      <c r="H106" s="3">
        <v>0.96079999999999999</v>
      </c>
      <c r="I106" s="3">
        <v>0.94950000000000001</v>
      </c>
      <c r="J106" s="3">
        <v>0.93574000000000002</v>
      </c>
      <c r="K106" s="3">
        <v>0.91923999999999995</v>
      </c>
      <c r="L106" s="3">
        <v>0.89795999999999998</v>
      </c>
      <c r="M106" s="3">
        <v>0.87492999999999999</v>
      </c>
      <c r="N106" s="3">
        <v>0.84848999999999997</v>
      </c>
      <c r="O106" s="3">
        <v>0.81859000000000004</v>
      </c>
      <c r="P106" s="3">
        <v>0.7823</v>
      </c>
      <c r="Q106" s="3">
        <v>0.74536999999999998</v>
      </c>
      <c r="R106" s="3">
        <v>0.70540000000000003</v>
      </c>
      <c r="S106" s="3">
        <v>0.66276000000000002</v>
      </c>
      <c r="T106" s="3">
        <v>0.61409000000000002</v>
      </c>
      <c r="U106" s="3">
        <v>0.56749000000000005</v>
      </c>
      <c r="V106" s="3">
        <v>0.51993999999999996</v>
      </c>
      <c r="W106" s="3">
        <v>0.47210000000000002</v>
      </c>
      <c r="X106" s="3">
        <v>0.42074</v>
      </c>
      <c r="Y106" s="3">
        <v>0.37447999999999998</v>
      </c>
      <c r="Z106" s="3">
        <v>0.32996999999999999</v>
      </c>
      <c r="AA106" s="3">
        <v>0.28774</v>
      </c>
      <c r="AB106" s="3">
        <v>0.24510000000000001</v>
      </c>
      <c r="AC106" s="3">
        <v>0.20896999999999999</v>
      </c>
      <c r="AD106" s="3">
        <v>0.17619000000000001</v>
      </c>
      <c r="AE106" s="3">
        <v>0.14685999999999999</v>
      </c>
      <c r="AF106" s="3">
        <v>0.11899999999999999</v>
      </c>
      <c r="AG106" s="3">
        <v>9.6799999999999997E-2</v>
      </c>
      <c r="AH106" s="3">
        <v>7.7799999999999994E-2</v>
      </c>
      <c r="AI106" s="3">
        <v>6.1780000000000002E-2</v>
      </c>
      <c r="AJ106" s="3">
        <v>4.7460000000000002E-2</v>
      </c>
      <c r="AK106" s="3">
        <v>3.6729999999999999E-2</v>
      </c>
      <c r="AL106" s="3">
        <v>2.8070000000000001E-2</v>
      </c>
      <c r="AM106" s="3">
        <v>2.1180000000000001E-2</v>
      </c>
      <c r="AN106" s="3">
        <v>1.5389999999999999E-2</v>
      </c>
      <c r="AO106" s="3">
        <v>1.1299999999999999E-2</v>
      </c>
      <c r="AP106" s="3">
        <v>8.2000000000000007E-3</v>
      </c>
      <c r="AQ106" s="3">
        <v>5.8700000000000002E-3</v>
      </c>
      <c r="AR106" s="3">
        <v>4.0200000000000001E-3</v>
      </c>
      <c r="AS106" s="3">
        <v>2.8E-3</v>
      </c>
      <c r="AT106" s="3">
        <v>1.9300000000000001E-3</v>
      </c>
      <c r="AU106" s="3">
        <v>1.31E-3</v>
      </c>
      <c r="AV106" s="3">
        <v>8.4000000000000003E-4</v>
      </c>
      <c r="AW106" s="3">
        <v>5.5999999999999995E-4</v>
      </c>
      <c r="AX106" s="3">
        <v>3.6000000000000002E-4</v>
      </c>
      <c r="AY106" s="3">
        <v>2.3000000000000001E-4</v>
      </c>
      <c r="AZ106" s="3">
        <v>1.3999999999999999E-4</v>
      </c>
      <c r="BA106" s="3">
        <v>9.0000000000000006E-5</v>
      </c>
      <c r="BB106" s="3">
        <v>5.0000000000000002E-5</v>
      </c>
      <c r="BC106" s="3">
        <v>3.0000000000000001E-5</v>
      </c>
      <c r="BD106" s="3">
        <v>0</v>
      </c>
      <c r="BE106" s="3">
        <v>0</v>
      </c>
      <c r="BF106" s="5">
        <f>P_A_R[[#This Row],[10+]]-P_A_R[[#This Row],[11+]]</f>
        <v>1.1299999999999977E-2</v>
      </c>
      <c r="BG106" s="5">
        <f>P_A_R[[#This Row],[11+]]-P_A_R[[#This Row],[12+]]</f>
        <v>1.3759999999999994E-2</v>
      </c>
      <c r="BH106" s="5">
        <f>P_A_R[[#This Row],[12+]]-P_A_R[[#This Row],[13+]]</f>
        <v>1.650000000000007E-2</v>
      </c>
      <c r="BI106" s="5">
        <f>P_A_R[[#This Row],[13+]]-P_A_R[[#This Row],[14+]]</f>
        <v>2.1279999999999966E-2</v>
      </c>
      <c r="BJ106" s="5">
        <f>P_A_R[[#This Row],[14+]]-P_A_R[[#This Row],[15+]]</f>
        <v>2.3029999999999995E-2</v>
      </c>
      <c r="BK106" s="5">
        <f>P_A_R[[#This Row],[15+]]-P_A_R[[#This Row],[16+]]</f>
        <v>2.6440000000000019E-2</v>
      </c>
      <c r="BL106" s="5">
        <f>P_A_R[[#This Row],[16+]]-P_A_R[[#This Row],[17+]]</f>
        <v>2.9899999999999927E-2</v>
      </c>
      <c r="BM106" s="5">
        <f>P_A_R[[#This Row],[17+]]-P_A_R[[#This Row],[18+]]</f>
        <v>3.6290000000000044E-2</v>
      </c>
      <c r="BN106" s="5">
        <f>P_A_R[[#This Row],[18+]]-P_A_R[[#This Row],[19+]]</f>
        <v>3.6930000000000018E-2</v>
      </c>
      <c r="BO106" s="5">
        <f>P_A_R[[#This Row],[19+]]-P_A_R[[#This Row],[20+]]</f>
        <v>3.996999999999995E-2</v>
      </c>
      <c r="BP106" s="5">
        <f>P_A_R[[#This Row],[20+]]-P_A_R[[#This Row],[21+]]</f>
        <v>4.2640000000000011E-2</v>
      </c>
      <c r="BQ106" s="5">
        <f>P_A_R[[#This Row],[21+]]-P_A_R[[#This Row],[22+]]</f>
        <v>4.8669999999999991E-2</v>
      </c>
      <c r="BR106" s="5">
        <f>P_A_R[[#This Row],[22+]]-P_A_R[[#This Row],[23+]]</f>
        <v>4.6599999999999975E-2</v>
      </c>
      <c r="BS106" s="5">
        <f>P_A_R[[#This Row],[23+]]-P_A_R[[#This Row],[24+]]</f>
        <v>4.7550000000000092E-2</v>
      </c>
      <c r="BT106" s="5">
        <f>P_A_R[[#This Row],[24+]]-P_A_R[[#This Row],[25+]]</f>
        <v>4.7839999999999938E-2</v>
      </c>
      <c r="BU106" s="5">
        <f>P_A_R[[#This Row],[25+]]-P_A_R[[#This Row],[26+]]</f>
        <v>5.1360000000000017E-2</v>
      </c>
      <c r="BV106" s="5">
        <f>P_A_R[[#This Row],[26+]]-P_A_R[[#This Row],[27+]]</f>
        <v>4.6260000000000023E-2</v>
      </c>
      <c r="BW106" s="5">
        <f>P_A_R[[#This Row],[27+]]-P_A_R[[#This Row],[28+]]</f>
        <v>4.4509999999999994E-2</v>
      </c>
      <c r="BX106" s="5">
        <f>P_A_R[[#This Row],[28+]]-P_A_R[[#This Row],[29+]]</f>
        <v>4.222999999999999E-2</v>
      </c>
      <c r="BY106" s="5">
        <f>P_A_R[[#This Row],[29+]]-P_A_R[[#This Row],[30+]]</f>
        <v>4.2639999999999983E-2</v>
      </c>
      <c r="BZ106" s="5">
        <f>P_A_R[[#This Row],[30+]]-P_A_R[[#This Row],[31+]]</f>
        <v>3.6130000000000023E-2</v>
      </c>
      <c r="CA106" s="5">
        <f>P_A_R[[#This Row],[31+]]-P_A_R[[#This Row],[32+]]</f>
        <v>3.2779999999999976E-2</v>
      </c>
      <c r="CB106" s="5">
        <f>P_A_R[[#This Row],[32+]]-P_A_R[[#This Row],[33+]]</f>
        <v>2.9330000000000023E-2</v>
      </c>
      <c r="CC106" s="5">
        <f>P_A_R[[#This Row],[33+]]-P_A_R[[#This Row],[34+]]</f>
        <v>2.7859999999999996E-2</v>
      </c>
      <c r="CD106" s="5">
        <f>P_A_R[[#This Row],[34+]]-P_A_R[[#This Row],[35+]]</f>
        <v>2.2199999999999998E-2</v>
      </c>
      <c r="CE106" s="5">
        <f>P_A_R[[#This Row],[35+]]-P_A_R[[#This Row],[36+]]</f>
        <v>1.9000000000000003E-2</v>
      </c>
      <c r="CF106" s="5">
        <f>P_A_R[[#This Row],[36+]]-P_A_R[[#This Row],[37+]]</f>
        <v>1.6019999999999993E-2</v>
      </c>
      <c r="CG106" s="5">
        <f>P_A_R[[#This Row],[37+]]-P_A_R[[#This Row],[38+]]</f>
        <v>1.4319999999999999E-2</v>
      </c>
      <c r="CH106" s="5">
        <f>P_A_R[[#This Row],[38+]]-P_A_R[[#This Row],[39+]]</f>
        <v>1.0730000000000003E-2</v>
      </c>
      <c r="CI106" s="5">
        <f>P_A_R[[#This Row],[39+]]-P_A_R[[#This Row],[40+]]</f>
        <v>8.6599999999999976E-3</v>
      </c>
      <c r="CJ106" s="5">
        <f>P_A_R[[#This Row],[40+]]-P_A_R[[#This Row],[41+]]</f>
        <v>6.8900000000000003E-3</v>
      </c>
      <c r="CK106" s="5">
        <f>P_A_R[[#This Row],[41+]]-P_A_R[[#This Row],[42+]]</f>
        <v>5.7900000000000017E-3</v>
      </c>
      <c r="CL106" s="5">
        <f>P_A_R[[#This Row],[42+]]-P_A_R[[#This Row],[43+]]</f>
        <v>4.0899999999999999E-3</v>
      </c>
      <c r="CM106" s="5">
        <f>P_A_R[[#This Row],[43+]]-P_A_R[[#This Row],[44+]]</f>
        <v>3.0999999999999986E-3</v>
      </c>
      <c r="CN106" s="5">
        <f>P_A_R[[#This Row],[44+]]-P_A_R[[#This Row],[45+]]</f>
        <v>2.3300000000000005E-3</v>
      </c>
      <c r="CO106" s="5">
        <f>P_A_R[[#This Row],[45+]]-P_A_R[[#This Row],[46+]]</f>
        <v>1.8500000000000001E-3</v>
      </c>
      <c r="CP106" s="5">
        <f>P_A_R[[#This Row],[46+]]-P_A_R[[#This Row],[47+]]</f>
        <v>1.2200000000000002E-3</v>
      </c>
      <c r="CQ106" s="5">
        <f>P_A_R[[#This Row],[47+]]-P_A_R[[#This Row],[48+]]</f>
        <v>8.699999999999999E-4</v>
      </c>
      <c r="CR106" s="5">
        <f>P_A_R[[#This Row],[48+]]-P_A_R[[#This Row],[49+]]</f>
        <v>6.2000000000000011E-4</v>
      </c>
      <c r="CS106" s="5">
        <f>P_A_R[[#This Row],[49+]]-P_A_R[[#This Row],[50+]]</f>
        <v>4.6999999999999993E-4</v>
      </c>
      <c r="CT106" s="5">
        <f>P_A_R[[#This Row],[50+]]-P_A_R[[#This Row],[51+]]</f>
        <v>2.8000000000000008E-4</v>
      </c>
      <c r="CU106" s="5">
        <f>P_A_R[[#This Row],[51+]]-P_A_R[[#This Row],[52+]]</f>
        <v>1.9999999999999993E-4</v>
      </c>
      <c r="CV106" s="5">
        <f>P_A_R[[#This Row],[52+]]-P_A_R[[#This Row],[53+]]</f>
        <v>1.3000000000000002E-4</v>
      </c>
      <c r="CW106" s="5">
        <f>P_A_R[[#This Row],[53+]]-P_A_R[[#This Row],[54+]]</f>
        <v>9.0000000000000019E-5</v>
      </c>
      <c r="CX106" s="5">
        <f>P_A_R[[#This Row],[54+]]-P_A_R[[#This Row],[55+]]</f>
        <v>4.9999999999999982E-5</v>
      </c>
      <c r="CY106" s="5">
        <f>P_A_R[[#This Row],[55+]]-P_A_R[[#This Row],[56+]]</f>
        <v>4.0000000000000003E-5</v>
      </c>
      <c r="CZ106" s="5">
        <f>P_A_R[[#This Row],[56+]]-P_A_R[[#This Row],[57+]]</f>
        <v>2.0000000000000002E-5</v>
      </c>
      <c r="DA106" s="5">
        <f>P_A_R[[#This Row],[57+]]-P_A_R[[#This Row],[58+]]</f>
        <v>3.0000000000000001E-5</v>
      </c>
      <c r="DB106" s="5">
        <f>P_A_R[[#This Row],[58+]]-P_A_R[[#This Row],[59+]]</f>
        <v>0</v>
      </c>
    </row>
    <row r="107" spans="1:106" x14ac:dyDescent="0.25">
      <c r="A107" s="10">
        <v>22400625</v>
      </c>
      <c r="B107" t="s">
        <v>77</v>
      </c>
      <c r="C107" t="s">
        <v>75</v>
      </c>
      <c r="D107" s="11">
        <v>0.83333333333333337</v>
      </c>
      <c r="E107" s="9" t="str">
        <f>HYPERLINK("https://www.nba.com/stats/player/1630598/boxscores-traditional", "Aaron Wiggins")</f>
        <v>Aaron Wiggins</v>
      </c>
      <c r="F107">
        <v>15.8</v>
      </c>
      <c r="G107" s="4">
        <v>3.6</v>
      </c>
      <c r="H107" s="3">
        <v>0.94630000000000003</v>
      </c>
      <c r="I107" s="3">
        <v>0.90824000000000005</v>
      </c>
      <c r="J107" s="3">
        <v>0.85543000000000002</v>
      </c>
      <c r="K107" s="3">
        <v>0.7823</v>
      </c>
      <c r="L107" s="3">
        <v>0.69145999999999996</v>
      </c>
      <c r="M107" s="3">
        <v>0.58706000000000003</v>
      </c>
      <c r="N107" s="3">
        <v>0.47608</v>
      </c>
      <c r="O107" s="3">
        <v>0.37069999999999997</v>
      </c>
      <c r="P107" s="3">
        <v>0.27093</v>
      </c>
      <c r="Q107" s="3">
        <v>0.18673000000000001</v>
      </c>
      <c r="R107" s="3">
        <v>0.121</v>
      </c>
      <c r="S107" s="3">
        <v>7.4929999999999997E-2</v>
      </c>
      <c r="T107" s="3">
        <v>4.2720000000000001E-2</v>
      </c>
      <c r="U107" s="3">
        <v>2.2749999999999999E-2</v>
      </c>
      <c r="V107" s="3">
        <v>1.1299999999999999E-2</v>
      </c>
      <c r="W107" s="3">
        <v>5.2300000000000003E-3</v>
      </c>
      <c r="X107" s="3">
        <v>2.33E-3</v>
      </c>
      <c r="Y107" s="3">
        <v>9.3999999999999997E-4</v>
      </c>
      <c r="Z107" s="3">
        <v>3.5E-4</v>
      </c>
      <c r="AA107" s="3">
        <v>1.2E-4</v>
      </c>
      <c r="AB107" s="3">
        <v>4.0000000000000003E-5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5">
        <f>P_A_R[[#This Row],[10+]]-P_A_R[[#This Row],[11+]]</f>
        <v>3.8059999999999983E-2</v>
      </c>
      <c r="BG107" s="5">
        <f>P_A_R[[#This Row],[11+]]-P_A_R[[#This Row],[12+]]</f>
        <v>5.2810000000000024E-2</v>
      </c>
      <c r="BH107" s="5">
        <f>P_A_R[[#This Row],[12+]]-P_A_R[[#This Row],[13+]]</f>
        <v>7.3130000000000028E-2</v>
      </c>
      <c r="BI107" s="5">
        <f>P_A_R[[#This Row],[13+]]-P_A_R[[#This Row],[14+]]</f>
        <v>9.0840000000000032E-2</v>
      </c>
      <c r="BJ107" s="5">
        <f>P_A_R[[#This Row],[14+]]-P_A_R[[#This Row],[15+]]</f>
        <v>0.10439999999999994</v>
      </c>
      <c r="BK107" s="5">
        <f>P_A_R[[#This Row],[15+]]-P_A_R[[#This Row],[16+]]</f>
        <v>0.11098000000000002</v>
      </c>
      <c r="BL107" s="5">
        <f>P_A_R[[#This Row],[16+]]-P_A_R[[#This Row],[17+]]</f>
        <v>0.10538000000000003</v>
      </c>
      <c r="BM107" s="5">
        <f>P_A_R[[#This Row],[17+]]-P_A_R[[#This Row],[18+]]</f>
        <v>9.976999999999997E-2</v>
      </c>
      <c r="BN107" s="5">
        <f>P_A_R[[#This Row],[18+]]-P_A_R[[#This Row],[19+]]</f>
        <v>8.4199999999999997E-2</v>
      </c>
      <c r="BO107" s="5">
        <f>P_A_R[[#This Row],[19+]]-P_A_R[[#This Row],[20+]]</f>
        <v>6.5730000000000011E-2</v>
      </c>
      <c r="BP107" s="5">
        <f>P_A_R[[#This Row],[20+]]-P_A_R[[#This Row],[21+]]</f>
        <v>4.607E-2</v>
      </c>
      <c r="BQ107" s="5">
        <f>P_A_R[[#This Row],[21+]]-P_A_R[[#This Row],[22+]]</f>
        <v>3.2209999999999996E-2</v>
      </c>
      <c r="BR107" s="5">
        <f>P_A_R[[#This Row],[22+]]-P_A_R[[#This Row],[23+]]</f>
        <v>1.9970000000000002E-2</v>
      </c>
      <c r="BS107" s="5">
        <f>P_A_R[[#This Row],[23+]]-P_A_R[[#This Row],[24+]]</f>
        <v>1.145E-2</v>
      </c>
      <c r="BT107" s="5">
        <f>P_A_R[[#This Row],[24+]]-P_A_R[[#This Row],[25+]]</f>
        <v>6.069999999999999E-3</v>
      </c>
      <c r="BU107" s="5">
        <f>P_A_R[[#This Row],[25+]]-P_A_R[[#This Row],[26+]]</f>
        <v>2.9000000000000002E-3</v>
      </c>
      <c r="BV107" s="5">
        <f>P_A_R[[#This Row],[26+]]-P_A_R[[#This Row],[27+]]</f>
        <v>1.3900000000000002E-3</v>
      </c>
      <c r="BW107" s="5">
        <f>P_A_R[[#This Row],[27+]]-P_A_R[[#This Row],[28+]]</f>
        <v>5.9000000000000003E-4</v>
      </c>
      <c r="BX107" s="5">
        <f>P_A_R[[#This Row],[28+]]-P_A_R[[#This Row],[29+]]</f>
        <v>2.3000000000000001E-4</v>
      </c>
      <c r="BY107" s="5">
        <f>P_A_R[[#This Row],[29+]]-P_A_R[[#This Row],[30+]]</f>
        <v>7.9999999999999993E-5</v>
      </c>
      <c r="BZ107" s="5">
        <f>P_A_R[[#This Row],[30+]]-P_A_R[[#This Row],[31+]]</f>
        <v>4.0000000000000003E-5</v>
      </c>
      <c r="CA107" s="5">
        <f>P_A_R[[#This Row],[31+]]-P_A_R[[#This Row],[32+]]</f>
        <v>0</v>
      </c>
      <c r="CB107" s="5">
        <f>P_A_R[[#This Row],[32+]]-P_A_R[[#This Row],[33+]]</f>
        <v>0</v>
      </c>
      <c r="CC107" s="5">
        <f>P_A_R[[#This Row],[33+]]-P_A_R[[#This Row],[34+]]</f>
        <v>0</v>
      </c>
      <c r="CD107" s="5">
        <f>P_A_R[[#This Row],[34+]]-P_A_R[[#This Row],[35+]]</f>
        <v>0</v>
      </c>
      <c r="CE107" s="5">
        <f>P_A_R[[#This Row],[35+]]-P_A_R[[#This Row],[36+]]</f>
        <v>0</v>
      </c>
      <c r="CF107" s="5">
        <f>P_A_R[[#This Row],[36+]]-P_A_R[[#This Row],[37+]]</f>
        <v>0</v>
      </c>
      <c r="CG107" s="5">
        <f>P_A_R[[#This Row],[37+]]-P_A_R[[#This Row],[38+]]</f>
        <v>0</v>
      </c>
      <c r="CH107" s="5">
        <f>P_A_R[[#This Row],[38+]]-P_A_R[[#This Row],[39+]]</f>
        <v>0</v>
      </c>
      <c r="CI107" s="5">
        <f>P_A_R[[#This Row],[39+]]-P_A_R[[#This Row],[40+]]</f>
        <v>0</v>
      </c>
      <c r="CJ107" s="5">
        <f>P_A_R[[#This Row],[40+]]-P_A_R[[#This Row],[41+]]</f>
        <v>0</v>
      </c>
      <c r="CK107" s="5">
        <f>P_A_R[[#This Row],[41+]]-P_A_R[[#This Row],[42+]]</f>
        <v>0</v>
      </c>
      <c r="CL107" s="5">
        <f>P_A_R[[#This Row],[42+]]-P_A_R[[#This Row],[43+]]</f>
        <v>0</v>
      </c>
      <c r="CM107" s="5">
        <f>P_A_R[[#This Row],[43+]]-P_A_R[[#This Row],[44+]]</f>
        <v>0</v>
      </c>
      <c r="CN107" s="5">
        <f>P_A_R[[#This Row],[44+]]-P_A_R[[#This Row],[45+]]</f>
        <v>0</v>
      </c>
      <c r="CO107" s="5">
        <f>P_A_R[[#This Row],[45+]]-P_A_R[[#This Row],[46+]]</f>
        <v>0</v>
      </c>
      <c r="CP107" s="5">
        <f>P_A_R[[#This Row],[46+]]-P_A_R[[#This Row],[47+]]</f>
        <v>0</v>
      </c>
      <c r="CQ107" s="5">
        <f>P_A_R[[#This Row],[47+]]-P_A_R[[#This Row],[48+]]</f>
        <v>0</v>
      </c>
      <c r="CR107" s="5">
        <f>P_A_R[[#This Row],[48+]]-P_A_R[[#This Row],[49+]]</f>
        <v>0</v>
      </c>
      <c r="CS107" s="5">
        <f>P_A_R[[#This Row],[49+]]-P_A_R[[#This Row],[50+]]</f>
        <v>0</v>
      </c>
      <c r="CT107" s="5">
        <f>P_A_R[[#This Row],[50+]]-P_A_R[[#This Row],[51+]]</f>
        <v>0</v>
      </c>
      <c r="CU107" s="5">
        <f>P_A_R[[#This Row],[51+]]-P_A_R[[#This Row],[52+]]</f>
        <v>0</v>
      </c>
      <c r="CV107" s="5">
        <f>P_A_R[[#This Row],[52+]]-P_A_R[[#This Row],[53+]]</f>
        <v>0</v>
      </c>
      <c r="CW107" s="5">
        <f>P_A_R[[#This Row],[53+]]-P_A_R[[#This Row],[54+]]</f>
        <v>0</v>
      </c>
      <c r="CX107" s="5">
        <f>P_A_R[[#This Row],[54+]]-P_A_R[[#This Row],[55+]]</f>
        <v>0</v>
      </c>
      <c r="CY107" s="5">
        <f>P_A_R[[#This Row],[55+]]-P_A_R[[#This Row],[56+]]</f>
        <v>0</v>
      </c>
      <c r="CZ107" s="5">
        <f>P_A_R[[#This Row],[56+]]-P_A_R[[#This Row],[57+]]</f>
        <v>0</v>
      </c>
      <c r="DA107" s="5">
        <f>P_A_R[[#This Row],[57+]]-P_A_R[[#This Row],[58+]]</f>
        <v>0</v>
      </c>
      <c r="DB107" s="5">
        <f>P_A_R[[#This Row],[58+]]-P_A_R[[#This Row],[59+]]</f>
        <v>0</v>
      </c>
    </row>
    <row r="108" spans="1:106" x14ac:dyDescent="0.25">
      <c r="A108" s="10">
        <v>22400625</v>
      </c>
      <c r="B108" t="s">
        <v>77</v>
      </c>
      <c r="C108" t="s">
        <v>75</v>
      </c>
      <c r="D108" s="11">
        <v>0.83333333333333337</v>
      </c>
      <c r="E108" s="9" t="str">
        <f>HYPERLINK("https://www.nba.com/stats/player/1630198/boxscores-traditional", "Isaiah Joe")</f>
        <v>Isaiah Joe</v>
      </c>
      <c r="F108">
        <v>14.8</v>
      </c>
      <c r="G108" s="4">
        <v>5.8449999999999998</v>
      </c>
      <c r="H108" s="3">
        <v>0.79388999999999998</v>
      </c>
      <c r="I108" s="3">
        <v>0.74214999999999998</v>
      </c>
      <c r="J108" s="3">
        <v>0.68439000000000005</v>
      </c>
      <c r="K108" s="3">
        <v>0.62172000000000005</v>
      </c>
      <c r="L108" s="3">
        <v>0.55567</v>
      </c>
      <c r="M108" s="3">
        <v>0.48803000000000002</v>
      </c>
      <c r="N108" s="3">
        <v>0.41682999999999998</v>
      </c>
      <c r="O108" s="3">
        <v>0.35197000000000001</v>
      </c>
      <c r="P108" s="3">
        <v>0.29115999999999997</v>
      </c>
      <c r="Q108" s="3">
        <v>0.23576</v>
      </c>
      <c r="R108" s="3">
        <v>0.18673000000000001</v>
      </c>
      <c r="S108" s="3">
        <v>0.14457</v>
      </c>
      <c r="T108" s="3">
        <v>0.10935</v>
      </c>
      <c r="U108" s="3">
        <v>8.0759999999999998E-2</v>
      </c>
      <c r="V108" s="3">
        <v>5.8209999999999998E-2</v>
      </c>
      <c r="W108" s="3">
        <v>4.0059999999999998E-2</v>
      </c>
      <c r="X108" s="3">
        <v>2.743E-2</v>
      </c>
      <c r="Y108" s="3">
        <v>1.831E-2</v>
      </c>
      <c r="Z108" s="3">
        <v>1.191E-2</v>
      </c>
      <c r="AA108" s="3">
        <v>7.5500000000000003E-3</v>
      </c>
      <c r="AB108" s="3">
        <v>4.6600000000000001E-3</v>
      </c>
      <c r="AC108" s="3">
        <v>2.8E-3</v>
      </c>
      <c r="AD108" s="3">
        <v>1.64E-3</v>
      </c>
      <c r="AE108" s="3">
        <v>9.3999999999999997E-4</v>
      </c>
      <c r="AF108" s="3">
        <v>5.1999999999999995E-4</v>
      </c>
      <c r="AG108" s="3">
        <v>2.7E-4</v>
      </c>
      <c r="AH108" s="3">
        <v>1.3999999999999999E-4</v>
      </c>
      <c r="AI108" s="3">
        <v>6.9999999999999994E-5</v>
      </c>
      <c r="AJ108" s="3">
        <v>4.0000000000000003E-5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5">
        <f>P_A_R[[#This Row],[10+]]-P_A_R[[#This Row],[11+]]</f>
        <v>5.1740000000000008E-2</v>
      </c>
      <c r="BG108" s="5">
        <f>P_A_R[[#This Row],[11+]]-P_A_R[[#This Row],[12+]]</f>
        <v>5.7759999999999923E-2</v>
      </c>
      <c r="BH108" s="5">
        <f>P_A_R[[#This Row],[12+]]-P_A_R[[#This Row],[13+]]</f>
        <v>6.2670000000000003E-2</v>
      </c>
      <c r="BI108" s="5">
        <f>P_A_R[[#This Row],[13+]]-P_A_R[[#This Row],[14+]]</f>
        <v>6.6050000000000053E-2</v>
      </c>
      <c r="BJ108" s="5">
        <f>P_A_R[[#This Row],[14+]]-P_A_R[[#This Row],[15+]]</f>
        <v>6.7639999999999978E-2</v>
      </c>
      <c r="BK108" s="5">
        <f>P_A_R[[#This Row],[15+]]-P_A_R[[#This Row],[16+]]</f>
        <v>7.1200000000000041E-2</v>
      </c>
      <c r="BL108" s="5">
        <f>P_A_R[[#This Row],[16+]]-P_A_R[[#This Row],[17+]]</f>
        <v>6.4859999999999973E-2</v>
      </c>
      <c r="BM108" s="5">
        <f>P_A_R[[#This Row],[17+]]-P_A_R[[#This Row],[18+]]</f>
        <v>6.0810000000000031E-2</v>
      </c>
      <c r="BN108" s="5">
        <f>P_A_R[[#This Row],[18+]]-P_A_R[[#This Row],[19+]]</f>
        <v>5.5399999999999977E-2</v>
      </c>
      <c r="BO108" s="5">
        <f>P_A_R[[#This Row],[19+]]-P_A_R[[#This Row],[20+]]</f>
        <v>4.902999999999999E-2</v>
      </c>
      <c r="BP108" s="5">
        <f>P_A_R[[#This Row],[20+]]-P_A_R[[#This Row],[21+]]</f>
        <v>4.2160000000000003E-2</v>
      </c>
      <c r="BQ108" s="5">
        <f>P_A_R[[#This Row],[21+]]-P_A_R[[#This Row],[22+]]</f>
        <v>3.5220000000000001E-2</v>
      </c>
      <c r="BR108" s="5">
        <f>P_A_R[[#This Row],[22+]]-P_A_R[[#This Row],[23+]]</f>
        <v>2.8590000000000004E-2</v>
      </c>
      <c r="BS108" s="5">
        <f>P_A_R[[#This Row],[23+]]-P_A_R[[#This Row],[24+]]</f>
        <v>2.2550000000000001E-2</v>
      </c>
      <c r="BT108" s="5">
        <f>P_A_R[[#This Row],[24+]]-P_A_R[[#This Row],[25+]]</f>
        <v>1.8149999999999999E-2</v>
      </c>
      <c r="BU108" s="5">
        <f>P_A_R[[#This Row],[25+]]-P_A_R[[#This Row],[26+]]</f>
        <v>1.2629999999999999E-2</v>
      </c>
      <c r="BV108" s="5">
        <f>P_A_R[[#This Row],[26+]]-P_A_R[[#This Row],[27+]]</f>
        <v>9.1199999999999996E-3</v>
      </c>
      <c r="BW108" s="5">
        <f>P_A_R[[#This Row],[27+]]-P_A_R[[#This Row],[28+]]</f>
        <v>6.3999999999999994E-3</v>
      </c>
      <c r="BX108" s="5">
        <f>P_A_R[[#This Row],[28+]]-P_A_R[[#This Row],[29+]]</f>
        <v>4.3600000000000002E-3</v>
      </c>
      <c r="BY108" s="5">
        <f>P_A_R[[#This Row],[29+]]-P_A_R[[#This Row],[30+]]</f>
        <v>2.8900000000000002E-3</v>
      </c>
      <c r="BZ108" s="5">
        <f>P_A_R[[#This Row],[30+]]-P_A_R[[#This Row],[31+]]</f>
        <v>1.8600000000000001E-3</v>
      </c>
      <c r="CA108" s="5">
        <f>P_A_R[[#This Row],[31+]]-P_A_R[[#This Row],[32+]]</f>
        <v>1.16E-3</v>
      </c>
      <c r="CB108" s="5">
        <f>P_A_R[[#This Row],[32+]]-P_A_R[[#This Row],[33+]]</f>
        <v>6.9999999999999999E-4</v>
      </c>
      <c r="CC108" s="5">
        <f>P_A_R[[#This Row],[33+]]-P_A_R[[#This Row],[34+]]</f>
        <v>4.2000000000000002E-4</v>
      </c>
      <c r="CD108" s="5">
        <f>P_A_R[[#This Row],[34+]]-P_A_R[[#This Row],[35+]]</f>
        <v>2.4999999999999995E-4</v>
      </c>
      <c r="CE108" s="5">
        <f>P_A_R[[#This Row],[35+]]-P_A_R[[#This Row],[36+]]</f>
        <v>1.3000000000000002E-4</v>
      </c>
      <c r="CF108" s="5">
        <f>P_A_R[[#This Row],[36+]]-P_A_R[[#This Row],[37+]]</f>
        <v>6.9999999999999994E-5</v>
      </c>
      <c r="CG108" s="5">
        <f>P_A_R[[#This Row],[37+]]-P_A_R[[#This Row],[38+]]</f>
        <v>2.9999999999999991E-5</v>
      </c>
      <c r="CH108" s="5">
        <f>P_A_R[[#This Row],[38+]]-P_A_R[[#This Row],[39+]]</f>
        <v>4.0000000000000003E-5</v>
      </c>
      <c r="CI108" s="5">
        <f>P_A_R[[#This Row],[39+]]-P_A_R[[#This Row],[40+]]</f>
        <v>0</v>
      </c>
      <c r="CJ108" s="5">
        <f>P_A_R[[#This Row],[40+]]-P_A_R[[#This Row],[41+]]</f>
        <v>0</v>
      </c>
      <c r="CK108" s="5">
        <f>P_A_R[[#This Row],[41+]]-P_A_R[[#This Row],[42+]]</f>
        <v>0</v>
      </c>
      <c r="CL108" s="5">
        <f>P_A_R[[#This Row],[42+]]-P_A_R[[#This Row],[43+]]</f>
        <v>0</v>
      </c>
      <c r="CM108" s="5">
        <f>P_A_R[[#This Row],[43+]]-P_A_R[[#This Row],[44+]]</f>
        <v>0</v>
      </c>
      <c r="CN108" s="5">
        <f>P_A_R[[#This Row],[44+]]-P_A_R[[#This Row],[45+]]</f>
        <v>0</v>
      </c>
      <c r="CO108" s="5">
        <f>P_A_R[[#This Row],[45+]]-P_A_R[[#This Row],[46+]]</f>
        <v>0</v>
      </c>
      <c r="CP108" s="5">
        <f>P_A_R[[#This Row],[46+]]-P_A_R[[#This Row],[47+]]</f>
        <v>0</v>
      </c>
      <c r="CQ108" s="5">
        <f>P_A_R[[#This Row],[47+]]-P_A_R[[#This Row],[48+]]</f>
        <v>0</v>
      </c>
      <c r="CR108" s="5">
        <f>P_A_R[[#This Row],[48+]]-P_A_R[[#This Row],[49+]]</f>
        <v>0</v>
      </c>
      <c r="CS108" s="5">
        <f>P_A_R[[#This Row],[49+]]-P_A_R[[#This Row],[50+]]</f>
        <v>0</v>
      </c>
      <c r="CT108" s="5">
        <f>P_A_R[[#This Row],[50+]]-P_A_R[[#This Row],[51+]]</f>
        <v>0</v>
      </c>
      <c r="CU108" s="5">
        <f>P_A_R[[#This Row],[51+]]-P_A_R[[#This Row],[52+]]</f>
        <v>0</v>
      </c>
      <c r="CV108" s="5">
        <f>P_A_R[[#This Row],[52+]]-P_A_R[[#This Row],[53+]]</f>
        <v>0</v>
      </c>
      <c r="CW108" s="5">
        <f>P_A_R[[#This Row],[53+]]-P_A_R[[#This Row],[54+]]</f>
        <v>0</v>
      </c>
      <c r="CX108" s="5">
        <f>P_A_R[[#This Row],[54+]]-P_A_R[[#This Row],[55+]]</f>
        <v>0</v>
      </c>
      <c r="CY108" s="5">
        <f>P_A_R[[#This Row],[55+]]-P_A_R[[#This Row],[56+]]</f>
        <v>0</v>
      </c>
      <c r="CZ108" s="5">
        <f>P_A_R[[#This Row],[56+]]-P_A_R[[#This Row],[57+]]</f>
        <v>0</v>
      </c>
      <c r="DA108" s="5">
        <f>P_A_R[[#This Row],[57+]]-P_A_R[[#This Row],[58+]]</f>
        <v>0</v>
      </c>
      <c r="DB108" s="5">
        <f>P_A_R[[#This Row],[58+]]-P_A_R[[#This Row],[59+]]</f>
        <v>0</v>
      </c>
    </row>
    <row r="109" spans="1:106" x14ac:dyDescent="0.25">
      <c r="A109" s="10">
        <v>22400625</v>
      </c>
      <c r="B109" t="s">
        <v>77</v>
      </c>
      <c r="C109" t="s">
        <v>75</v>
      </c>
      <c r="D109" s="11">
        <v>0.83333333333333337</v>
      </c>
      <c r="E109" s="9" t="str">
        <f>HYPERLINK("https://www.nba.com/stats/player/1629652/boxscores-traditional", "Luguentz Dort")</f>
        <v>Luguentz Dort</v>
      </c>
      <c r="F109">
        <v>16.600000000000001</v>
      </c>
      <c r="G109" s="4">
        <v>8.0890000000000004</v>
      </c>
      <c r="H109" s="3">
        <v>0.79388999999999998</v>
      </c>
      <c r="I109" s="3">
        <v>0.75490000000000002</v>
      </c>
      <c r="J109" s="3">
        <v>0.71565999999999996</v>
      </c>
      <c r="K109" s="3">
        <v>0.67364000000000002</v>
      </c>
      <c r="L109" s="3">
        <v>0.62551999999999996</v>
      </c>
      <c r="M109" s="3">
        <v>0.57926</v>
      </c>
      <c r="N109" s="3">
        <v>0.52790000000000004</v>
      </c>
      <c r="O109" s="3">
        <v>0.48005999999999999</v>
      </c>
      <c r="P109" s="3">
        <v>0.43251000000000001</v>
      </c>
      <c r="Q109" s="3">
        <v>0.38208999999999999</v>
      </c>
      <c r="R109" s="3">
        <v>0.33723999999999998</v>
      </c>
      <c r="S109" s="3">
        <v>0.29459999999999997</v>
      </c>
      <c r="T109" s="3">
        <v>0.25142999999999999</v>
      </c>
      <c r="U109" s="3">
        <v>0.21476000000000001</v>
      </c>
      <c r="V109" s="3">
        <v>0.18140999999999999</v>
      </c>
      <c r="W109" s="3">
        <v>0.14917</v>
      </c>
      <c r="X109" s="3">
        <v>0.12302</v>
      </c>
      <c r="Y109" s="3">
        <v>9.8530000000000006E-2</v>
      </c>
      <c r="Z109" s="3">
        <v>7.9269999999999993E-2</v>
      </c>
      <c r="AA109" s="3">
        <v>6.3009999999999997E-2</v>
      </c>
      <c r="AB109" s="3">
        <v>4.8460000000000003E-2</v>
      </c>
      <c r="AC109" s="3">
        <v>3.7539999999999997E-2</v>
      </c>
      <c r="AD109" s="3">
        <v>2.8719999999999999E-2</v>
      </c>
      <c r="AE109" s="3">
        <v>2.1180000000000001E-2</v>
      </c>
      <c r="AF109" s="3">
        <v>1.5779999999999999E-2</v>
      </c>
      <c r="AG109" s="3">
        <v>1.1599999999999999E-2</v>
      </c>
      <c r="AH109" s="3">
        <v>8.2000000000000007E-3</v>
      </c>
      <c r="AI109" s="3">
        <v>5.8700000000000002E-3</v>
      </c>
      <c r="AJ109" s="3">
        <v>4.0200000000000001E-3</v>
      </c>
      <c r="AK109" s="3">
        <v>2.8E-3</v>
      </c>
      <c r="AL109" s="3">
        <v>1.9300000000000001E-3</v>
      </c>
      <c r="AM109" s="3">
        <v>1.2600000000000001E-3</v>
      </c>
      <c r="AN109" s="3">
        <v>8.4000000000000003E-4</v>
      </c>
      <c r="AO109" s="3">
        <v>5.5999999999999995E-4</v>
      </c>
      <c r="AP109" s="3">
        <v>3.5E-4</v>
      </c>
      <c r="AQ109" s="3">
        <v>2.2000000000000001E-4</v>
      </c>
      <c r="AR109" s="3">
        <v>1.3999999999999999E-4</v>
      </c>
      <c r="AS109" s="3">
        <v>8.0000000000000007E-5</v>
      </c>
      <c r="AT109" s="3">
        <v>5.0000000000000002E-5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5">
        <f>P_A_R[[#This Row],[10+]]-P_A_R[[#This Row],[11+]]</f>
        <v>3.8989999999999969E-2</v>
      </c>
      <c r="BG109" s="5">
        <f>P_A_R[[#This Row],[11+]]-P_A_R[[#This Row],[12+]]</f>
        <v>3.9240000000000053E-2</v>
      </c>
      <c r="BH109" s="5">
        <f>P_A_R[[#This Row],[12+]]-P_A_R[[#This Row],[13+]]</f>
        <v>4.2019999999999946E-2</v>
      </c>
      <c r="BI109" s="5">
        <f>P_A_R[[#This Row],[13+]]-P_A_R[[#This Row],[14+]]</f>
        <v>4.8120000000000052E-2</v>
      </c>
      <c r="BJ109" s="5">
        <f>P_A_R[[#This Row],[14+]]-P_A_R[[#This Row],[15+]]</f>
        <v>4.6259999999999968E-2</v>
      </c>
      <c r="BK109" s="5">
        <f>P_A_R[[#This Row],[15+]]-P_A_R[[#This Row],[16+]]</f>
        <v>5.1359999999999961E-2</v>
      </c>
      <c r="BL109" s="5">
        <f>P_A_R[[#This Row],[16+]]-P_A_R[[#This Row],[17+]]</f>
        <v>4.7840000000000049E-2</v>
      </c>
      <c r="BM109" s="5">
        <f>P_A_R[[#This Row],[17+]]-P_A_R[[#This Row],[18+]]</f>
        <v>4.7549999999999981E-2</v>
      </c>
      <c r="BN109" s="5">
        <f>P_A_R[[#This Row],[18+]]-P_A_R[[#This Row],[19+]]</f>
        <v>5.042000000000002E-2</v>
      </c>
      <c r="BO109" s="5">
        <f>P_A_R[[#This Row],[19+]]-P_A_R[[#This Row],[20+]]</f>
        <v>4.4850000000000001E-2</v>
      </c>
      <c r="BP109" s="5">
        <f>P_A_R[[#This Row],[20+]]-P_A_R[[#This Row],[21+]]</f>
        <v>4.2640000000000011E-2</v>
      </c>
      <c r="BQ109" s="5">
        <f>P_A_R[[#This Row],[21+]]-P_A_R[[#This Row],[22+]]</f>
        <v>4.3169999999999986E-2</v>
      </c>
      <c r="BR109" s="5">
        <f>P_A_R[[#This Row],[22+]]-P_A_R[[#This Row],[23+]]</f>
        <v>3.666999999999998E-2</v>
      </c>
      <c r="BS109" s="5">
        <f>P_A_R[[#This Row],[23+]]-P_A_R[[#This Row],[24+]]</f>
        <v>3.3350000000000019E-2</v>
      </c>
      <c r="BT109" s="5">
        <f>P_A_R[[#This Row],[24+]]-P_A_R[[#This Row],[25+]]</f>
        <v>3.2239999999999991E-2</v>
      </c>
      <c r="BU109" s="5">
        <f>P_A_R[[#This Row],[25+]]-P_A_R[[#This Row],[26+]]</f>
        <v>2.6149999999999993E-2</v>
      </c>
      <c r="BV109" s="5">
        <f>P_A_R[[#This Row],[26+]]-P_A_R[[#This Row],[27+]]</f>
        <v>2.4489999999999998E-2</v>
      </c>
      <c r="BW109" s="5">
        <f>P_A_R[[#This Row],[27+]]-P_A_R[[#This Row],[28+]]</f>
        <v>1.9260000000000013E-2</v>
      </c>
      <c r="BX109" s="5">
        <f>P_A_R[[#This Row],[28+]]-P_A_R[[#This Row],[29+]]</f>
        <v>1.6259999999999997E-2</v>
      </c>
      <c r="BY109" s="5">
        <f>P_A_R[[#This Row],[29+]]-P_A_R[[#This Row],[30+]]</f>
        <v>1.4549999999999993E-2</v>
      </c>
      <c r="BZ109" s="5">
        <f>P_A_R[[#This Row],[30+]]-P_A_R[[#This Row],[31+]]</f>
        <v>1.0920000000000006E-2</v>
      </c>
      <c r="CA109" s="5">
        <f>P_A_R[[#This Row],[31+]]-P_A_R[[#This Row],[32+]]</f>
        <v>8.819999999999998E-3</v>
      </c>
      <c r="CB109" s="5">
        <f>P_A_R[[#This Row],[32+]]-P_A_R[[#This Row],[33+]]</f>
        <v>7.5399999999999981E-3</v>
      </c>
      <c r="CC109" s="5">
        <f>P_A_R[[#This Row],[33+]]-P_A_R[[#This Row],[34+]]</f>
        <v>5.400000000000002E-3</v>
      </c>
      <c r="CD109" s="5">
        <f>P_A_R[[#This Row],[34+]]-P_A_R[[#This Row],[35+]]</f>
        <v>4.1799999999999997E-3</v>
      </c>
      <c r="CE109" s="5">
        <f>P_A_R[[#This Row],[35+]]-P_A_R[[#This Row],[36+]]</f>
        <v>3.3999999999999985E-3</v>
      </c>
      <c r="CF109" s="5">
        <f>P_A_R[[#This Row],[36+]]-P_A_R[[#This Row],[37+]]</f>
        <v>2.3300000000000005E-3</v>
      </c>
      <c r="CG109" s="5">
        <f>P_A_R[[#This Row],[37+]]-P_A_R[[#This Row],[38+]]</f>
        <v>1.8500000000000001E-3</v>
      </c>
      <c r="CH109" s="5">
        <f>P_A_R[[#This Row],[38+]]-P_A_R[[#This Row],[39+]]</f>
        <v>1.2200000000000002E-3</v>
      </c>
      <c r="CI109" s="5">
        <f>P_A_R[[#This Row],[39+]]-P_A_R[[#This Row],[40+]]</f>
        <v>8.699999999999999E-4</v>
      </c>
      <c r="CJ109" s="5">
        <f>P_A_R[[#This Row],[40+]]-P_A_R[[#This Row],[41+]]</f>
        <v>6.7000000000000002E-4</v>
      </c>
      <c r="CK109" s="5">
        <f>P_A_R[[#This Row],[41+]]-P_A_R[[#This Row],[42+]]</f>
        <v>4.2000000000000002E-4</v>
      </c>
      <c r="CL109" s="5">
        <f>P_A_R[[#This Row],[42+]]-P_A_R[[#This Row],[43+]]</f>
        <v>2.8000000000000008E-4</v>
      </c>
      <c r="CM109" s="5">
        <f>P_A_R[[#This Row],[43+]]-P_A_R[[#This Row],[44+]]</f>
        <v>2.0999999999999995E-4</v>
      </c>
      <c r="CN109" s="5">
        <f>P_A_R[[#This Row],[44+]]-P_A_R[[#This Row],[45+]]</f>
        <v>1.2999999999999999E-4</v>
      </c>
      <c r="CO109" s="5">
        <f>P_A_R[[#This Row],[45+]]-P_A_R[[#This Row],[46+]]</f>
        <v>8.000000000000002E-5</v>
      </c>
      <c r="CP109" s="5">
        <f>P_A_R[[#This Row],[46+]]-P_A_R[[#This Row],[47+]]</f>
        <v>5.9999999999999981E-5</v>
      </c>
      <c r="CQ109" s="5">
        <f>P_A_R[[#This Row],[47+]]-P_A_R[[#This Row],[48+]]</f>
        <v>3.0000000000000004E-5</v>
      </c>
      <c r="CR109" s="5">
        <f>P_A_R[[#This Row],[48+]]-P_A_R[[#This Row],[49+]]</f>
        <v>5.0000000000000002E-5</v>
      </c>
      <c r="CS109" s="5">
        <f>P_A_R[[#This Row],[49+]]-P_A_R[[#This Row],[50+]]</f>
        <v>0</v>
      </c>
      <c r="CT109" s="5">
        <f>P_A_R[[#This Row],[50+]]-P_A_R[[#This Row],[51+]]</f>
        <v>0</v>
      </c>
      <c r="CU109" s="5">
        <f>P_A_R[[#This Row],[51+]]-P_A_R[[#This Row],[52+]]</f>
        <v>0</v>
      </c>
      <c r="CV109" s="5">
        <f>P_A_R[[#This Row],[52+]]-P_A_R[[#This Row],[53+]]</f>
        <v>0</v>
      </c>
      <c r="CW109" s="5">
        <f>P_A_R[[#This Row],[53+]]-P_A_R[[#This Row],[54+]]</f>
        <v>0</v>
      </c>
      <c r="CX109" s="5">
        <f>P_A_R[[#This Row],[54+]]-P_A_R[[#This Row],[55+]]</f>
        <v>0</v>
      </c>
      <c r="CY109" s="5">
        <f>P_A_R[[#This Row],[55+]]-P_A_R[[#This Row],[56+]]</f>
        <v>0</v>
      </c>
      <c r="CZ109" s="5">
        <f>P_A_R[[#This Row],[56+]]-P_A_R[[#This Row],[57+]]</f>
        <v>0</v>
      </c>
      <c r="DA109" s="5">
        <f>P_A_R[[#This Row],[57+]]-P_A_R[[#This Row],[58+]]</f>
        <v>0</v>
      </c>
      <c r="DB109" s="5">
        <f>P_A_R[[#This Row],[58+]]-P_A_R[[#This Row],[59+]]</f>
        <v>0</v>
      </c>
    </row>
    <row r="110" spans="1:106" x14ac:dyDescent="0.25">
      <c r="A110" s="10">
        <v>22400625</v>
      </c>
      <c r="B110" t="s">
        <v>77</v>
      </c>
      <c r="C110" t="s">
        <v>75</v>
      </c>
      <c r="D110" s="11">
        <v>0.83333333333333337</v>
      </c>
      <c r="E110" s="9" t="str">
        <f>HYPERLINK("https://www.nba.com/stats/player/1642349/boxscores-traditional", "Ajay Mitchell")</f>
        <v>Ajay Mitchell</v>
      </c>
      <c r="F110">
        <v>14.2</v>
      </c>
      <c r="G110" s="4">
        <v>5.7759999999999998</v>
      </c>
      <c r="H110" s="3">
        <v>0.76729999999999998</v>
      </c>
      <c r="I110" s="3">
        <v>0.70884000000000003</v>
      </c>
      <c r="J110" s="3">
        <v>0.64802999999999999</v>
      </c>
      <c r="K110" s="3">
        <v>0.58316999999999997</v>
      </c>
      <c r="L110" s="3">
        <v>0.51197000000000004</v>
      </c>
      <c r="M110" s="3">
        <v>0.44433</v>
      </c>
      <c r="N110" s="3">
        <v>0.37828000000000001</v>
      </c>
      <c r="O110" s="3">
        <v>0.31561</v>
      </c>
      <c r="P110" s="3">
        <v>0.25463000000000002</v>
      </c>
      <c r="Q110" s="3">
        <v>0.20327000000000001</v>
      </c>
      <c r="R110" s="3">
        <v>0.15866</v>
      </c>
      <c r="S110" s="3">
        <v>0.11899999999999999</v>
      </c>
      <c r="T110" s="3">
        <v>8.8510000000000005E-2</v>
      </c>
      <c r="U110" s="3">
        <v>6.4259999999999998E-2</v>
      </c>
      <c r="V110" s="3">
        <v>4.4569999999999999E-2</v>
      </c>
      <c r="W110" s="3">
        <v>3.074E-2</v>
      </c>
      <c r="X110" s="3">
        <v>2.068E-2</v>
      </c>
      <c r="Y110" s="3">
        <v>1.321E-2</v>
      </c>
      <c r="Z110" s="3">
        <v>8.4200000000000004E-3</v>
      </c>
      <c r="AA110" s="3">
        <v>5.2300000000000003E-3</v>
      </c>
      <c r="AB110" s="3">
        <v>3.0699999999999998E-3</v>
      </c>
      <c r="AC110" s="3">
        <v>1.81E-3</v>
      </c>
      <c r="AD110" s="3">
        <v>1.0399999999999999E-3</v>
      </c>
      <c r="AE110" s="3">
        <v>5.8E-4</v>
      </c>
      <c r="AF110" s="3">
        <v>2.9999999999999997E-4</v>
      </c>
      <c r="AG110" s="3">
        <v>1.6000000000000001E-4</v>
      </c>
      <c r="AH110" s="3">
        <v>8.0000000000000007E-5</v>
      </c>
      <c r="AI110" s="3">
        <v>4.0000000000000003E-5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5">
        <f>P_A_R[[#This Row],[10+]]-P_A_R[[#This Row],[11+]]</f>
        <v>5.8459999999999956E-2</v>
      </c>
      <c r="BG110" s="5">
        <f>P_A_R[[#This Row],[11+]]-P_A_R[[#This Row],[12+]]</f>
        <v>6.0810000000000031E-2</v>
      </c>
      <c r="BH110" s="5">
        <f>P_A_R[[#This Row],[12+]]-P_A_R[[#This Row],[13+]]</f>
        <v>6.4860000000000029E-2</v>
      </c>
      <c r="BI110" s="5">
        <f>P_A_R[[#This Row],[13+]]-P_A_R[[#This Row],[14+]]</f>
        <v>7.119999999999993E-2</v>
      </c>
      <c r="BJ110" s="5">
        <f>P_A_R[[#This Row],[14+]]-P_A_R[[#This Row],[15+]]</f>
        <v>6.7640000000000033E-2</v>
      </c>
      <c r="BK110" s="5">
        <f>P_A_R[[#This Row],[15+]]-P_A_R[[#This Row],[16+]]</f>
        <v>6.6049999999999998E-2</v>
      </c>
      <c r="BL110" s="5">
        <f>P_A_R[[#This Row],[16+]]-P_A_R[[#This Row],[17+]]</f>
        <v>6.2670000000000003E-2</v>
      </c>
      <c r="BM110" s="5">
        <f>P_A_R[[#This Row],[17+]]-P_A_R[[#This Row],[18+]]</f>
        <v>6.0979999999999979E-2</v>
      </c>
      <c r="BN110" s="5">
        <f>P_A_R[[#This Row],[18+]]-P_A_R[[#This Row],[19+]]</f>
        <v>5.1360000000000017E-2</v>
      </c>
      <c r="BO110" s="5">
        <f>P_A_R[[#This Row],[19+]]-P_A_R[[#This Row],[20+]]</f>
        <v>4.4610000000000011E-2</v>
      </c>
      <c r="BP110" s="5">
        <f>P_A_R[[#This Row],[20+]]-P_A_R[[#This Row],[21+]]</f>
        <v>3.9660000000000001E-2</v>
      </c>
      <c r="BQ110" s="5">
        <f>P_A_R[[#This Row],[21+]]-P_A_R[[#This Row],[22+]]</f>
        <v>3.0489999999999989E-2</v>
      </c>
      <c r="BR110" s="5">
        <f>P_A_R[[#This Row],[22+]]-P_A_R[[#This Row],[23+]]</f>
        <v>2.4250000000000008E-2</v>
      </c>
      <c r="BS110" s="5">
        <f>P_A_R[[#This Row],[23+]]-P_A_R[[#This Row],[24+]]</f>
        <v>1.9689999999999999E-2</v>
      </c>
      <c r="BT110" s="5">
        <f>P_A_R[[#This Row],[24+]]-P_A_R[[#This Row],[25+]]</f>
        <v>1.3829999999999999E-2</v>
      </c>
      <c r="BU110" s="5">
        <f>P_A_R[[#This Row],[25+]]-P_A_R[[#This Row],[26+]]</f>
        <v>1.0059999999999999E-2</v>
      </c>
      <c r="BV110" s="5">
        <f>P_A_R[[#This Row],[26+]]-P_A_R[[#This Row],[27+]]</f>
        <v>7.4700000000000009E-3</v>
      </c>
      <c r="BW110" s="5">
        <f>P_A_R[[#This Row],[27+]]-P_A_R[[#This Row],[28+]]</f>
        <v>4.7899999999999991E-3</v>
      </c>
      <c r="BX110" s="5">
        <f>P_A_R[[#This Row],[28+]]-P_A_R[[#This Row],[29+]]</f>
        <v>3.1900000000000001E-3</v>
      </c>
      <c r="BY110" s="5">
        <f>P_A_R[[#This Row],[29+]]-P_A_R[[#This Row],[30+]]</f>
        <v>2.1600000000000005E-3</v>
      </c>
      <c r="BZ110" s="5">
        <f>P_A_R[[#This Row],[30+]]-P_A_R[[#This Row],[31+]]</f>
        <v>1.2599999999999998E-3</v>
      </c>
      <c r="CA110" s="5">
        <f>P_A_R[[#This Row],[31+]]-P_A_R[[#This Row],[32+]]</f>
        <v>7.7000000000000007E-4</v>
      </c>
      <c r="CB110" s="5">
        <f>P_A_R[[#This Row],[32+]]-P_A_R[[#This Row],[33+]]</f>
        <v>4.5999999999999991E-4</v>
      </c>
      <c r="CC110" s="5">
        <f>P_A_R[[#This Row],[33+]]-P_A_R[[#This Row],[34+]]</f>
        <v>2.8000000000000003E-4</v>
      </c>
      <c r="CD110" s="5">
        <f>P_A_R[[#This Row],[34+]]-P_A_R[[#This Row],[35+]]</f>
        <v>1.3999999999999996E-4</v>
      </c>
      <c r="CE110" s="5">
        <f>P_A_R[[#This Row],[35+]]-P_A_R[[#This Row],[36+]]</f>
        <v>8.0000000000000007E-5</v>
      </c>
      <c r="CF110" s="5">
        <f>P_A_R[[#This Row],[36+]]-P_A_R[[#This Row],[37+]]</f>
        <v>4.0000000000000003E-5</v>
      </c>
      <c r="CG110" s="5">
        <f>P_A_R[[#This Row],[37+]]-P_A_R[[#This Row],[38+]]</f>
        <v>4.0000000000000003E-5</v>
      </c>
      <c r="CH110" s="5">
        <f>P_A_R[[#This Row],[38+]]-P_A_R[[#This Row],[39+]]</f>
        <v>0</v>
      </c>
      <c r="CI110" s="5">
        <f>P_A_R[[#This Row],[39+]]-P_A_R[[#This Row],[40+]]</f>
        <v>0</v>
      </c>
      <c r="CJ110" s="5">
        <f>P_A_R[[#This Row],[40+]]-P_A_R[[#This Row],[41+]]</f>
        <v>0</v>
      </c>
      <c r="CK110" s="5">
        <f>P_A_R[[#This Row],[41+]]-P_A_R[[#This Row],[42+]]</f>
        <v>0</v>
      </c>
      <c r="CL110" s="5">
        <f>P_A_R[[#This Row],[42+]]-P_A_R[[#This Row],[43+]]</f>
        <v>0</v>
      </c>
      <c r="CM110" s="5">
        <f>P_A_R[[#This Row],[43+]]-P_A_R[[#This Row],[44+]]</f>
        <v>0</v>
      </c>
      <c r="CN110" s="5">
        <f>P_A_R[[#This Row],[44+]]-P_A_R[[#This Row],[45+]]</f>
        <v>0</v>
      </c>
      <c r="CO110" s="5">
        <f>P_A_R[[#This Row],[45+]]-P_A_R[[#This Row],[46+]]</f>
        <v>0</v>
      </c>
      <c r="CP110" s="5">
        <f>P_A_R[[#This Row],[46+]]-P_A_R[[#This Row],[47+]]</f>
        <v>0</v>
      </c>
      <c r="CQ110" s="5">
        <f>P_A_R[[#This Row],[47+]]-P_A_R[[#This Row],[48+]]</f>
        <v>0</v>
      </c>
      <c r="CR110" s="5">
        <f>P_A_R[[#This Row],[48+]]-P_A_R[[#This Row],[49+]]</f>
        <v>0</v>
      </c>
      <c r="CS110" s="5">
        <f>P_A_R[[#This Row],[49+]]-P_A_R[[#This Row],[50+]]</f>
        <v>0</v>
      </c>
      <c r="CT110" s="5">
        <f>P_A_R[[#This Row],[50+]]-P_A_R[[#This Row],[51+]]</f>
        <v>0</v>
      </c>
      <c r="CU110" s="5">
        <f>P_A_R[[#This Row],[51+]]-P_A_R[[#This Row],[52+]]</f>
        <v>0</v>
      </c>
      <c r="CV110" s="5">
        <f>P_A_R[[#This Row],[52+]]-P_A_R[[#This Row],[53+]]</f>
        <v>0</v>
      </c>
      <c r="CW110" s="5">
        <f>P_A_R[[#This Row],[53+]]-P_A_R[[#This Row],[54+]]</f>
        <v>0</v>
      </c>
      <c r="CX110" s="5">
        <f>P_A_R[[#This Row],[54+]]-P_A_R[[#This Row],[55+]]</f>
        <v>0</v>
      </c>
      <c r="CY110" s="5">
        <f>P_A_R[[#This Row],[55+]]-P_A_R[[#This Row],[56+]]</f>
        <v>0</v>
      </c>
      <c r="CZ110" s="5">
        <f>P_A_R[[#This Row],[56+]]-P_A_R[[#This Row],[57+]]</f>
        <v>0</v>
      </c>
      <c r="DA110" s="5">
        <f>P_A_R[[#This Row],[57+]]-P_A_R[[#This Row],[58+]]</f>
        <v>0</v>
      </c>
      <c r="DB110" s="5">
        <f>P_A_R[[#This Row],[58+]]-P_A_R[[#This Row],[59+]]</f>
        <v>0</v>
      </c>
    </row>
    <row r="111" spans="1:106" x14ac:dyDescent="0.25">
      <c r="A111" s="10">
        <v>22400625</v>
      </c>
      <c r="B111" t="s">
        <v>77</v>
      </c>
      <c r="C111" t="s">
        <v>75</v>
      </c>
      <c r="D111" s="11">
        <v>0.83333333333333337</v>
      </c>
      <c r="E111" s="9" t="str">
        <f>HYPERLINK("https://www.nba.com/stats/player/1631119/boxscores-traditional", "Jaylin Williams")</f>
        <v>Jaylin Williams</v>
      </c>
      <c r="F111">
        <v>15.6</v>
      </c>
      <c r="G111" s="4">
        <v>8.6630000000000003</v>
      </c>
      <c r="H111" s="3">
        <v>0.74214999999999998</v>
      </c>
      <c r="I111" s="3">
        <v>0.70194000000000001</v>
      </c>
      <c r="J111" s="3">
        <v>0.66276000000000002</v>
      </c>
      <c r="K111" s="3">
        <v>0.61790999999999996</v>
      </c>
      <c r="L111" s="3">
        <v>0.57142000000000004</v>
      </c>
      <c r="M111" s="3">
        <v>0.52790000000000004</v>
      </c>
      <c r="N111" s="3">
        <v>0.48005999999999999</v>
      </c>
      <c r="O111" s="3">
        <v>0.43643999999999999</v>
      </c>
      <c r="P111" s="3">
        <v>0.38973999999999998</v>
      </c>
      <c r="Q111" s="3">
        <v>0.34827000000000002</v>
      </c>
      <c r="R111" s="3">
        <v>0.30503000000000002</v>
      </c>
      <c r="S111" s="3">
        <v>0.26762999999999998</v>
      </c>
      <c r="T111" s="3">
        <v>0.22964999999999999</v>
      </c>
      <c r="U111" s="3">
        <v>0.19766</v>
      </c>
      <c r="V111" s="3">
        <v>0.16602</v>
      </c>
      <c r="W111" s="3">
        <v>0.13786000000000001</v>
      </c>
      <c r="X111" s="3">
        <v>0.11507000000000001</v>
      </c>
      <c r="Y111" s="3">
        <v>9.3420000000000003E-2</v>
      </c>
      <c r="Z111" s="3">
        <v>7.6359999999999997E-2</v>
      </c>
      <c r="AA111" s="3">
        <v>6.0569999999999999E-2</v>
      </c>
      <c r="AB111" s="3">
        <v>4.8460000000000003E-2</v>
      </c>
      <c r="AC111" s="3">
        <v>3.7539999999999997E-2</v>
      </c>
      <c r="AD111" s="3">
        <v>2.938E-2</v>
      </c>
      <c r="AE111" s="3">
        <v>2.222E-2</v>
      </c>
      <c r="AF111" s="3">
        <v>1.7000000000000001E-2</v>
      </c>
      <c r="AG111" s="3">
        <v>1.255E-2</v>
      </c>
      <c r="AH111" s="3">
        <v>9.3900000000000008E-3</v>
      </c>
      <c r="AI111" s="3">
        <v>6.7600000000000004E-3</v>
      </c>
      <c r="AJ111" s="3">
        <v>4.7999999999999996E-3</v>
      </c>
      <c r="AK111" s="3">
        <v>3.47E-3</v>
      </c>
      <c r="AL111" s="3">
        <v>2.3999999999999998E-3</v>
      </c>
      <c r="AM111" s="3">
        <v>1.6900000000000001E-3</v>
      </c>
      <c r="AN111" s="3">
        <v>1.14E-3</v>
      </c>
      <c r="AO111" s="3">
        <v>7.9000000000000001E-4</v>
      </c>
      <c r="AP111" s="3">
        <v>5.1999999999999995E-4</v>
      </c>
      <c r="AQ111" s="3">
        <v>3.5E-4</v>
      </c>
      <c r="AR111" s="3">
        <v>2.2000000000000001E-4</v>
      </c>
      <c r="AS111" s="3">
        <v>1.4999999999999999E-4</v>
      </c>
      <c r="AT111" s="3">
        <v>9.0000000000000006E-5</v>
      </c>
      <c r="AU111" s="3">
        <v>6.0000000000000002E-5</v>
      </c>
      <c r="AV111" s="3">
        <v>4.0000000000000003E-5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5">
        <f>P_A_R[[#This Row],[10+]]-P_A_R[[#This Row],[11+]]</f>
        <v>4.0209999999999968E-2</v>
      </c>
      <c r="BG111" s="5">
        <f>P_A_R[[#This Row],[11+]]-P_A_R[[#This Row],[12+]]</f>
        <v>3.9179999999999993E-2</v>
      </c>
      <c r="BH111" s="5">
        <f>P_A_R[[#This Row],[12+]]-P_A_R[[#This Row],[13+]]</f>
        <v>4.4850000000000056E-2</v>
      </c>
      <c r="BI111" s="5">
        <f>P_A_R[[#This Row],[13+]]-P_A_R[[#This Row],[14+]]</f>
        <v>4.648999999999992E-2</v>
      </c>
      <c r="BJ111" s="5">
        <f>P_A_R[[#This Row],[14+]]-P_A_R[[#This Row],[15+]]</f>
        <v>4.3520000000000003E-2</v>
      </c>
      <c r="BK111" s="5">
        <f>P_A_R[[#This Row],[15+]]-P_A_R[[#This Row],[16+]]</f>
        <v>4.7840000000000049E-2</v>
      </c>
      <c r="BL111" s="5">
        <f>P_A_R[[#This Row],[16+]]-P_A_R[[#This Row],[17+]]</f>
        <v>4.3619999999999992E-2</v>
      </c>
      <c r="BM111" s="5">
        <f>P_A_R[[#This Row],[17+]]-P_A_R[[#This Row],[18+]]</f>
        <v>4.6700000000000019E-2</v>
      </c>
      <c r="BN111" s="5">
        <f>P_A_R[[#This Row],[18+]]-P_A_R[[#This Row],[19+]]</f>
        <v>4.1469999999999951E-2</v>
      </c>
      <c r="BO111" s="5">
        <f>P_A_R[[#This Row],[19+]]-P_A_R[[#This Row],[20+]]</f>
        <v>4.3240000000000001E-2</v>
      </c>
      <c r="BP111" s="5">
        <f>P_A_R[[#This Row],[20+]]-P_A_R[[#This Row],[21+]]</f>
        <v>3.7400000000000044E-2</v>
      </c>
      <c r="BQ111" s="5">
        <f>P_A_R[[#This Row],[21+]]-P_A_R[[#This Row],[22+]]</f>
        <v>3.7979999999999986E-2</v>
      </c>
      <c r="BR111" s="5">
        <f>P_A_R[[#This Row],[22+]]-P_A_R[[#This Row],[23+]]</f>
        <v>3.1989999999999991E-2</v>
      </c>
      <c r="BS111" s="5">
        <f>P_A_R[[#This Row],[23+]]-P_A_R[[#This Row],[24+]]</f>
        <v>3.1640000000000001E-2</v>
      </c>
      <c r="BT111" s="5">
        <f>P_A_R[[#This Row],[24+]]-P_A_R[[#This Row],[25+]]</f>
        <v>2.8159999999999991E-2</v>
      </c>
      <c r="BU111" s="5">
        <f>P_A_R[[#This Row],[25+]]-P_A_R[[#This Row],[26+]]</f>
        <v>2.2790000000000005E-2</v>
      </c>
      <c r="BV111" s="5">
        <f>P_A_R[[#This Row],[26+]]-P_A_R[[#This Row],[27+]]</f>
        <v>2.1650000000000003E-2</v>
      </c>
      <c r="BW111" s="5">
        <f>P_A_R[[#This Row],[27+]]-P_A_R[[#This Row],[28+]]</f>
        <v>1.7060000000000006E-2</v>
      </c>
      <c r="BX111" s="5">
        <f>P_A_R[[#This Row],[28+]]-P_A_R[[#This Row],[29+]]</f>
        <v>1.5789999999999998E-2</v>
      </c>
      <c r="BY111" s="5">
        <f>P_A_R[[#This Row],[29+]]-P_A_R[[#This Row],[30+]]</f>
        <v>1.2109999999999996E-2</v>
      </c>
      <c r="BZ111" s="5">
        <f>P_A_R[[#This Row],[30+]]-P_A_R[[#This Row],[31+]]</f>
        <v>1.0920000000000006E-2</v>
      </c>
      <c r="CA111" s="5">
        <f>P_A_R[[#This Row],[31+]]-P_A_R[[#This Row],[32+]]</f>
        <v>8.1599999999999971E-3</v>
      </c>
      <c r="CB111" s="5">
        <f>P_A_R[[#This Row],[32+]]-P_A_R[[#This Row],[33+]]</f>
        <v>7.1599999999999997E-3</v>
      </c>
      <c r="CC111" s="5">
        <f>P_A_R[[#This Row],[33+]]-P_A_R[[#This Row],[34+]]</f>
        <v>5.2199999999999989E-3</v>
      </c>
      <c r="CD111" s="5">
        <f>P_A_R[[#This Row],[34+]]-P_A_R[[#This Row],[35+]]</f>
        <v>4.4500000000000008E-3</v>
      </c>
      <c r="CE111" s="5">
        <f>P_A_R[[#This Row],[35+]]-P_A_R[[#This Row],[36+]]</f>
        <v>3.1599999999999996E-3</v>
      </c>
      <c r="CF111" s="5">
        <f>P_A_R[[#This Row],[36+]]-P_A_R[[#This Row],[37+]]</f>
        <v>2.6300000000000004E-3</v>
      </c>
      <c r="CG111" s="5">
        <f>P_A_R[[#This Row],[37+]]-P_A_R[[#This Row],[38+]]</f>
        <v>1.9600000000000008E-3</v>
      </c>
      <c r="CH111" s="5">
        <f>P_A_R[[#This Row],[38+]]-P_A_R[[#This Row],[39+]]</f>
        <v>1.3299999999999996E-3</v>
      </c>
      <c r="CI111" s="5">
        <f>P_A_R[[#This Row],[39+]]-P_A_R[[#This Row],[40+]]</f>
        <v>1.0700000000000002E-3</v>
      </c>
      <c r="CJ111" s="5">
        <f>P_A_R[[#This Row],[40+]]-P_A_R[[#This Row],[41+]]</f>
        <v>7.0999999999999969E-4</v>
      </c>
      <c r="CK111" s="5">
        <f>P_A_R[[#This Row],[41+]]-P_A_R[[#This Row],[42+]]</f>
        <v>5.5000000000000014E-4</v>
      </c>
      <c r="CL111" s="5">
        <f>P_A_R[[#This Row],[42+]]-P_A_R[[#This Row],[43+]]</f>
        <v>3.4999999999999994E-4</v>
      </c>
      <c r="CM111" s="5">
        <f>P_A_R[[#This Row],[43+]]-P_A_R[[#This Row],[44+]]</f>
        <v>2.7000000000000006E-4</v>
      </c>
      <c r="CN111" s="5">
        <f>P_A_R[[#This Row],[44+]]-P_A_R[[#This Row],[45+]]</f>
        <v>1.6999999999999996E-4</v>
      </c>
      <c r="CO111" s="5">
        <f>P_A_R[[#This Row],[45+]]-P_A_R[[#This Row],[46+]]</f>
        <v>1.2999999999999999E-4</v>
      </c>
      <c r="CP111" s="5">
        <f>P_A_R[[#This Row],[46+]]-P_A_R[[#This Row],[47+]]</f>
        <v>7.0000000000000021E-5</v>
      </c>
      <c r="CQ111" s="5">
        <f>P_A_R[[#This Row],[47+]]-P_A_R[[#This Row],[48+]]</f>
        <v>5.9999999999999981E-5</v>
      </c>
      <c r="CR111" s="5">
        <f>P_A_R[[#This Row],[48+]]-P_A_R[[#This Row],[49+]]</f>
        <v>3.0000000000000004E-5</v>
      </c>
      <c r="CS111" s="5">
        <f>P_A_R[[#This Row],[49+]]-P_A_R[[#This Row],[50+]]</f>
        <v>1.9999999999999998E-5</v>
      </c>
      <c r="CT111" s="5">
        <f>P_A_R[[#This Row],[50+]]-P_A_R[[#This Row],[51+]]</f>
        <v>4.0000000000000003E-5</v>
      </c>
      <c r="CU111" s="5">
        <f>P_A_R[[#This Row],[51+]]-P_A_R[[#This Row],[52+]]</f>
        <v>0</v>
      </c>
      <c r="CV111" s="5">
        <f>P_A_R[[#This Row],[52+]]-P_A_R[[#This Row],[53+]]</f>
        <v>0</v>
      </c>
      <c r="CW111" s="5">
        <f>P_A_R[[#This Row],[53+]]-P_A_R[[#This Row],[54+]]</f>
        <v>0</v>
      </c>
      <c r="CX111" s="5">
        <f>P_A_R[[#This Row],[54+]]-P_A_R[[#This Row],[55+]]</f>
        <v>0</v>
      </c>
      <c r="CY111" s="5">
        <f>P_A_R[[#This Row],[55+]]-P_A_R[[#This Row],[56+]]</f>
        <v>0</v>
      </c>
      <c r="CZ111" s="5">
        <f>P_A_R[[#This Row],[56+]]-P_A_R[[#This Row],[57+]]</f>
        <v>0</v>
      </c>
      <c r="DA111" s="5">
        <f>P_A_R[[#This Row],[57+]]-P_A_R[[#This Row],[58+]]</f>
        <v>0</v>
      </c>
      <c r="DB111" s="5">
        <f>P_A_R[[#This Row],[58+]]-P_A_R[[#This Row],[59+]]</f>
        <v>0</v>
      </c>
    </row>
    <row r="112" spans="1:106" x14ac:dyDescent="0.25">
      <c r="A112" s="10">
        <v>22400625</v>
      </c>
      <c r="B112" t="s">
        <v>77</v>
      </c>
      <c r="C112" t="s">
        <v>75</v>
      </c>
      <c r="D112" s="11">
        <v>0.83333333333333337</v>
      </c>
      <c r="E112" s="9" t="str">
        <f>HYPERLINK("https://www.nba.com/stats/player/1627936/boxscores-traditional", "Alex Caruso")</f>
        <v>Alex Caruso</v>
      </c>
      <c r="F112">
        <v>11.2</v>
      </c>
      <c r="G112" s="4">
        <v>3.37</v>
      </c>
      <c r="H112" s="3">
        <v>0.64058000000000004</v>
      </c>
      <c r="I112" s="3">
        <v>0.52392000000000005</v>
      </c>
      <c r="J112" s="3">
        <v>0.40516999999999997</v>
      </c>
      <c r="K112" s="3">
        <v>0.29805999999999999</v>
      </c>
      <c r="L112" s="3">
        <v>0.20327000000000001</v>
      </c>
      <c r="M112" s="3">
        <v>0.12923999999999999</v>
      </c>
      <c r="N112" s="3">
        <v>7.7799999999999994E-2</v>
      </c>
      <c r="O112" s="3">
        <v>4.2720000000000001E-2</v>
      </c>
      <c r="P112" s="3">
        <v>2.1690000000000001E-2</v>
      </c>
      <c r="Q112" s="3">
        <v>1.044E-2</v>
      </c>
      <c r="R112" s="3">
        <v>4.5300000000000002E-3</v>
      </c>
      <c r="S112" s="3">
        <v>1.81E-3</v>
      </c>
      <c r="T112" s="3">
        <v>6.8999999999999997E-4</v>
      </c>
      <c r="U112" s="3">
        <v>2.3000000000000001E-4</v>
      </c>
      <c r="V112" s="3">
        <v>6.9999999999999994E-5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5">
        <f>P_A_R[[#This Row],[10+]]-P_A_R[[#This Row],[11+]]</f>
        <v>0.11665999999999999</v>
      </c>
      <c r="BG112" s="5">
        <f>P_A_R[[#This Row],[11+]]-P_A_R[[#This Row],[12+]]</f>
        <v>0.11875000000000008</v>
      </c>
      <c r="BH112" s="5">
        <f>P_A_R[[#This Row],[12+]]-P_A_R[[#This Row],[13+]]</f>
        <v>0.10710999999999998</v>
      </c>
      <c r="BI112" s="5">
        <f>P_A_R[[#This Row],[13+]]-P_A_R[[#This Row],[14+]]</f>
        <v>9.4789999999999985E-2</v>
      </c>
      <c r="BJ112" s="5">
        <f>P_A_R[[#This Row],[14+]]-P_A_R[[#This Row],[15+]]</f>
        <v>7.4030000000000012E-2</v>
      </c>
      <c r="BK112" s="5">
        <f>P_A_R[[#This Row],[15+]]-P_A_R[[#This Row],[16+]]</f>
        <v>5.144E-2</v>
      </c>
      <c r="BL112" s="5">
        <f>P_A_R[[#This Row],[16+]]-P_A_R[[#This Row],[17+]]</f>
        <v>3.5079999999999993E-2</v>
      </c>
      <c r="BM112" s="5">
        <f>P_A_R[[#This Row],[17+]]-P_A_R[[#This Row],[18+]]</f>
        <v>2.103E-2</v>
      </c>
      <c r="BN112" s="5">
        <f>P_A_R[[#This Row],[18+]]-P_A_R[[#This Row],[19+]]</f>
        <v>1.1250000000000001E-2</v>
      </c>
      <c r="BO112" s="5">
        <f>P_A_R[[#This Row],[19+]]-P_A_R[[#This Row],[20+]]</f>
        <v>5.9099999999999995E-3</v>
      </c>
      <c r="BP112" s="5">
        <f>P_A_R[[#This Row],[20+]]-P_A_R[[#This Row],[21+]]</f>
        <v>2.7200000000000002E-3</v>
      </c>
      <c r="BQ112" s="5">
        <f>P_A_R[[#This Row],[21+]]-P_A_R[[#This Row],[22+]]</f>
        <v>1.1199999999999999E-3</v>
      </c>
      <c r="BR112" s="5">
        <f>P_A_R[[#This Row],[22+]]-P_A_R[[#This Row],[23+]]</f>
        <v>4.5999999999999996E-4</v>
      </c>
      <c r="BS112" s="5">
        <f>P_A_R[[#This Row],[23+]]-P_A_R[[#This Row],[24+]]</f>
        <v>1.6000000000000001E-4</v>
      </c>
      <c r="BT112" s="5">
        <f>P_A_R[[#This Row],[24+]]-P_A_R[[#This Row],[25+]]</f>
        <v>6.9999999999999994E-5</v>
      </c>
      <c r="BU112" s="5">
        <f>P_A_R[[#This Row],[25+]]-P_A_R[[#This Row],[26+]]</f>
        <v>0</v>
      </c>
      <c r="BV112" s="5">
        <f>P_A_R[[#This Row],[26+]]-P_A_R[[#This Row],[27+]]</f>
        <v>0</v>
      </c>
      <c r="BW112" s="5">
        <f>P_A_R[[#This Row],[27+]]-P_A_R[[#This Row],[28+]]</f>
        <v>0</v>
      </c>
      <c r="BX112" s="5">
        <f>P_A_R[[#This Row],[28+]]-P_A_R[[#This Row],[29+]]</f>
        <v>0</v>
      </c>
      <c r="BY112" s="5">
        <f>P_A_R[[#This Row],[29+]]-P_A_R[[#This Row],[30+]]</f>
        <v>0</v>
      </c>
      <c r="BZ112" s="5">
        <f>P_A_R[[#This Row],[30+]]-P_A_R[[#This Row],[31+]]</f>
        <v>0</v>
      </c>
      <c r="CA112" s="5">
        <f>P_A_R[[#This Row],[31+]]-P_A_R[[#This Row],[32+]]</f>
        <v>0</v>
      </c>
      <c r="CB112" s="5">
        <f>P_A_R[[#This Row],[32+]]-P_A_R[[#This Row],[33+]]</f>
        <v>0</v>
      </c>
      <c r="CC112" s="5">
        <f>P_A_R[[#This Row],[33+]]-P_A_R[[#This Row],[34+]]</f>
        <v>0</v>
      </c>
      <c r="CD112" s="5">
        <f>P_A_R[[#This Row],[34+]]-P_A_R[[#This Row],[35+]]</f>
        <v>0</v>
      </c>
      <c r="CE112" s="5">
        <f>P_A_R[[#This Row],[35+]]-P_A_R[[#This Row],[36+]]</f>
        <v>0</v>
      </c>
      <c r="CF112" s="5">
        <f>P_A_R[[#This Row],[36+]]-P_A_R[[#This Row],[37+]]</f>
        <v>0</v>
      </c>
      <c r="CG112" s="5">
        <f>P_A_R[[#This Row],[37+]]-P_A_R[[#This Row],[38+]]</f>
        <v>0</v>
      </c>
      <c r="CH112" s="5">
        <f>P_A_R[[#This Row],[38+]]-P_A_R[[#This Row],[39+]]</f>
        <v>0</v>
      </c>
      <c r="CI112" s="5">
        <f>P_A_R[[#This Row],[39+]]-P_A_R[[#This Row],[40+]]</f>
        <v>0</v>
      </c>
      <c r="CJ112" s="5">
        <f>P_A_R[[#This Row],[40+]]-P_A_R[[#This Row],[41+]]</f>
        <v>0</v>
      </c>
      <c r="CK112" s="5">
        <f>P_A_R[[#This Row],[41+]]-P_A_R[[#This Row],[42+]]</f>
        <v>0</v>
      </c>
      <c r="CL112" s="5">
        <f>P_A_R[[#This Row],[42+]]-P_A_R[[#This Row],[43+]]</f>
        <v>0</v>
      </c>
      <c r="CM112" s="5">
        <f>P_A_R[[#This Row],[43+]]-P_A_R[[#This Row],[44+]]</f>
        <v>0</v>
      </c>
      <c r="CN112" s="5">
        <f>P_A_R[[#This Row],[44+]]-P_A_R[[#This Row],[45+]]</f>
        <v>0</v>
      </c>
      <c r="CO112" s="5">
        <f>P_A_R[[#This Row],[45+]]-P_A_R[[#This Row],[46+]]</f>
        <v>0</v>
      </c>
      <c r="CP112" s="5">
        <f>P_A_R[[#This Row],[46+]]-P_A_R[[#This Row],[47+]]</f>
        <v>0</v>
      </c>
      <c r="CQ112" s="5">
        <f>P_A_R[[#This Row],[47+]]-P_A_R[[#This Row],[48+]]</f>
        <v>0</v>
      </c>
      <c r="CR112" s="5">
        <f>P_A_R[[#This Row],[48+]]-P_A_R[[#This Row],[49+]]</f>
        <v>0</v>
      </c>
      <c r="CS112" s="5">
        <f>P_A_R[[#This Row],[49+]]-P_A_R[[#This Row],[50+]]</f>
        <v>0</v>
      </c>
      <c r="CT112" s="5">
        <f>P_A_R[[#This Row],[50+]]-P_A_R[[#This Row],[51+]]</f>
        <v>0</v>
      </c>
      <c r="CU112" s="5">
        <f>P_A_R[[#This Row],[51+]]-P_A_R[[#This Row],[52+]]</f>
        <v>0</v>
      </c>
      <c r="CV112" s="5">
        <f>P_A_R[[#This Row],[52+]]-P_A_R[[#This Row],[53+]]</f>
        <v>0</v>
      </c>
      <c r="CW112" s="5">
        <f>P_A_R[[#This Row],[53+]]-P_A_R[[#This Row],[54+]]</f>
        <v>0</v>
      </c>
      <c r="CX112" s="5">
        <f>P_A_R[[#This Row],[54+]]-P_A_R[[#This Row],[55+]]</f>
        <v>0</v>
      </c>
      <c r="CY112" s="5">
        <f>P_A_R[[#This Row],[55+]]-P_A_R[[#This Row],[56+]]</f>
        <v>0</v>
      </c>
      <c r="CZ112" s="5">
        <f>P_A_R[[#This Row],[56+]]-P_A_R[[#This Row],[57+]]</f>
        <v>0</v>
      </c>
      <c r="DA112" s="5">
        <f>P_A_R[[#This Row],[57+]]-P_A_R[[#This Row],[58+]]</f>
        <v>0</v>
      </c>
      <c r="DB112" s="5">
        <f>P_A_R[[#This Row],[58+]]-P_A_R[[#This Row],[59+]]</f>
        <v>0</v>
      </c>
    </row>
    <row r="113" spans="1:106" x14ac:dyDescent="0.25">
      <c r="A113" s="10">
        <v>22400626</v>
      </c>
      <c r="B113" t="s">
        <v>78</v>
      </c>
      <c r="C113" t="s">
        <v>88</v>
      </c>
      <c r="D113" s="11">
        <v>0.875</v>
      </c>
      <c r="E113" s="9" t="str">
        <f>HYPERLINK("https://www.nba.com/stats/player/1628370/boxscores-traditional", "Malik Monk")</f>
        <v>Malik Monk</v>
      </c>
      <c r="F113">
        <v>33.4</v>
      </c>
      <c r="G113" s="4">
        <v>3.262</v>
      </c>
      <c r="H113" s="3">
        <v>1</v>
      </c>
      <c r="I113" s="3">
        <v>1</v>
      </c>
      <c r="J113" s="3">
        <v>1</v>
      </c>
      <c r="K113" s="3">
        <v>1</v>
      </c>
      <c r="L113" s="3">
        <v>1</v>
      </c>
      <c r="M113" s="3">
        <v>1</v>
      </c>
      <c r="N113" s="3">
        <v>1</v>
      </c>
      <c r="O113" s="3">
        <v>1</v>
      </c>
      <c r="P113" s="3">
        <v>1</v>
      </c>
      <c r="Q113" s="3">
        <v>1</v>
      </c>
      <c r="R113" s="3">
        <v>1</v>
      </c>
      <c r="S113" s="3">
        <v>0.99992999999999999</v>
      </c>
      <c r="T113" s="3">
        <v>0.99975999999999998</v>
      </c>
      <c r="U113" s="3">
        <v>0.99929000000000001</v>
      </c>
      <c r="V113" s="3">
        <v>0.99800999999999995</v>
      </c>
      <c r="W113" s="3">
        <v>0.99505999999999994</v>
      </c>
      <c r="X113" s="3">
        <v>0.98839999999999995</v>
      </c>
      <c r="Y113" s="3">
        <v>0.97499999999999998</v>
      </c>
      <c r="Z113" s="3">
        <v>0.95154000000000005</v>
      </c>
      <c r="AA113" s="3">
        <v>0.91149000000000002</v>
      </c>
      <c r="AB113" s="3">
        <v>0.85082999999999998</v>
      </c>
      <c r="AC113" s="3">
        <v>0.77034999999999998</v>
      </c>
      <c r="AD113" s="3">
        <v>0.66639999999999999</v>
      </c>
      <c r="AE113" s="3">
        <v>0.54776000000000002</v>
      </c>
      <c r="AF113" s="3">
        <v>0.42858000000000002</v>
      </c>
      <c r="AG113" s="3">
        <v>0.31207000000000001</v>
      </c>
      <c r="AH113" s="3">
        <v>0.21185999999999999</v>
      </c>
      <c r="AI113" s="3">
        <v>0.13567000000000001</v>
      </c>
      <c r="AJ113" s="3">
        <v>7.9269999999999993E-2</v>
      </c>
      <c r="AK113" s="3">
        <v>4.2720000000000001E-2</v>
      </c>
      <c r="AL113" s="3">
        <v>2.1690000000000001E-2</v>
      </c>
      <c r="AM113" s="3">
        <v>9.9000000000000008E-3</v>
      </c>
      <c r="AN113" s="3">
        <v>4.15E-3</v>
      </c>
      <c r="AO113" s="3">
        <v>1.64E-3</v>
      </c>
      <c r="AP113" s="3">
        <v>5.8E-4</v>
      </c>
      <c r="AQ113" s="3">
        <v>1.9000000000000001E-4</v>
      </c>
      <c r="AR113" s="3">
        <v>6.0000000000000002E-5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5">
        <f>P_A_R[[#This Row],[10+]]-P_A_R[[#This Row],[11+]]</f>
        <v>0</v>
      </c>
      <c r="BG113" s="5">
        <f>P_A_R[[#This Row],[11+]]-P_A_R[[#This Row],[12+]]</f>
        <v>0</v>
      </c>
      <c r="BH113" s="5">
        <f>P_A_R[[#This Row],[12+]]-P_A_R[[#This Row],[13+]]</f>
        <v>0</v>
      </c>
      <c r="BI113" s="5">
        <f>P_A_R[[#This Row],[13+]]-P_A_R[[#This Row],[14+]]</f>
        <v>0</v>
      </c>
      <c r="BJ113" s="5">
        <f>P_A_R[[#This Row],[14+]]-P_A_R[[#This Row],[15+]]</f>
        <v>0</v>
      </c>
      <c r="BK113" s="5">
        <f>P_A_R[[#This Row],[15+]]-P_A_R[[#This Row],[16+]]</f>
        <v>0</v>
      </c>
      <c r="BL113" s="5">
        <f>P_A_R[[#This Row],[16+]]-P_A_R[[#This Row],[17+]]</f>
        <v>0</v>
      </c>
      <c r="BM113" s="5">
        <f>P_A_R[[#This Row],[17+]]-P_A_R[[#This Row],[18+]]</f>
        <v>0</v>
      </c>
      <c r="BN113" s="5">
        <f>P_A_R[[#This Row],[18+]]-P_A_R[[#This Row],[19+]]</f>
        <v>0</v>
      </c>
      <c r="BO113" s="5">
        <f>P_A_R[[#This Row],[19+]]-P_A_R[[#This Row],[20+]]</f>
        <v>0</v>
      </c>
      <c r="BP113" s="5">
        <f>P_A_R[[#This Row],[20+]]-P_A_R[[#This Row],[21+]]</f>
        <v>7.0000000000014495E-5</v>
      </c>
      <c r="BQ113" s="5">
        <f>P_A_R[[#This Row],[21+]]-P_A_R[[#This Row],[22+]]</f>
        <v>1.7000000000000348E-4</v>
      </c>
      <c r="BR113" s="5">
        <f>P_A_R[[#This Row],[22+]]-P_A_R[[#This Row],[23+]]</f>
        <v>4.6999999999997044E-4</v>
      </c>
      <c r="BS113" s="5">
        <f>P_A_R[[#This Row],[23+]]-P_A_R[[#This Row],[24+]]</f>
        <v>1.2800000000000589E-3</v>
      </c>
      <c r="BT113" s="5">
        <f>P_A_R[[#This Row],[24+]]-P_A_R[[#This Row],[25+]]</f>
        <v>2.9500000000000082E-3</v>
      </c>
      <c r="BU113" s="5">
        <f>P_A_R[[#This Row],[25+]]-P_A_R[[#This Row],[26+]]</f>
        <v>6.6599999999999993E-3</v>
      </c>
      <c r="BV113" s="5">
        <f>P_A_R[[#This Row],[26+]]-P_A_R[[#This Row],[27+]]</f>
        <v>1.3399999999999967E-2</v>
      </c>
      <c r="BW113" s="5">
        <f>P_A_R[[#This Row],[27+]]-P_A_R[[#This Row],[28+]]</f>
        <v>2.3459999999999925E-2</v>
      </c>
      <c r="BX113" s="5">
        <f>P_A_R[[#This Row],[28+]]-P_A_R[[#This Row],[29+]]</f>
        <v>4.005000000000003E-2</v>
      </c>
      <c r="BY113" s="5">
        <f>P_A_R[[#This Row],[29+]]-P_A_R[[#This Row],[30+]]</f>
        <v>6.0660000000000047E-2</v>
      </c>
      <c r="BZ113" s="5">
        <f>P_A_R[[#This Row],[30+]]-P_A_R[[#This Row],[31+]]</f>
        <v>8.0479999999999996E-2</v>
      </c>
      <c r="CA113" s="5">
        <f>P_A_R[[#This Row],[31+]]-P_A_R[[#This Row],[32+]]</f>
        <v>0.10394999999999999</v>
      </c>
      <c r="CB113" s="5">
        <f>P_A_R[[#This Row],[32+]]-P_A_R[[#This Row],[33+]]</f>
        <v>0.11863999999999997</v>
      </c>
      <c r="CC113" s="5">
        <f>P_A_R[[#This Row],[33+]]-P_A_R[[#This Row],[34+]]</f>
        <v>0.11918000000000001</v>
      </c>
      <c r="CD113" s="5">
        <f>P_A_R[[#This Row],[34+]]-P_A_R[[#This Row],[35+]]</f>
        <v>0.11651</v>
      </c>
      <c r="CE113" s="5">
        <f>P_A_R[[#This Row],[35+]]-P_A_R[[#This Row],[36+]]</f>
        <v>0.10021000000000002</v>
      </c>
      <c r="CF113" s="5">
        <f>P_A_R[[#This Row],[36+]]-P_A_R[[#This Row],[37+]]</f>
        <v>7.618999999999998E-2</v>
      </c>
      <c r="CG113" s="5">
        <f>P_A_R[[#This Row],[37+]]-P_A_R[[#This Row],[38+]]</f>
        <v>5.640000000000002E-2</v>
      </c>
      <c r="CH113" s="5">
        <f>P_A_R[[#This Row],[38+]]-P_A_R[[#This Row],[39+]]</f>
        <v>3.6549999999999992E-2</v>
      </c>
      <c r="CI113" s="5">
        <f>P_A_R[[#This Row],[39+]]-P_A_R[[#This Row],[40+]]</f>
        <v>2.103E-2</v>
      </c>
      <c r="CJ113" s="5">
        <f>P_A_R[[#This Row],[40+]]-P_A_R[[#This Row],[41+]]</f>
        <v>1.179E-2</v>
      </c>
      <c r="CK113" s="5">
        <f>P_A_R[[#This Row],[41+]]-P_A_R[[#This Row],[42+]]</f>
        <v>5.7500000000000008E-3</v>
      </c>
      <c r="CL113" s="5">
        <f>P_A_R[[#This Row],[42+]]-P_A_R[[#This Row],[43+]]</f>
        <v>2.5100000000000001E-3</v>
      </c>
      <c r="CM113" s="5">
        <f>P_A_R[[#This Row],[43+]]-P_A_R[[#This Row],[44+]]</f>
        <v>1.06E-3</v>
      </c>
      <c r="CN113" s="5">
        <f>P_A_R[[#This Row],[44+]]-P_A_R[[#This Row],[45+]]</f>
        <v>3.8999999999999999E-4</v>
      </c>
      <c r="CO113" s="5">
        <f>P_A_R[[#This Row],[45+]]-P_A_R[[#This Row],[46+]]</f>
        <v>1.3000000000000002E-4</v>
      </c>
      <c r="CP113" s="5">
        <f>P_A_R[[#This Row],[46+]]-P_A_R[[#This Row],[47+]]</f>
        <v>6.0000000000000002E-5</v>
      </c>
      <c r="CQ113" s="5">
        <f>P_A_R[[#This Row],[47+]]-P_A_R[[#This Row],[48+]]</f>
        <v>0</v>
      </c>
      <c r="CR113" s="5">
        <f>P_A_R[[#This Row],[48+]]-P_A_R[[#This Row],[49+]]</f>
        <v>0</v>
      </c>
      <c r="CS113" s="5">
        <f>P_A_R[[#This Row],[49+]]-P_A_R[[#This Row],[50+]]</f>
        <v>0</v>
      </c>
      <c r="CT113" s="5">
        <f>P_A_R[[#This Row],[50+]]-P_A_R[[#This Row],[51+]]</f>
        <v>0</v>
      </c>
      <c r="CU113" s="5">
        <f>P_A_R[[#This Row],[51+]]-P_A_R[[#This Row],[52+]]</f>
        <v>0</v>
      </c>
      <c r="CV113" s="5">
        <f>P_A_R[[#This Row],[52+]]-P_A_R[[#This Row],[53+]]</f>
        <v>0</v>
      </c>
      <c r="CW113" s="5">
        <f>P_A_R[[#This Row],[53+]]-P_A_R[[#This Row],[54+]]</f>
        <v>0</v>
      </c>
      <c r="CX113" s="5">
        <f>P_A_R[[#This Row],[54+]]-P_A_R[[#This Row],[55+]]</f>
        <v>0</v>
      </c>
      <c r="CY113" s="5">
        <f>P_A_R[[#This Row],[55+]]-P_A_R[[#This Row],[56+]]</f>
        <v>0</v>
      </c>
      <c r="CZ113" s="5">
        <f>P_A_R[[#This Row],[56+]]-P_A_R[[#This Row],[57+]]</f>
        <v>0</v>
      </c>
      <c r="DA113" s="5">
        <f>P_A_R[[#This Row],[57+]]-P_A_R[[#This Row],[58+]]</f>
        <v>0</v>
      </c>
      <c r="DB113" s="5">
        <f>P_A_R[[#This Row],[58+]]-P_A_R[[#This Row],[59+]]</f>
        <v>0</v>
      </c>
    </row>
    <row r="114" spans="1:106" x14ac:dyDescent="0.25">
      <c r="A114" s="10">
        <v>22400626</v>
      </c>
      <c r="B114" t="s">
        <v>78</v>
      </c>
      <c r="C114" t="s">
        <v>88</v>
      </c>
      <c r="D114" s="11">
        <v>0.875</v>
      </c>
      <c r="E114" s="9" t="str">
        <f>HYPERLINK("https://www.nba.com/stats/player/1628368/boxscores-traditional", "De'Aaron Fox")</f>
        <v>De'Aaron Fox</v>
      </c>
      <c r="F114">
        <v>31.6</v>
      </c>
      <c r="G114" s="4">
        <v>5.2379999999999995</v>
      </c>
      <c r="H114" s="3">
        <v>1</v>
      </c>
      <c r="I114" s="3">
        <v>0.99995999999999996</v>
      </c>
      <c r="J114" s="3">
        <v>0.99990999999999997</v>
      </c>
      <c r="K114" s="3">
        <v>0.99980999999999998</v>
      </c>
      <c r="L114" s="3">
        <v>0.99961</v>
      </c>
      <c r="M114" s="3">
        <v>0.99924000000000002</v>
      </c>
      <c r="N114" s="3">
        <v>0.99856</v>
      </c>
      <c r="O114" s="3">
        <v>0.99736000000000002</v>
      </c>
      <c r="P114" s="3">
        <v>0.99534</v>
      </c>
      <c r="Q114" s="3">
        <v>0.99202000000000001</v>
      </c>
      <c r="R114" s="3">
        <v>0.98645000000000005</v>
      </c>
      <c r="S114" s="3">
        <v>0.97831000000000001</v>
      </c>
      <c r="T114" s="3">
        <v>0.96638000000000002</v>
      </c>
      <c r="U114" s="3">
        <v>0.94950000000000001</v>
      </c>
      <c r="V114" s="3">
        <v>0.92647000000000002</v>
      </c>
      <c r="W114" s="3">
        <v>0.89617000000000002</v>
      </c>
      <c r="X114" s="3">
        <v>0.85768999999999995</v>
      </c>
      <c r="Y114" s="3">
        <v>0.81057000000000001</v>
      </c>
      <c r="Z114" s="3">
        <v>0.75490000000000002</v>
      </c>
      <c r="AA114" s="3">
        <v>0.69145999999999996</v>
      </c>
      <c r="AB114" s="3">
        <v>0.62172000000000005</v>
      </c>
      <c r="AC114" s="3">
        <v>0.54379999999999995</v>
      </c>
      <c r="AD114" s="3">
        <v>0.46811999999999998</v>
      </c>
      <c r="AE114" s="3">
        <v>0.39357999999999999</v>
      </c>
      <c r="AF114" s="3">
        <v>0.32275999999999999</v>
      </c>
      <c r="AG114" s="3">
        <v>0.25785000000000002</v>
      </c>
      <c r="AH114" s="3">
        <v>0.20044999999999999</v>
      </c>
      <c r="AI114" s="3">
        <v>0.15151000000000001</v>
      </c>
      <c r="AJ114" s="3">
        <v>0.11123</v>
      </c>
      <c r="AK114" s="3">
        <v>7.9269999999999993E-2</v>
      </c>
      <c r="AL114" s="3">
        <v>5.4800000000000001E-2</v>
      </c>
      <c r="AM114" s="3">
        <v>3.6729999999999999E-2</v>
      </c>
      <c r="AN114" s="3">
        <v>2.3300000000000001E-2</v>
      </c>
      <c r="AO114" s="3">
        <v>1.4630000000000001E-2</v>
      </c>
      <c r="AP114" s="3">
        <v>8.8900000000000003E-3</v>
      </c>
      <c r="AQ114" s="3">
        <v>5.2300000000000003E-3</v>
      </c>
      <c r="AR114" s="3">
        <v>2.98E-3</v>
      </c>
      <c r="AS114" s="3">
        <v>1.64E-3</v>
      </c>
      <c r="AT114" s="3">
        <v>8.7000000000000001E-4</v>
      </c>
      <c r="AU114" s="3">
        <v>4.4999999999999999E-4</v>
      </c>
      <c r="AV114" s="3">
        <v>2.2000000000000001E-4</v>
      </c>
      <c r="AW114" s="3">
        <v>1.1E-4</v>
      </c>
      <c r="AX114" s="3">
        <v>5.0000000000000002E-5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5">
        <f>P_A_R[[#This Row],[10+]]-P_A_R[[#This Row],[11+]]</f>
        <v>4.0000000000040004E-5</v>
      </c>
      <c r="BG114" s="5">
        <f>P_A_R[[#This Row],[11+]]-P_A_R[[#This Row],[12+]]</f>
        <v>4.9999999999994493E-5</v>
      </c>
      <c r="BH114" s="5">
        <f>P_A_R[[#This Row],[12+]]-P_A_R[[#This Row],[13+]]</f>
        <v>9.9999999999988987E-5</v>
      </c>
      <c r="BI114" s="5">
        <f>P_A_R[[#This Row],[13+]]-P_A_R[[#This Row],[14+]]</f>
        <v>1.9999999999997797E-4</v>
      </c>
      <c r="BJ114" s="5">
        <f>P_A_R[[#This Row],[14+]]-P_A_R[[#This Row],[15+]]</f>
        <v>3.6999999999998145E-4</v>
      </c>
      <c r="BK114" s="5">
        <f>P_A_R[[#This Row],[15+]]-P_A_R[[#This Row],[16+]]</f>
        <v>6.8000000000001393E-4</v>
      </c>
      <c r="BL114" s="5">
        <f>P_A_R[[#This Row],[16+]]-P_A_R[[#This Row],[17+]]</f>
        <v>1.1999999999999789E-3</v>
      </c>
      <c r="BM114" s="5">
        <f>P_A_R[[#This Row],[17+]]-P_A_R[[#This Row],[18+]]</f>
        <v>2.0200000000000218E-3</v>
      </c>
      <c r="BN114" s="5">
        <f>P_A_R[[#This Row],[18+]]-P_A_R[[#This Row],[19+]]</f>
        <v>3.3199999999999896E-3</v>
      </c>
      <c r="BO114" s="5">
        <f>P_A_R[[#This Row],[19+]]-P_A_R[[#This Row],[20+]]</f>
        <v>5.5699999999999639E-3</v>
      </c>
      <c r="BP114" s="5">
        <f>P_A_R[[#This Row],[20+]]-P_A_R[[#This Row],[21+]]</f>
        <v>8.1400000000000361E-3</v>
      </c>
      <c r="BQ114" s="5">
        <f>P_A_R[[#This Row],[21+]]-P_A_R[[#This Row],[22+]]</f>
        <v>1.1929999999999996E-2</v>
      </c>
      <c r="BR114" s="5">
        <f>P_A_R[[#This Row],[22+]]-P_A_R[[#This Row],[23+]]</f>
        <v>1.6880000000000006E-2</v>
      </c>
      <c r="BS114" s="5">
        <f>P_A_R[[#This Row],[23+]]-P_A_R[[#This Row],[24+]]</f>
        <v>2.3029999999999995E-2</v>
      </c>
      <c r="BT114" s="5">
        <f>P_A_R[[#This Row],[24+]]-P_A_R[[#This Row],[25+]]</f>
        <v>3.0299999999999994E-2</v>
      </c>
      <c r="BU114" s="5">
        <f>P_A_R[[#This Row],[25+]]-P_A_R[[#This Row],[26+]]</f>
        <v>3.848000000000007E-2</v>
      </c>
      <c r="BV114" s="5">
        <f>P_A_R[[#This Row],[26+]]-P_A_R[[#This Row],[27+]]</f>
        <v>4.711999999999994E-2</v>
      </c>
      <c r="BW114" s="5">
        <f>P_A_R[[#This Row],[27+]]-P_A_R[[#This Row],[28+]]</f>
        <v>5.5669999999999997E-2</v>
      </c>
      <c r="BX114" s="5">
        <f>P_A_R[[#This Row],[28+]]-P_A_R[[#This Row],[29+]]</f>
        <v>6.3440000000000052E-2</v>
      </c>
      <c r="BY114" s="5">
        <f>P_A_R[[#This Row],[29+]]-P_A_R[[#This Row],[30+]]</f>
        <v>6.9739999999999913E-2</v>
      </c>
      <c r="BZ114" s="5">
        <f>P_A_R[[#This Row],[30+]]-P_A_R[[#This Row],[31+]]</f>
        <v>7.79200000000001E-2</v>
      </c>
      <c r="CA114" s="5">
        <f>P_A_R[[#This Row],[31+]]-P_A_R[[#This Row],[32+]]</f>
        <v>7.567999999999997E-2</v>
      </c>
      <c r="CB114" s="5">
        <f>P_A_R[[#This Row],[32+]]-P_A_R[[#This Row],[33+]]</f>
        <v>7.4539999999999995E-2</v>
      </c>
      <c r="CC114" s="5">
        <f>P_A_R[[#This Row],[33+]]-P_A_R[[#This Row],[34+]]</f>
        <v>7.0819999999999994E-2</v>
      </c>
      <c r="CD114" s="5">
        <f>P_A_R[[#This Row],[34+]]-P_A_R[[#This Row],[35+]]</f>
        <v>6.4909999999999968E-2</v>
      </c>
      <c r="CE114" s="5">
        <f>P_A_R[[#This Row],[35+]]-P_A_R[[#This Row],[36+]]</f>
        <v>5.7400000000000034E-2</v>
      </c>
      <c r="CF114" s="5">
        <f>P_A_R[[#This Row],[36+]]-P_A_R[[#This Row],[37+]]</f>
        <v>4.8939999999999984E-2</v>
      </c>
      <c r="CG114" s="5">
        <f>P_A_R[[#This Row],[37+]]-P_A_R[[#This Row],[38+]]</f>
        <v>4.028000000000001E-2</v>
      </c>
      <c r="CH114" s="5">
        <f>P_A_R[[#This Row],[38+]]-P_A_R[[#This Row],[39+]]</f>
        <v>3.1960000000000002E-2</v>
      </c>
      <c r="CI114" s="5">
        <f>P_A_R[[#This Row],[39+]]-P_A_R[[#This Row],[40+]]</f>
        <v>2.4469999999999992E-2</v>
      </c>
      <c r="CJ114" s="5">
        <f>P_A_R[[#This Row],[40+]]-P_A_R[[#This Row],[41+]]</f>
        <v>1.8070000000000003E-2</v>
      </c>
      <c r="CK114" s="5">
        <f>P_A_R[[#This Row],[41+]]-P_A_R[[#This Row],[42+]]</f>
        <v>1.3429999999999997E-2</v>
      </c>
      <c r="CL114" s="5">
        <f>P_A_R[[#This Row],[42+]]-P_A_R[[#This Row],[43+]]</f>
        <v>8.6700000000000006E-3</v>
      </c>
      <c r="CM114" s="5">
        <f>P_A_R[[#This Row],[43+]]-P_A_R[[#This Row],[44+]]</f>
        <v>5.7400000000000003E-3</v>
      </c>
      <c r="CN114" s="5">
        <f>P_A_R[[#This Row],[44+]]-P_A_R[[#This Row],[45+]]</f>
        <v>3.6600000000000001E-3</v>
      </c>
      <c r="CO114" s="5">
        <f>P_A_R[[#This Row],[45+]]-P_A_R[[#This Row],[46+]]</f>
        <v>2.2500000000000003E-3</v>
      </c>
      <c r="CP114" s="5">
        <f>P_A_R[[#This Row],[46+]]-P_A_R[[#This Row],[47+]]</f>
        <v>1.34E-3</v>
      </c>
      <c r="CQ114" s="5">
        <f>P_A_R[[#This Row],[47+]]-P_A_R[[#This Row],[48+]]</f>
        <v>7.6999999999999996E-4</v>
      </c>
      <c r="CR114" s="5">
        <f>P_A_R[[#This Row],[48+]]-P_A_R[[#This Row],[49+]]</f>
        <v>4.2000000000000002E-4</v>
      </c>
      <c r="CS114" s="5">
        <f>P_A_R[[#This Row],[49+]]-P_A_R[[#This Row],[50+]]</f>
        <v>2.2999999999999998E-4</v>
      </c>
      <c r="CT114" s="5">
        <f>P_A_R[[#This Row],[50+]]-P_A_R[[#This Row],[51+]]</f>
        <v>1.1E-4</v>
      </c>
      <c r="CU114" s="5">
        <f>P_A_R[[#This Row],[51+]]-P_A_R[[#This Row],[52+]]</f>
        <v>6.0000000000000002E-5</v>
      </c>
      <c r="CV114" s="5">
        <f>P_A_R[[#This Row],[52+]]-P_A_R[[#This Row],[53+]]</f>
        <v>5.0000000000000002E-5</v>
      </c>
      <c r="CW114" s="5">
        <f>P_A_R[[#This Row],[53+]]-P_A_R[[#This Row],[54+]]</f>
        <v>0</v>
      </c>
      <c r="CX114" s="5">
        <f>P_A_R[[#This Row],[54+]]-P_A_R[[#This Row],[55+]]</f>
        <v>0</v>
      </c>
      <c r="CY114" s="5">
        <f>P_A_R[[#This Row],[55+]]-P_A_R[[#This Row],[56+]]</f>
        <v>0</v>
      </c>
      <c r="CZ114" s="5">
        <f>P_A_R[[#This Row],[56+]]-P_A_R[[#This Row],[57+]]</f>
        <v>0</v>
      </c>
      <c r="DA114" s="5">
        <f>P_A_R[[#This Row],[57+]]-P_A_R[[#This Row],[58+]]</f>
        <v>0</v>
      </c>
      <c r="DB114" s="5">
        <f>P_A_R[[#This Row],[58+]]-P_A_R[[#This Row],[59+]]</f>
        <v>0</v>
      </c>
    </row>
    <row r="115" spans="1:106" x14ac:dyDescent="0.25">
      <c r="A115" s="10">
        <v>22400626</v>
      </c>
      <c r="B115" t="s">
        <v>78</v>
      </c>
      <c r="C115" t="s">
        <v>88</v>
      </c>
      <c r="D115" s="11">
        <v>0.875</v>
      </c>
      <c r="E115" s="9" t="str">
        <f>HYPERLINK("https://www.nba.com/stats/player/1627734/boxscores-traditional", "Domantas Sabonis")</f>
        <v>Domantas Sabonis</v>
      </c>
      <c r="F115">
        <v>43.8</v>
      </c>
      <c r="G115" s="4">
        <v>5.4550000000000001</v>
      </c>
      <c r="H115" s="3">
        <v>1</v>
      </c>
      <c r="I115" s="3">
        <v>1</v>
      </c>
      <c r="J115" s="3">
        <v>1</v>
      </c>
      <c r="K115" s="3">
        <v>1</v>
      </c>
      <c r="L115" s="3">
        <v>1</v>
      </c>
      <c r="M115" s="3">
        <v>1</v>
      </c>
      <c r="N115" s="3">
        <v>1</v>
      </c>
      <c r="O115" s="3">
        <v>1</v>
      </c>
      <c r="P115" s="3">
        <v>1</v>
      </c>
      <c r="Q115" s="3">
        <v>1</v>
      </c>
      <c r="R115" s="3">
        <v>1</v>
      </c>
      <c r="S115" s="3">
        <v>1</v>
      </c>
      <c r="T115" s="3">
        <v>1</v>
      </c>
      <c r="U115" s="3">
        <v>0.99992999999999999</v>
      </c>
      <c r="V115" s="3">
        <v>0.99985999999999997</v>
      </c>
      <c r="W115" s="3">
        <v>0.99972000000000005</v>
      </c>
      <c r="X115" s="3">
        <v>0.99944</v>
      </c>
      <c r="Y115" s="3">
        <v>0.99895999999999996</v>
      </c>
      <c r="Z115" s="3">
        <v>0.99812999999999996</v>
      </c>
      <c r="AA115" s="3">
        <v>0.99663999999999997</v>
      </c>
      <c r="AB115" s="3">
        <v>0.99429999999999996</v>
      </c>
      <c r="AC115" s="3">
        <v>0.99060999999999999</v>
      </c>
      <c r="AD115" s="3">
        <v>0.98460999999999999</v>
      </c>
      <c r="AE115" s="3">
        <v>0.97614999999999996</v>
      </c>
      <c r="AF115" s="3">
        <v>0.96406999999999998</v>
      </c>
      <c r="AG115" s="3">
        <v>0.94630000000000003</v>
      </c>
      <c r="AH115" s="3">
        <v>0.92364000000000002</v>
      </c>
      <c r="AI115" s="3">
        <v>0.89434999999999998</v>
      </c>
      <c r="AJ115" s="3">
        <v>0.85543000000000002</v>
      </c>
      <c r="AK115" s="3">
        <v>0.81057000000000001</v>
      </c>
      <c r="AL115" s="3">
        <v>0.75804000000000005</v>
      </c>
      <c r="AM115" s="3">
        <v>0.69496999999999998</v>
      </c>
      <c r="AN115" s="3">
        <v>0.62929999999999997</v>
      </c>
      <c r="AO115" s="3">
        <v>0.55962000000000001</v>
      </c>
      <c r="AP115" s="3">
        <v>0.48404999999999998</v>
      </c>
      <c r="AQ115" s="3">
        <v>0.41293999999999997</v>
      </c>
      <c r="AR115" s="3">
        <v>0.34458</v>
      </c>
      <c r="AS115" s="3">
        <v>0.27760000000000001</v>
      </c>
      <c r="AT115" s="3">
        <v>0.22065000000000001</v>
      </c>
      <c r="AU115" s="3">
        <v>0.17105999999999999</v>
      </c>
      <c r="AV115" s="3">
        <v>0.12714</v>
      </c>
      <c r="AW115" s="3">
        <v>9.3420000000000003E-2</v>
      </c>
      <c r="AX115" s="3">
        <v>6.6809999999999994E-2</v>
      </c>
      <c r="AY115" s="3">
        <v>4.5510000000000002E-2</v>
      </c>
      <c r="AZ115" s="3">
        <v>3.074E-2</v>
      </c>
      <c r="BA115" s="3">
        <v>2.018E-2</v>
      </c>
      <c r="BB115" s="3">
        <v>1.255E-2</v>
      </c>
      <c r="BC115" s="3">
        <v>7.7600000000000004E-3</v>
      </c>
      <c r="BD115" s="3">
        <v>4.6600000000000001E-3</v>
      </c>
      <c r="BE115" s="3">
        <v>2.64E-3</v>
      </c>
      <c r="BF115" s="5">
        <f>P_A_R[[#This Row],[10+]]-P_A_R[[#This Row],[11+]]</f>
        <v>0</v>
      </c>
      <c r="BG115" s="5">
        <f>P_A_R[[#This Row],[11+]]-P_A_R[[#This Row],[12+]]</f>
        <v>0</v>
      </c>
      <c r="BH115" s="5">
        <f>P_A_R[[#This Row],[12+]]-P_A_R[[#This Row],[13+]]</f>
        <v>0</v>
      </c>
      <c r="BI115" s="5">
        <f>P_A_R[[#This Row],[13+]]-P_A_R[[#This Row],[14+]]</f>
        <v>0</v>
      </c>
      <c r="BJ115" s="5">
        <f>P_A_R[[#This Row],[14+]]-P_A_R[[#This Row],[15+]]</f>
        <v>0</v>
      </c>
      <c r="BK115" s="5">
        <f>P_A_R[[#This Row],[15+]]-P_A_R[[#This Row],[16+]]</f>
        <v>0</v>
      </c>
      <c r="BL115" s="5">
        <f>P_A_R[[#This Row],[16+]]-P_A_R[[#This Row],[17+]]</f>
        <v>0</v>
      </c>
      <c r="BM115" s="5">
        <f>P_A_R[[#This Row],[17+]]-P_A_R[[#This Row],[18+]]</f>
        <v>0</v>
      </c>
      <c r="BN115" s="5">
        <f>P_A_R[[#This Row],[18+]]-P_A_R[[#This Row],[19+]]</f>
        <v>0</v>
      </c>
      <c r="BO115" s="5">
        <f>P_A_R[[#This Row],[19+]]-P_A_R[[#This Row],[20+]]</f>
        <v>0</v>
      </c>
      <c r="BP115" s="5">
        <f>P_A_R[[#This Row],[20+]]-P_A_R[[#This Row],[21+]]</f>
        <v>0</v>
      </c>
      <c r="BQ115" s="5">
        <f>P_A_R[[#This Row],[21+]]-P_A_R[[#This Row],[22+]]</f>
        <v>0</v>
      </c>
      <c r="BR115" s="5">
        <f>P_A_R[[#This Row],[22+]]-P_A_R[[#This Row],[23+]]</f>
        <v>7.0000000000014495E-5</v>
      </c>
      <c r="BS115" s="5">
        <f>P_A_R[[#This Row],[23+]]-P_A_R[[#This Row],[24+]]</f>
        <v>7.0000000000014495E-5</v>
      </c>
      <c r="BT115" s="5">
        <f>P_A_R[[#This Row],[24+]]-P_A_R[[#This Row],[25+]]</f>
        <v>1.3999999999991797E-4</v>
      </c>
      <c r="BU115" s="5">
        <f>P_A_R[[#This Row],[25+]]-P_A_R[[#This Row],[26+]]</f>
        <v>2.8000000000005798E-4</v>
      </c>
      <c r="BV115" s="5">
        <f>P_A_R[[#This Row],[26+]]-P_A_R[[#This Row],[27+]]</f>
        <v>4.8000000000003595E-4</v>
      </c>
      <c r="BW115" s="5">
        <f>P_A_R[[#This Row],[27+]]-P_A_R[[#This Row],[28+]]</f>
        <v>8.2999999999999741E-4</v>
      </c>
      <c r="BX115" s="5">
        <f>P_A_R[[#This Row],[28+]]-P_A_R[[#This Row],[29+]]</f>
        <v>1.4899999999999913E-3</v>
      </c>
      <c r="BY115" s="5">
        <f>P_A_R[[#This Row],[29+]]-P_A_R[[#This Row],[30+]]</f>
        <v>2.3400000000000087E-3</v>
      </c>
      <c r="BZ115" s="5">
        <f>P_A_R[[#This Row],[30+]]-P_A_R[[#This Row],[31+]]</f>
        <v>3.6899999999999711E-3</v>
      </c>
      <c r="CA115" s="5">
        <f>P_A_R[[#This Row],[31+]]-P_A_R[[#This Row],[32+]]</f>
        <v>6.0000000000000053E-3</v>
      </c>
      <c r="CB115" s="5">
        <f>P_A_R[[#This Row],[32+]]-P_A_R[[#This Row],[33+]]</f>
        <v>8.4600000000000231E-3</v>
      </c>
      <c r="CC115" s="5">
        <f>P_A_R[[#This Row],[33+]]-P_A_R[[#This Row],[34+]]</f>
        <v>1.207999999999998E-2</v>
      </c>
      <c r="CD115" s="5">
        <f>P_A_R[[#This Row],[34+]]-P_A_R[[#This Row],[35+]]</f>
        <v>1.7769999999999953E-2</v>
      </c>
      <c r="CE115" s="5">
        <f>P_A_R[[#This Row],[35+]]-P_A_R[[#This Row],[36+]]</f>
        <v>2.2660000000000013E-2</v>
      </c>
      <c r="CF115" s="5">
        <f>P_A_R[[#This Row],[36+]]-P_A_R[[#This Row],[37+]]</f>
        <v>2.9290000000000038E-2</v>
      </c>
      <c r="CG115" s="5">
        <f>P_A_R[[#This Row],[37+]]-P_A_R[[#This Row],[38+]]</f>
        <v>3.8919999999999955E-2</v>
      </c>
      <c r="CH115" s="5">
        <f>P_A_R[[#This Row],[38+]]-P_A_R[[#This Row],[39+]]</f>
        <v>4.4860000000000011E-2</v>
      </c>
      <c r="CI115" s="5">
        <f>P_A_R[[#This Row],[39+]]-P_A_R[[#This Row],[40+]]</f>
        <v>5.2529999999999966E-2</v>
      </c>
      <c r="CJ115" s="5">
        <f>P_A_R[[#This Row],[40+]]-P_A_R[[#This Row],[41+]]</f>
        <v>6.307000000000007E-2</v>
      </c>
      <c r="CK115" s="5">
        <f>P_A_R[[#This Row],[41+]]-P_A_R[[#This Row],[42+]]</f>
        <v>6.5670000000000006E-2</v>
      </c>
      <c r="CL115" s="5">
        <f>P_A_R[[#This Row],[42+]]-P_A_R[[#This Row],[43+]]</f>
        <v>6.9679999999999964E-2</v>
      </c>
      <c r="CM115" s="5">
        <f>P_A_R[[#This Row],[43+]]-P_A_R[[#This Row],[44+]]</f>
        <v>7.5570000000000026E-2</v>
      </c>
      <c r="CN115" s="5">
        <f>P_A_R[[#This Row],[44+]]-P_A_R[[#This Row],[45+]]</f>
        <v>7.1110000000000007E-2</v>
      </c>
      <c r="CO115" s="5">
        <f>P_A_R[[#This Row],[45+]]-P_A_R[[#This Row],[46+]]</f>
        <v>6.8359999999999976E-2</v>
      </c>
      <c r="CP115" s="5">
        <f>P_A_R[[#This Row],[46+]]-P_A_R[[#This Row],[47+]]</f>
        <v>6.6979999999999984E-2</v>
      </c>
      <c r="CQ115" s="5">
        <f>P_A_R[[#This Row],[47+]]-P_A_R[[#This Row],[48+]]</f>
        <v>5.6950000000000001E-2</v>
      </c>
      <c r="CR115" s="5">
        <f>P_A_R[[#This Row],[48+]]-P_A_R[[#This Row],[49+]]</f>
        <v>4.9590000000000023E-2</v>
      </c>
      <c r="CS115" s="5">
        <f>P_A_R[[#This Row],[49+]]-P_A_R[[#This Row],[50+]]</f>
        <v>4.3919999999999987E-2</v>
      </c>
      <c r="CT115" s="5">
        <f>P_A_R[[#This Row],[50+]]-P_A_R[[#This Row],[51+]]</f>
        <v>3.372E-2</v>
      </c>
      <c r="CU115" s="5">
        <f>P_A_R[[#This Row],[51+]]-P_A_R[[#This Row],[52+]]</f>
        <v>2.6610000000000009E-2</v>
      </c>
      <c r="CV115" s="5">
        <f>P_A_R[[#This Row],[52+]]-P_A_R[[#This Row],[53+]]</f>
        <v>2.1299999999999993E-2</v>
      </c>
      <c r="CW115" s="5">
        <f>P_A_R[[#This Row],[53+]]-P_A_R[[#This Row],[54+]]</f>
        <v>1.4770000000000002E-2</v>
      </c>
      <c r="CX115" s="5">
        <f>P_A_R[[#This Row],[54+]]-P_A_R[[#This Row],[55+]]</f>
        <v>1.056E-2</v>
      </c>
      <c r="CY115" s="5">
        <f>P_A_R[[#This Row],[55+]]-P_A_R[[#This Row],[56+]]</f>
        <v>7.6299999999999996E-3</v>
      </c>
      <c r="CZ115" s="5">
        <f>P_A_R[[#This Row],[56+]]-P_A_R[[#This Row],[57+]]</f>
        <v>4.79E-3</v>
      </c>
      <c r="DA115" s="5">
        <f>P_A_R[[#This Row],[57+]]-P_A_R[[#This Row],[58+]]</f>
        <v>3.1000000000000003E-3</v>
      </c>
      <c r="DB115" s="5">
        <f>P_A_R[[#This Row],[58+]]-P_A_R[[#This Row],[59+]]</f>
        <v>2.0200000000000001E-3</v>
      </c>
    </row>
    <row r="116" spans="1:106" x14ac:dyDescent="0.25">
      <c r="A116" s="10">
        <v>22400626</v>
      </c>
      <c r="B116" t="s">
        <v>78</v>
      </c>
      <c r="C116" t="s">
        <v>88</v>
      </c>
      <c r="D116" s="11">
        <v>0.875</v>
      </c>
      <c r="E116" s="9" t="str">
        <f>HYPERLINK("https://www.nba.com/stats/player/201942/boxscores-traditional", "DeMar DeRozan")</f>
        <v>DeMar DeRozan</v>
      </c>
      <c r="F116">
        <v>34.799999999999997</v>
      </c>
      <c r="G116" s="4">
        <v>6.4930000000000003</v>
      </c>
      <c r="H116" s="3">
        <v>0.99992999999999999</v>
      </c>
      <c r="I116" s="3">
        <v>0.99987999999999999</v>
      </c>
      <c r="J116" s="3">
        <v>0.99978</v>
      </c>
      <c r="K116" s="3">
        <v>0.99961</v>
      </c>
      <c r="L116" s="3">
        <v>0.99931000000000003</v>
      </c>
      <c r="M116" s="3">
        <v>0.99885999999999997</v>
      </c>
      <c r="N116" s="3">
        <v>0.99812999999999996</v>
      </c>
      <c r="O116" s="3">
        <v>0.99692999999999998</v>
      </c>
      <c r="P116" s="3">
        <v>0.99519999999999997</v>
      </c>
      <c r="Q116" s="3">
        <v>0.99245000000000005</v>
      </c>
      <c r="R116" s="3">
        <v>0.98870000000000002</v>
      </c>
      <c r="S116" s="3">
        <v>0.98341000000000001</v>
      </c>
      <c r="T116" s="3">
        <v>0.97558</v>
      </c>
      <c r="U116" s="3">
        <v>0.96562000000000003</v>
      </c>
      <c r="V116" s="3">
        <v>0.95154000000000005</v>
      </c>
      <c r="W116" s="3">
        <v>0.93447999999999998</v>
      </c>
      <c r="X116" s="3">
        <v>0.91308999999999996</v>
      </c>
      <c r="Y116" s="3">
        <v>0.88492999999999999</v>
      </c>
      <c r="Z116" s="3">
        <v>0.85314000000000001</v>
      </c>
      <c r="AA116" s="3">
        <v>0.81327000000000005</v>
      </c>
      <c r="AB116" s="3">
        <v>0.77034999999999998</v>
      </c>
      <c r="AC116" s="3">
        <v>0.72240000000000004</v>
      </c>
      <c r="AD116" s="3">
        <v>0.66639999999999999</v>
      </c>
      <c r="AE116" s="3">
        <v>0.61026000000000002</v>
      </c>
      <c r="AF116" s="3">
        <v>0.54776000000000002</v>
      </c>
      <c r="AG116" s="3">
        <v>0.48803000000000002</v>
      </c>
      <c r="AH116" s="3">
        <v>0.42858000000000002</v>
      </c>
      <c r="AI116" s="3">
        <v>0.36692999999999998</v>
      </c>
      <c r="AJ116" s="3">
        <v>0.31207000000000001</v>
      </c>
      <c r="AK116" s="3">
        <v>0.25785000000000002</v>
      </c>
      <c r="AL116" s="3">
        <v>0.21185999999999999</v>
      </c>
      <c r="AM116" s="3">
        <v>0.17105999999999999</v>
      </c>
      <c r="AN116" s="3">
        <v>0.13350000000000001</v>
      </c>
      <c r="AO116" s="3">
        <v>0.10383000000000001</v>
      </c>
      <c r="AP116" s="3">
        <v>7.7799999999999994E-2</v>
      </c>
      <c r="AQ116" s="3">
        <v>5.8209999999999998E-2</v>
      </c>
      <c r="AR116" s="3">
        <v>4.2720000000000001E-2</v>
      </c>
      <c r="AS116" s="3">
        <v>3.005E-2</v>
      </c>
      <c r="AT116" s="3">
        <v>2.1180000000000001E-2</v>
      </c>
      <c r="AU116" s="3">
        <v>1.426E-2</v>
      </c>
      <c r="AV116" s="3">
        <v>9.6399999999999993E-3</v>
      </c>
      <c r="AW116" s="3">
        <v>6.3899999999999998E-3</v>
      </c>
      <c r="AX116" s="3">
        <v>4.0200000000000001E-3</v>
      </c>
      <c r="AY116" s="3">
        <v>2.5600000000000002E-3</v>
      </c>
      <c r="AZ116" s="3">
        <v>1.5399999999999999E-3</v>
      </c>
      <c r="BA116" s="3">
        <v>9.3999999999999997E-4</v>
      </c>
      <c r="BB116" s="3">
        <v>5.4000000000000001E-4</v>
      </c>
      <c r="BC116" s="3">
        <v>3.1E-4</v>
      </c>
      <c r="BD116" s="3">
        <v>1.8000000000000001E-4</v>
      </c>
      <c r="BE116" s="3">
        <v>1E-4</v>
      </c>
      <c r="BF116" s="5">
        <f>P_A_R[[#This Row],[10+]]-P_A_R[[#This Row],[11+]]</f>
        <v>4.9999999999994493E-5</v>
      </c>
      <c r="BG116" s="5">
        <f>P_A_R[[#This Row],[11+]]-P_A_R[[#This Row],[12+]]</f>
        <v>9.9999999999988987E-5</v>
      </c>
      <c r="BH116" s="5">
        <f>P_A_R[[#This Row],[12+]]-P_A_R[[#This Row],[13+]]</f>
        <v>1.7000000000000348E-4</v>
      </c>
      <c r="BI116" s="5">
        <f>P_A_R[[#This Row],[13+]]-P_A_R[[#This Row],[14+]]</f>
        <v>2.9999999999996696E-4</v>
      </c>
      <c r="BJ116" s="5">
        <f>P_A_R[[#This Row],[14+]]-P_A_R[[#This Row],[15+]]</f>
        <v>4.5000000000006146E-4</v>
      </c>
      <c r="BK116" s="5">
        <f>P_A_R[[#This Row],[15+]]-P_A_R[[#This Row],[16+]]</f>
        <v>7.3000000000000842E-4</v>
      </c>
      <c r="BL116" s="5">
        <f>P_A_R[[#This Row],[16+]]-P_A_R[[#This Row],[17+]]</f>
        <v>1.1999999999999789E-3</v>
      </c>
      <c r="BM116" s="5">
        <f>P_A_R[[#This Row],[17+]]-P_A_R[[#This Row],[18+]]</f>
        <v>1.7300000000000093E-3</v>
      </c>
      <c r="BN116" s="5">
        <f>P_A_R[[#This Row],[18+]]-P_A_R[[#This Row],[19+]]</f>
        <v>2.7499999999999192E-3</v>
      </c>
      <c r="BO116" s="5">
        <f>P_A_R[[#This Row],[19+]]-P_A_R[[#This Row],[20+]]</f>
        <v>3.7500000000000311E-3</v>
      </c>
      <c r="BP116" s="5">
        <f>P_A_R[[#This Row],[20+]]-P_A_R[[#This Row],[21+]]</f>
        <v>5.2900000000000169E-3</v>
      </c>
      <c r="BQ116" s="5">
        <f>P_A_R[[#This Row],[21+]]-P_A_R[[#This Row],[22+]]</f>
        <v>7.8300000000000036E-3</v>
      </c>
      <c r="BR116" s="5">
        <f>P_A_R[[#This Row],[22+]]-P_A_R[[#This Row],[23+]]</f>
        <v>9.9599999999999689E-3</v>
      </c>
      <c r="BS116" s="5">
        <f>P_A_R[[#This Row],[23+]]-P_A_R[[#This Row],[24+]]</f>
        <v>1.4079999999999981E-2</v>
      </c>
      <c r="BT116" s="5">
        <f>P_A_R[[#This Row],[24+]]-P_A_R[[#This Row],[25+]]</f>
        <v>1.7060000000000075E-2</v>
      </c>
      <c r="BU116" s="5">
        <f>P_A_R[[#This Row],[25+]]-P_A_R[[#This Row],[26+]]</f>
        <v>2.139000000000002E-2</v>
      </c>
      <c r="BV116" s="5">
        <f>P_A_R[[#This Row],[26+]]-P_A_R[[#This Row],[27+]]</f>
        <v>2.8159999999999963E-2</v>
      </c>
      <c r="BW116" s="5">
        <f>P_A_R[[#This Row],[27+]]-P_A_R[[#This Row],[28+]]</f>
        <v>3.1789999999999985E-2</v>
      </c>
      <c r="BX116" s="5">
        <f>P_A_R[[#This Row],[28+]]-P_A_R[[#This Row],[29+]]</f>
        <v>3.9869999999999961E-2</v>
      </c>
      <c r="BY116" s="5">
        <f>P_A_R[[#This Row],[29+]]-P_A_R[[#This Row],[30+]]</f>
        <v>4.2920000000000069E-2</v>
      </c>
      <c r="BZ116" s="5">
        <f>P_A_R[[#This Row],[30+]]-P_A_R[[#This Row],[31+]]</f>
        <v>4.7949999999999937E-2</v>
      </c>
      <c r="CA116" s="5">
        <f>P_A_R[[#This Row],[31+]]-P_A_R[[#This Row],[32+]]</f>
        <v>5.600000000000005E-2</v>
      </c>
      <c r="CB116" s="5">
        <f>P_A_R[[#This Row],[32+]]-P_A_R[[#This Row],[33+]]</f>
        <v>5.6139999999999968E-2</v>
      </c>
      <c r="CC116" s="5">
        <f>P_A_R[[#This Row],[33+]]-P_A_R[[#This Row],[34+]]</f>
        <v>6.25E-2</v>
      </c>
      <c r="CD116" s="5">
        <f>P_A_R[[#This Row],[34+]]-P_A_R[[#This Row],[35+]]</f>
        <v>5.9730000000000005E-2</v>
      </c>
      <c r="CE116" s="5">
        <f>P_A_R[[#This Row],[35+]]-P_A_R[[#This Row],[36+]]</f>
        <v>5.9450000000000003E-2</v>
      </c>
      <c r="CF116" s="5">
        <f>P_A_R[[#This Row],[36+]]-P_A_R[[#This Row],[37+]]</f>
        <v>6.1650000000000038E-2</v>
      </c>
      <c r="CG116" s="5">
        <f>P_A_R[[#This Row],[37+]]-P_A_R[[#This Row],[38+]]</f>
        <v>5.4859999999999964E-2</v>
      </c>
      <c r="CH116" s="5">
        <f>P_A_R[[#This Row],[38+]]-P_A_R[[#This Row],[39+]]</f>
        <v>5.421999999999999E-2</v>
      </c>
      <c r="CI116" s="5">
        <f>P_A_R[[#This Row],[39+]]-P_A_R[[#This Row],[40+]]</f>
        <v>4.5990000000000031E-2</v>
      </c>
      <c r="CJ116" s="5">
        <f>P_A_R[[#This Row],[40+]]-P_A_R[[#This Row],[41+]]</f>
        <v>4.0800000000000003E-2</v>
      </c>
      <c r="CK116" s="5">
        <f>P_A_R[[#This Row],[41+]]-P_A_R[[#This Row],[42+]]</f>
        <v>3.7559999999999982E-2</v>
      </c>
      <c r="CL116" s="5">
        <f>P_A_R[[#This Row],[42+]]-P_A_R[[#This Row],[43+]]</f>
        <v>2.9670000000000002E-2</v>
      </c>
      <c r="CM116" s="5">
        <f>P_A_R[[#This Row],[43+]]-P_A_R[[#This Row],[44+]]</f>
        <v>2.6030000000000011E-2</v>
      </c>
      <c r="CN116" s="5">
        <f>P_A_R[[#This Row],[44+]]-P_A_R[[#This Row],[45+]]</f>
        <v>1.9589999999999996E-2</v>
      </c>
      <c r="CO116" s="5">
        <f>P_A_R[[#This Row],[45+]]-P_A_R[[#This Row],[46+]]</f>
        <v>1.5489999999999997E-2</v>
      </c>
      <c r="CP116" s="5">
        <f>P_A_R[[#This Row],[46+]]-P_A_R[[#This Row],[47+]]</f>
        <v>1.2670000000000001E-2</v>
      </c>
      <c r="CQ116" s="5">
        <f>P_A_R[[#This Row],[47+]]-P_A_R[[#This Row],[48+]]</f>
        <v>8.8699999999999994E-3</v>
      </c>
      <c r="CR116" s="5">
        <f>P_A_R[[#This Row],[48+]]-P_A_R[[#This Row],[49+]]</f>
        <v>6.9200000000000008E-3</v>
      </c>
      <c r="CS116" s="5">
        <f>P_A_R[[#This Row],[49+]]-P_A_R[[#This Row],[50+]]</f>
        <v>4.6200000000000008E-3</v>
      </c>
      <c r="CT116" s="5">
        <f>P_A_R[[#This Row],[50+]]-P_A_R[[#This Row],[51+]]</f>
        <v>3.2499999999999994E-3</v>
      </c>
      <c r="CU116" s="5">
        <f>P_A_R[[#This Row],[51+]]-P_A_R[[#This Row],[52+]]</f>
        <v>2.3699999999999997E-3</v>
      </c>
      <c r="CV116" s="5">
        <f>P_A_R[[#This Row],[52+]]-P_A_R[[#This Row],[53+]]</f>
        <v>1.4599999999999999E-3</v>
      </c>
      <c r="CW116" s="5">
        <f>P_A_R[[#This Row],[53+]]-P_A_R[[#This Row],[54+]]</f>
        <v>1.0200000000000003E-3</v>
      </c>
      <c r="CX116" s="5">
        <f>P_A_R[[#This Row],[54+]]-P_A_R[[#This Row],[55+]]</f>
        <v>5.9999999999999995E-4</v>
      </c>
      <c r="CY116" s="5">
        <f>P_A_R[[#This Row],[55+]]-P_A_R[[#This Row],[56+]]</f>
        <v>3.9999999999999996E-4</v>
      </c>
      <c r="CZ116" s="5">
        <f>P_A_R[[#This Row],[56+]]-P_A_R[[#This Row],[57+]]</f>
        <v>2.3000000000000001E-4</v>
      </c>
      <c r="DA116" s="5">
        <f>P_A_R[[#This Row],[57+]]-P_A_R[[#This Row],[58+]]</f>
        <v>1.2999999999999999E-4</v>
      </c>
      <c r="DB116" s="5">
        <f>P_A_R[[#This Row],[58+]]-P_A_R[[#This Row],[59+]]</f>
        <v>8.0000000000000007E-5</v>
      </c>
    </row>
    <row r="117" spans="1:106" x14ac:dyDescent="0.25">
      <c r="A117" s="10">
        <v>22400626</v>
      </c>
      <c r="B117" t="s">
        <v>78</v>
      </c>
      <c r="C117" t="s">
        <v>88</v>
      </c>
      <c r="D117" s="11">
        <v>0.875</v>
      </c>
      <c r="E117" s="9" t="str">
        <f>HYPERLINK("https://www.nba.com/stats/player/1631099/boxscores-traditional", "Keegan Murray")</f>
        <v>Keegan Murray</v>
      </c>
      <c r="F117">
        <v>19.600000000000001</v>
      </c>
      <c r="G117" s="4">
        <v>6.8</v>
      </c>
      <c r="H117" s="3">
        <v>0.92073000000000005</v>
      </c>
      <c r="I117" s="3">
        <v>0.89617000000000002</v>
      </c>
      <c r="J117" s="3">
        <v>0.86863999999999997</v>
      </c>
      <c r="K117" s="3">
        <v>0.83398000000000005</v>
      </c>
      <c r="L117" s="3">
        <v>0.79388999999999998</v>
      </c>
      <c r="M117" s="3">
        <v>0.75175000000000003</v>
      </c>
      <c r="N117" s="3">
        <v>0.70194000000000001</v>
      </c>
      <c r="O117" s="3">
        <v>0.64802999999999999</v>
      </c>
      <c r="P117" s="3">
        <v>0.59482999999999997</v>
      </c>
      <c r="Q117" s="3">
        <v>0.53586</v>
      </c>
      <c r="R117" s="3">
        <v>0.47608</v>
      </c>
      <c r="S117" s="3">
        <v>0.41682999999999998</v>
      </c>
      <c r="T117" s="3">
        <v>0.36316999999999999</v>
      </c>
      <c r="U117" s="3">
        <v>0.30853999999999998</v>
      </c>
      <c r="V117" s="3">
        <v>0.25785000000000002</v>
      </c>
      <c r="W117" s="3">
        <v>0.21476000000000001</v>
      </c>
      <c r="X117" s="3">
        <v>0.17360999999999999</v>
      </c>
      <c r="Y117" s="3">
        <v>0.13786000000000001</v>
      </c>
      <c r="Z117" s="3">
        <v>0.10749</v>
      </c>
      <c r="AA117" s="3">
        <v>8.3790000000000003E-2</v>
      </c>
      <c r="AB117" s="3">
        <v>6.3009999999999997E-2</v>
      </c>
      <c r="AC117" s="3">
        <v>4.648E-2</v>
      </c>
      <c r="AD117" s="3">
        <v>3.4380000000000001E-2</v>
      </c>
      <c r="AE117" s="3">
        <v>2.4420000000000001E-2</v>
      </c>
      <c r="AF117" s="3">
        <v>1.7000000000000001E-2</v>
      </c>
      <c r="AG117" s="3">
        <v>1.191E-2</v>
      </c>
      <c r="AH117" s="3">
        <v>7.9799999999999992E-3</v>
      </c>
      <c r="AI117" s="3">
        <v>5.2300000000000003E-3</v>
      </c>
      <c r="AJ117" s="3">
        <v>3.3600000000000001E-3</v>
      </c>
      <c r="AK117" s="3">
        <v>2.1900000000000001E-3</v>
      </c>
      <c r="AL117" s="3">
        <v>1.3500000000000001E-3</v>
      </c>
      <c r="AM117" s="3">
        <v>8.1999999999999998E-4</v>
      </c>
      <c r="AN117" s="3">
        <v>5.0000000000000001E-4</v>
      </c>
      <c r="AO117" s="3">
        <v>2.9E-4</v>
      </c>
      <c r="AP117" s="3">
        <v>1.7000000000000001E-4</v>
      </c>
      <c r="AQ117" s="3">
        <v>9.0000000000000006E-5</v>
      </c>
      <c r="AR117" s="3">
        <v>5.0000000000000002E-5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5">
        <f>P_A_R[[#This Row],[10+]]-P_A_R[[#This Row],[11+]]</f>
        <v>2.4560000000000026E-2</v>
      </c>
      <c r="BG117" s="5">
        <f>P_A_R[[#This Row],[11+]]-P_A_R[[#This Row],[12+]]</f>
        <v>2.7530000000000054E-2</v>
      </c>
      <c r="BH117" s="5">
        <f>P_A_R[[#This Row],[12+]]-P_A_R[[#This Row],[13+]]</f>
        <v>3.4659999999999913E-2</v>
      </c>
      <c r="BI117" s="5">
        <f>P_A_R[[#This Row],[13+]]-P_A_R[[#This Row],[14+]]</f>
        <v>4.009000000000007E-2</v>
      </c>
      <c r="BJ117" s="5">
        <f>P_A_R[[#This Row],[14+]]-P_A_R[[#This Row],[15+]]</f>
        <v>4.2139999999999955E-2</v>
      </c>
      <c r="BK117" s="5">
        <f>P_A_R[[#This Row],[15+]]-P_A_R[[#This Row],[16+]]</f>
        <v>4.9810000000000021E-2</v>
      </c>
      <c r="BL117" s="5">
        <f>P_A_R[[#This Row],[16+]]-P_A_R[[#This Row],[17+]]</f>
        <v>5.3910000000000013E-2</v>
      </c>
      <c r="BM117" s="5">
        <f>P_A_R[[#This Row],[17+]]-P_A_R[[#This Row],[18+]]</f>
        <v>5.3200000000000025E-2</v>
      </c>
      <c r="BN117" s="5">
        <f>P_A_R[[#This Row],[18+]]-P_A_R[[#This Row],[19+]]</f>
        <v>5.8969999999999967E-2</v>
      </c>
      <c r="BO117" s="5">
        <f>P_A_R[[#This Row],[19+]]-P_A_R[[#This Row],[20+]]</f>
        <v>5.978E-2</v>
      </c>
      <c r="BP117" s="5">
        <f>P_A_R[[#This Row],[20+]]-P_A_R[[#This Row],[21+]]</f>
        <v>5.9250000000000025E-2</v>
      </c>
      <c r="BQ117" s="5">
        <f>P_A_R[[#This Row],[21+]]-P_A_R[[#This Row],[22+]]</f>
        <v>5.3659999999999985E-2</v>
      </c>
      <c r="BR117" s="5">
        <f>P_A_R[[#This Row],[22+]]-P_A_R[[#This Row],[23+]]</f>
        <v>5.4630000000000012E-2</v>
      </c>
      <c r="BS117" s="5">
        <f>P_A_R[[#This Row],[23+]]-P_A_R[[#This Row],[24+]]</f>
        <v>5.0689999999999957E-2</v>
      </c>
      <c r="BT117" s="5">
        <f>P_A_R[[#This Row],[24+]]-P_A_R[[#This Row],[25+]]</f>
        <v>4.3090000000000017E-2</v>
      </c>
      <c r="BU117" s="5">
        <f>P_A_R[[#This Row],[25+]]-P_A_R[[#This Row],[26+]]</f>
        <v>4.115000000000002E-2</v>
      </c>
      <c r="BV117" s="5">
        <f>P_A_R[[#This Row],[26+]]-P_A_R[[#This Row],[27+]]</f>
        <v>3.5749999999999976E-2</v>
      </c>
      <c r="BW117" s="5">
        <f>P_A_R[[#This Row],[27+]]-P_A_R[[#This Row],[28+]]</f>
        <v>3.0370000000000008E-2</v>
      </c>
      <c r="BX117" s="5">
        <f>P_A_R[[#This Row],[28+]]-P_A_R[[#This Row],[29+]]</f>
        <v>2.3699999999999999E-2</v>
      </c>
      <c r="BY117" s="5">
        <f>P_A_R[[#This Row],[29+]]-P_A_R[[#This Row],[30+]]</f>
        <v>2.0780000000000007E-2</v>
      </c>
      <c r="BZ117" s="5">
        <f>P_A_R[[#This Row],[30+]]-P_A_R[[#This Row],[31+]]</f>
        <v>1.6529999999999996E-2</v>
      </c>
      <c r="CA117" s="5">
        <f>P_A_R[[#This Row],[31+]]-P_A_R[[#This Row],[32+]]</f>
        <v>1.21E-2</v>
      </c>
      <c r="CB117" s="5">
        <f>P_A_R[[#This Row],[32+]]-P_A_R[[#This Row],[33+]]</f>
        <v>9.9600000000000001E-3</v>
      </c>
      <c r="CC117" s="5">
        <f>P_A_R[[#This Row],[33+]]-P_A_R[[#This Row],[34+]]</f>
        <v>7.4199999999999995E-3</v>
      </c>
      <c r="CD117" s="5">
        <f>P_A_R[[#This Row],[34+]]-P_A_R[[#This Row],[35+]]</f>
        <v>5.0900000000000008E-3</v>
      </c>
      <c r="CE117" s="5">
        <f>P_A_R[[#This Row],[35+]]-P_A_R[[#This Row],[36+]]</f>
        <v>3.9300000000000012E-3</v>
      </c>
      <c r="CF117" s="5">
        <f>P_A_R[[#This Row],[36+]]-P_A_R[[#This Row],[37+]]</f>
        <v>2.749999999999999E-3</v>
      </c>
      <c r="CG117" s="5">
        <f>P_A_R[[#This Row],[37+]]-P_A_R[[#This Row],[38+]]</f>
        <v>1.8700000000000001E-3</v>
      </c>
      <c r="CH117" s="5">
        <f>P_A_R[[#This Row],[38+]]-P_A_R[[#This Row],[39+]]</f>
        <v>1.17E-3</v>
      </c>
      <c r="CI117" s="5">
        <f>P_A_R[[#This Row],[39+]]-P_A_R[[#This Row],[40+]]</f>
        <v>8.4000000000000003E-4</v>
      </c>
      <c r="CJ117" s="5">
        <f>P_A_R[[#This Row],[40+]]-P_A_R[[#This Row],[41+]]</f>
        <v>5.3000000000000009E-4</v>
      </c>
      <c r="CK117" s="5">
        <f>P_A_R[[#This Row],[41+]]-P_A_R[[#This Row],[42+]]</f>
        <v>3.1999999999999997E-4</v>
      </c>
      <c r="CL117" s="5">
        <f>P_A_R[[#This Row],[42+]]-P_A_R[[#This Row],[43+]]</f>
        <v>2.1000000000000001E-4</v>
      </c>
      <c r="CM117" s="5">
        <f>P_A_R[[#This Row],[43+]]-P_A_R[[#This Row],[44+]]</f>
        <v>1.1999999999999999E-4</v>
      </c>
      <c r="CN117" s="5">
        <f>P_A_R[[#This Row],[44+]]-P_A_R[[#This Row],[45+]]</f>
        <v>8.0000000000000007E-5</v>
      </c>
      <c r="CO117" s="5">
        <f>P_A_R[[#This Row],[45+]]-P_A_R[[#This Row],[46+]]</f>
        <v>4.0000000000000003E-5</v>
      </c>
      <c r="CP117" s="5">
        <f>P_A_R[[#This Row],[46+]]-P_A_R[[#This Row],[47+]]</f>
        <v>5.0000000000000002E-5</v>
      </c>
      <c r="CQ117" s="5">
        <f>P_A_R[[#This Row],[47+]]-P_A_R[[#This Row],[48+]]</f>
        <v>0</v>
      </c>
      <c r="CR117" s="5">
        <f>P_A_R[[#This Row],[48+]]-P_A_R[[#This Row],[49+]]</f>
        <v>0</v>
      </c>
      <c r="CS117" s="5">
        <f>P_A_R[[#This Row],[49+]]-P_A_R[[#This Row],[50+]]</f>
        <v>0</v>
      </c>
      <c r="CT117" s="5">
        <f>P_A_R[[#This Row],[50+]]-P_A_R[[#This Row],[51+]]</f>
        <v>0</v>
      </c>
      <c r="CU117" s="5">
        <f>P_A_R[[#This Row],[51+]]-P_A_R[[#This Row],[52+]]</f>
        <v>0</v>
      </c>
      <c r="CV117" s="5">
        <f>P_A_R[[#This Row],[52+]]-P_A_R[[#This Row],[53+]]</f>
        <v>0</v>
      </c>
      <c r="CW117" s="5">
        <f>P_A_R[[#This Row],[53+]]-P_A_R[[#This Row],[54+]]</f>
        <v>0</v>
      </c>
      <c r="CX117" s="5">
        <f>P_A_R[[#This Row],[54+]]-P_A_R[[#This Row],[55+]]</f>
        <v>0</v>
      </c>
      <c r="CY117" s="5">
        <f>P_A_R[[#This Row],[55+]]-P_A_R[[#This Row],[56+]]</f>
        <v>0</v>
      </c>
      <c r="CZ117" s="5">
        <f>P_A_R[[#This Row],[56+]]-P_A_R[[#This Row],[57+]]</f>
        <v>0</v>
      </c>
      <c r="DA117" s="5">
        <f>P_A_R[[#This Row],[57+]]-P_A_R[[#This Row],[58+]]</f>
        <v>0</v>
      </c>
      <c r="DB117" s="5">
        <f>P_A_R[[#This Row],[58+]]-P_A_R[[#This Row],[59+]]</f>
        <v>0</v>
      </c>
    </row>
    <row r="118" spans="1:106" x14ac:dyDescent="0.25">
      <c r="A118" s="10">
        <v>22400626</v>
      </c>
      <c r="B118" t="s">
        <v>78</v>
      </c>
      <c r="C118" t="s">
        <v>88</v>
      </c>
      <c r="D118" s="11">
        <v>0.875</v>
      </c>
      <c r="E118" s="9" t="str">
        <f>HYPERLINK("https://www.nba.com/stats/player/1631165/boxscores-traditional", "Keon Ellis")</f>
        <v>Keon Ellis</v>
      </c>
      <c r="F118">
        <v>14.4</v>
      </c>
      <c r="G118" s="4">
        <v>6.7110000000000003</v>
      </c>
      <c r="H118" s="3">
        <v>0.74536999999999998</v>
      </c>
      <c r="I118" s="3">
        <v>0.69496999999999998</v>
      </c>
      <c r="J118" s="3">
        <v>0.64058000000000004</v>
      </c>
      <c r="K118" s="3">
        <v>0.58316999999999997</v>
      </c>
      <c r="L118" s="3">
        <v>0.52392000000000005</v>
      </c>
      <c r="M118" s="3">
        <v>0.46414</v>
      </c>
      <c r="N118" s="3">
        <v>0.40516999999999997</v>
      </c>
      <c r="O118" s="3">
        <v>0.34827000000000002</v>
      </c>
      <c r="P118" s="3">
        <v>0.29459999999999997</v>
      </c>
      <c r="Q118" s="3">
        <v>0.24510000000000001</v>
      </c>
      <c r="R118" s="3">
        <v>0.20327000000000001</v>
      </c>
      <c r="S118" s="3">
        <v>0.16353999999999999</v>
      </c>
      <c r="T118" s="3">
        <v>0.12923999999999999</v>
      </c>
      <c r="U118" s="3">
        <v>0.10027</v>
      </c>
      <c r="V118" s="3">
        <v>7.6359999999999997E-2</v>
      </c>
      <c r="W118" s="3">
        <v>5.7049999999999997E-2</v>
      </c>
      <c r="X118" s="3">
        <v>4.1820000000000003E-2</v>
      </c>
      <c r="Y118" s="3">
        <v>3.005E-2</v>
      </c>
      <c r="Z118" s="3">
        <v>2.1180000000000001E-2</v>
      </c>
      <c r="AA118" s="3">
        <v>1.4630000000000001E-2</v>
      </c>
      <c r="AB118" s="3">
        <v>1.017E-2</v>
      </c>
      <c r="AC118" s="3">
        <v>6.7600000000000004E-3</v>
      </c>
      <c r="AD118" s="3">
        <v>4.4000000000000003E-3</v>
      </c>
      <c r="AE118" s="3">
        <v>2.8E-3</v>
      </c>
      <c r="AF118" s="3">
        <v>1.75E-3</v>
      </c>
      <c r="AG118" s="3">
        <v>1.07E-3</v>
      </c>
      <c r="AH118" s="3">
        <v>6.4000000000000005E-4</v>
      </c>
      <c r="AI118" s="3">
        <v>3.8000000000000002E-4</v>
      </c>
      <c r="AJ118" s="3">
        <v>2.2000000000000001E-4</v>
      </c>
      <c r="AK118" s="3">
        <v>1.2E-4</v>
      </c>
      <c r="AL118" s="3">
        <v>6.9999999999999994E-5</v>
      </c>
      <c r="AM118" s="3">
        <v>4.0000000000000003E-5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5">
        <f>P_A_R[[#This Row],[10+]]-P_A_R[[#This Row],[11+]]</f>
        <v>5.04E-2</v>
      </c>
      <c r="BG118" s="5">
        <f>P_A_R[[#This Row],[11+]]-P_A_R[[#This Row],[12+]]</f>
        <v>5.4389999999999938E-2</v>
      </c>
      <c r="BH118" s="5">
        <f>P_A_R[[#This Row],[12+]]-P_A_R[[#This Row],[13+]]</f>
        <v>5.7410000000000072E-2</v>
      </c>
      <c r="BI118" s="5">
        <f>P_A_R[[#This Row],[13+]]-P_A_R[[#This Row],[14+]]</f>
        <v>5.9249999999999914E-2</v>
      </c>
      <c r="BJ118" s="5">
        <f>P_A_R[[#This Row],[14+]]-P_A_R[[#This Row],[15+]]</f>
        <v>5.9780000000000055E-2</v>
      </c>
      <c r="BK118" s="5">
        <f>P_A_R[[#This Row],[15+]]-P_A_R[[#This Row],[16+]]</f>
        <v>5.8970000000000022E-2</v>
      </c>
      <c r="BL118" s="5">
        <f>P_A_R[[#This Row],[16+]]-P_A_R[[#This Row],[17+]]</f>
        <v>5.6899999999999951E-2</v>
      </c>
      <c r="BM118" s="5">
        <f>P_A_R[[#This Row],[17+]]-P_A_R[[#This Row],[18+]]</f>
        <v>5.3670000000000051E-2</v>
      </c>
      <c r="BN118" s="5">
        <f>P_A_R[[#This Row],[18+]]-P_A_R[[#This Row],[19+]]</f>
        <v>4.9499999999999961E-2</v>
      </c>
      <c r="BO118" s="5">
        <f>P_A_R[[#This Row],[19+]]-P_A_R[[#This Row],[20+]]</f>
        <v>4.1830000000000006E-2</v>
      </c>
      <c r="BP118" s="5">
        <f>P_A_R[[#This Row],[20+]]-P_A_R[[#This Row],[21+]]</f>
        <v>3.9730000000000015E-2</v>
      </c>
      <c r="BQ118" s="5">
        <f>P_A_R[[#This Row],[21+]]-P_A_R[[#This Row],[22+]]</f>
        <v>3.4299999999999997E-2</v>
      </c>
      <c r="BR118" s="5">
        <f>P_A_R[[#This Row],[22+]]-P_A_R[[#This Row],[23+]]</f>
        <v>2.8969999999999996E-2</v>
      </c>
      <c r="BS118" s="5">
        <f>P_A_R[[#This Row],[23+]]-P_A_R[[#This Row],[24+]]</f>
        <v>2.3910000000000001E-2</v>
      </c>
      <c r="BT118" s="5">
        <f>P_A_R[[#This Row],[24+]]-P_A_R[[#This Row],[25+]]</f>
        <v>1.9310000000000001E-2</v>
      </c>
      <c r="BU118" s="5">
        <f>P_A_R[[#This Row],[25+]]-P_A_R[[#This Row],[26+]]</f>
        <v>1.5229999999999994E-2</v>
      </c>
      <c r="BV118" s="5">
        <f>P_A_R[[#This Row],[26+]]-P_A_R[[#This Row],[27+]]</f>
        <v>1.1770000000000003E-2</v>
      </c>
      <c r="BW118" s="5">
        <f>P_A_R[[#This Row],[27+]]-P_A_R[[#This Row],[28+]]</f>
        <v>8.8699999999999994E-3</v>
      </c>
      <c r="BX118" s="5">
        <f>P_A_R[[#This Row],[28+]]-P_A_R[[#This Row],[29+]]</f>
        <v>6.5500000000000003E-3</v>
      </c>
      <c r="BY118" s="5">
        <f>P_A_R[[#This Row],[29+]]-P_A_R[[#This Row],[30+]]</f>
        <v>4.4600000000000004E-3</v>
      </c>
      <c r="BZ118" s="5">
        <f>P_A_R[[#This Row],[30+]]-P_A_R[[#This Row],[31+]]</f>
        <v>3.4099999999999998E-3</v>
      </c>
      <c r="CA118" s="5">
        <f>P_A_R[[#This Row],[31+]]-P_A_R[[#This Row],[32+]]</f>
        <v>2.3600000000000001E-3</v>
      </c>
      <c r="CB118" s="5">
        <f>P_A_R[[#This Row],[32+]]-P_A_R[[#This Row],[33+]]</f>
        <v>1.6000000000000003E-3</v>
      </c>
      <c r="CC118" s="5">
        <f>P_A_R[[#This Row],[33+]]-P_A_R[[#This Row],[34+]]</f>
        <v>1.0499999999999999E-3</v>
      </c>
      <c r="CD118" s="5">
        <f>P_A_R[[#This Row],[34+]]-P_A_R[[#This Row],[35+]]</f>
        <v>6.8000000000000005E-4</v>
      </c>
      <c r="CE118" s="5">
        <f>P_A_R[[#This Row],[35+]]-P_A_R[[#This Row],[36+]]</f>
        <v>4.2999999999999994E-4</v>
      </c>
      <c r="CF118" s="5">
        <f>P_A_R[[#This Row],[36+]]-P_A_R[[#This Row],[37+]]</f>
        <v>2.6000000000000003E-4</v>
      </c>
      <c r="CG118" s="5">
        <f>P_A_R[[#This Row],[37+]]-P_A_R[[#This Row],[38+]]</f>
        <v>1.6000000000000001E-4</v>
      </c>
      <c r="CH118" s="5">
        <f>P_A_R[[#This Row],[38+]]-P_A_R[[#This Row],[39+]]</f>
        <v>1E-4</v>
      </c>
      <c r="CI118" s="5">
        <f>P_A_R[[#This Row],[39+]]-P_A_R[[#This Row],[40+]]</f>
        <v>5.0000000000000009E-5</v>
      </c>
      <c r="CJ118" s="5">
        <f>P_A_R[[#This Row],[40+]]-P_A_R[[#This Row],[41+]]</f>
        <v>2.9999999999999991E-5</v>
      </c>
      <c r="CK118" s="5">
        <f>P_A_R[[#This Row],[41+]]-P_A_R[[#This Row],[42+]]</f>
        <v>4.0000000000000003E-5</v>
      </c>
      <c r="CL118" s="5">
        <f>P_A_R[[#This Row],[42+]]-P_A_R[[#This Row],[43+]]</f>
        <v>0</v>
      </c>
      <c r="CM118" s="5">
        <f>P_A_R[[#This Row],[43+]]-P_A_R[[#This Row],[44+]]</f>
        <v>0</v>
      </c>
      <c r="CN118" s="5">
        <f>P_A_R[[#This Row],[44+]]-P_A_R[[#This Row],[45+]]</f>
        <v>0</v>
      </c>
      <c r="CO118" s="5">
        <f>P_A_R[[#This Row],[45+]]-P_A_R[[#This Row],[46+]]</f>
        <v>0</v>
      </c>
      <c r="CP118" s="5">
        <f>P_A_R[[#This Row],[46+]]-P_A_R[[#This Row],[47+]]</f>
        <v>0</v>
      </c>
      <c r="CQ118" s="5">
        <f>P_A_R[[#This Row],[47+]]-P_A_R[[#This Row],[48+]]</f>
        <v>0</v>
      </c>
      <c r="CR118" s="5">
        <f>P_A_R[[#This Row],[48+]]-P_A_R[[#This Row],[49+]]</f>
        <v>0</v>
      </c>
      <c r="CS118" s="5">
        <f>P_A_R[[#This Row],[49+]]-P_A_R[[#This Row],[50+]]</f>
        <v>0</v>
      </c>
      <c r="CT118" s="5">
        <f>P_A_R[[#This Row],[50+]]-P_A_R[[#This Row],[51+]]</f>
        <v>0</v>
      </c>
      <c r="CU118" s="5">
        <f>P_A_R[[#This Row],[51+]]-P_A_R[[#This Row],[52+]]</f>
        <v>0</v>
      </c>
      <c r="CV118" s="5">
        <f>P_A_R[[#This Row],[52+]]-P_A_R[[#This Row],[53+]]</f>
        <v>0</v>
      </c>
      <c r="CW118" s="5">
        <f>P_A_R[[#This Row],[53+]]-P_A_R[[#This Row],[54+]]</f>
        <v>0</v>
      </c>
      <c r="CX118" s="5">
        <f>P_A_R[[#This Row],[54+]]-P_A_R[[#This Row],[55+]]</f>
        <v>0</v>
      </c>
      <c r="CY118" s="5">
        <f>P_A_R[[#This Row],[55+]]-P_A_R[[#This Row],[56+]]</f>
        <v>0</v>
      </c>
      <c r="CZ118" s="5">
        <f>P_A_R[[#This Row],[56+]]-P_A_R[[#This Row],[57+]]</f>
        <v>0</v>
      </c>
      <c r="DA118" s="5">
        <f>P_A_R[[#This Row],[57+]]-P_A_R[[#This Row],[58+]]</f>
        <v>0</v>
      </c>
      <c r="DB118" s="5">
        <f>P_A_R[[#This Row],[58+]]-P_A_R[[#This Row],[59+]]</f>
        <v>0</v>
      </c>
    </row>
    <row r="119" spans="1:106" x14ac:dyDescent="0.25">
      <c r="A119" s="10">
        <v>22400626</v>
      </c>
      <c r="B119" t="s">
        <v>78</v>
      </c>
      <c r="C119" t="s">
        <v>88</v>
      </c>
      <c r="D119" s="11">
        <v>0.875</v>
      </c>
      <c r="E119" s="9" t="str">
        <f>HYPERLINK("https://www.nba.com/stats/player/1626168/boxscores-traditional", "Trey Lyles")</f>
        <v>Trey Lyles</v>
      </c>
      <c r="F119">
        <v>10.6</v>
      </c>
      <c r="G119" s="4">
        <v>3.323</v>
      </c>
      <c r="H119" s="3">
        <v>0.57142000000000004</v>
      </c>
      <c r="I119" s="3">
        <v>0.45223999999999998</v>
      </c>
      <c r="J119" s="3">
        <v>0.33723999999999998</v>
      </c>
      <c r="K119" s="3">
        <v>0.23576</v>
      </c>
      <c r="L119" s="3">
        <v>0.15386</v>
      </c>
      <c r="M119" s="3">
        <v>9.3420000000000003E-2</v>
      </c>
      <c r="N119" s="3">
        <v>5.1549999999999999E-2</v>
      </c>
      <c r="O119" s="3">
        <v>2.6800000000000001E-2</v>
      </c>
      <c r="P119" s="3">
        <v>1.2869999999999999E-2</v>
      </c>
      <c r="Q119" s="3">
        <v>5.7000000000000002E-3</v>
      </c>
      <c r="R119" s="3">
        <v>2.33E-3</v>
      </c>
      <c r="S119" s="3">
        <v>8.7000000000000001E-4</v>
      </c>
      <c r="T119" s="3">
        <v>2.9999999999999997E-4</v>
      </c>
      <c r="U119" s="3">
        <v>1E-4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5">
        <f>P_A_R[[#This Row],[10+]]-P_A_R[[#This Row],[11+]]</f>
        <v>0.11918000000000006</v>
      </c>
      <c r="BG119" s="5">
        <f>P_A_R[[#This Row],[11+]]-P_A_R[[#This Row],[12+]]</f>
        <v>0.11499999999999999</v>
      </c>
      <c r="BH119" s="5">
        <f>P_A_R[[#This Row],[12+]]-P_A_R[[#This Row],[13+]]</f>
        <v>0.10147999999999999</v>
      </c>
      <c r="BI119" s="5">
        <f>P_A_R[[#This Row],[13+]]-P_A_R[[#This Row],[14+]]</f>
        <v>8.1900000000000001E-2</v>
      </c>
      <c r="BJ119" s="5">
        <f>P_A_R[[#This Row],[14+]]-P_A_R[[#This Row],[15+]]</f>
        <v>6.0439999999999994E-2</v>
      </c>
      <c r="BK119" s="5">
        <f>P_A_R[[#This Row],[15+]]-P_A_R[[#This Row],[16+]]</f>
        <v>4.1870000000000004E-2</v>
      </c>
      <c r="BL119" s="5">
        <f>P_A_R[[#This Row],[16+]]-P_A_R[[#This Row],[17+]]</f>
        <v>2.4749999999999998E-2</v>
      </c>
      <c r="BM119" s="5">
        <f>P_A_R[[#This Row],[17+]]-P_A_R[[#This Row],[18+]]</f>
        <v>1.3930000000000001E-2</v>
      </c>
      <c r="BN119" s="5">
        <f>P_A_R[[#This Row],[18+]]-P_A_R[[#This Row],[19+]]</f>
        <v>7.1699999999999993E-3</v>
      </c>
      <c r="BO119" s="5">
        <f>P_A_R[[#This Row],[19+]]-P_A_R[[#This Row],[20+]]</f>
        <v>3.3700000000000002E-3</v>
      </c>
      <c r="BP119" s="5">
        <f>P_A_R[[#This Row],[20+]]-P_A_R[[#This Row],[21+]]</f>
        <v>1.4599999999999999E-3</v>
      </c>
      <c r="BQ119" s="5">
        <f>P_A_R[[#This Row],[21+]]-P_A_R[[#This Row],[22+]]</f>
        <v>5.6999999999999998E-4</v>
      </c>
      <c r="BR119" s="5">
        <f>P_A_R[[#This Row],[22+]]-P_A_R[[#This Row],[23+]]</f>
        <v>1.9999999999999998E-4</v>
      </c>
      <c r="BS119" s="5">
        <f>P_A_R[[#This Row],[23+]]-P_A_R[[#This Row],[24+]]</f>
        <v>1E-4</v>
      </c>
      <c r="BT119" s="5">
        <f>P_A_R[[#This Row],[24+]]-P_A_R[[#This Row],[25+]]</f>
        <v>0</v>
      </c>
      <c r="BU119" s="5">
        <f>P_A_R[[#This Row],[25+]]-P_A_R[[#This Row],[26+]]</f>
        <v>0</v>
      </c>
      <c r="BV119" s="5">
        <f>P_A_R[[#This Row],[26+]]-P_A_R[[#This Row],[27+]]</f>
        <v>0</v>
      </c>
      <c r="BW119" s="5">
        <f>P_A_R[[#This Row],[27+]]-P_A_R[[#This Row],[28+]]</f>
        <v>0</v>
      </c>
      <c r="BX119" s="5">
        <f>P_A_R[[#This Row],[28+]]-P_A_R[[#This Row],[29+]]</f>
        <v>0</v>
      </c>
      <c r="BY119" s="5">
        <f>P_A_R[[#This Row],[29+]]-P_A_R[[#This Row],[30+]]</f>
        <v>0</v>
      </c>
      <c r="BZ119" s="5">
        <f>P_A_R[[#This Row],[30+]]-P_A_R[[#This Row],[31+]]</f>
        <v>0</v>
      </c>
      <c r="CA119" s="5">
        <f>P_A_R[[#This Row],[31+]]-P_A_R[[#This Row],[32+]]</f>
        <v>0</v>
      </c>
      <c r="CB119" s="5">
        <f>P_A_R[[#This Row],[32+]]-P_A_R[[#This Row],[33+]]</f>
        <v>0</v>
      </c>
      <c r="CC119" s="5">
        <f>P_A_R[[#This Row],[33+]]-P_A_R[[#This Row],[34+]]</f>
        <v>0</v>
      </c>
      <c r="CD119" s="5">
        <f>P_A_R[[#This Row],[34+]]-P_A_R[[#This Row],[35+]]</f>
        <v>0</v>
      </c>
      <c r="CE119" s="5">
        <f>P_A_R[[#This Row],[35+]]-P_A_R[[#This Row],[36+]]</f>
        <v>0</v>
      </c>
      <c r="CF119" s="5">
        <f>P_A_R[[#This Row],[36+]]-P_A_R[[#This Row],[37+]]</f>
        <v>0</v>
      </c>
      <c r="CG119" s="5">
        <f>P_A_R[[#This Row],[37+]]-P_A_R[[#This Row],[38+]]</f>
        <v>0</v>
      </c>
      <c r="CH119" s="5">
        <f>P_A_R[[#This Row],[38+]]-P_A_R[[#This Row],[39+]]</f>
        <v>0</v>
      </c>
      <c r="CI119" s="5">
        <f>P_A_R[[#This Row],[39+]]-P_A_R[[#This Row],[40+]]</f>
        <v>0</v>
      </c>
      <c r="CJ119" s="5">
        <f>P_A_R[[#This Row],[40+]]-P_A_R[[#This Row],[41+]]</f>
        <v>0</v>
      </c>
      <c r="CK119" s="5">
        <f>P_A_R[[#This Row],[41+]]-P_A_R[[#This Row],[42+]]</f>
        <v>0</v>
      </c>
      <c r="CL119" s="5">
        <f>P_A_R[[#This Row],[42+]]-P_A_R[[#This Row],[43+]]</f>
        <v>0</v>
      </c>
      <c r="CM119" s="5">
        <f>P_A_R[[#This Row],[43+]]-P_A_R[[#This Row],[44+]]</f>
        <v>0</v>
      </c>
      <c r="CN119" s="5">
        <f>P_A_R[[#This Row],[44+]]-P_A_R[[#This Row],[45+]]</f>
        <v>0</v>
      </c>
      <c r="CO119" s="5">
        <f>P_A_R[[#This Row],[45+]]-P_A_R[[#This Row],[46+]]</f>
        <v>0</v>
      </c>
      <c r="CP119" s="5">
        <f>P_A_R[[#This Row],[46+]]-P_A_R[[#This Row],[47+]]</f>
        <v>0</v>
      </c>
      <c r="CQ119" s="5">
        <f>P_A_R[[#This Row],[47+]]-P_A_R[[#This Row],[48+]]</f>
        <v>0</v>
      </c>
      <c r="CR119" s="5">
        <f>P_A_R[[#This Row],[48+]]-P_A_R[[#This Row],[49+]]</f>
        <v>0</v>
      </c>
      <c r="CS119" s="5">
        <f>P_A_R[[#This Row],[49+]]-P_A_R[[#This Row],[50+]]</f>
        <v>0</v>
      </c>
      <c r="CT119" s="5">
        <f>P_A_R[[#This Row],[50+]]-P_A_R[[#This Row],[51+]]</f>
        <v>0</v>
      </c>
      <c r="CU119" s="5">
        <f>P_A_R[[#This Row],[51+]]-P_A_R[[#This Row],[52+]]</f>
        <v>0</v>
      </c>
      <c r="CV119" s="5">
        <f>P_A_R[[#This Row],[52+]]-P_A_R[[#This Row],[53+]]</f>
        <v>0</v>
      </c>
      <c r="CW119" s="5">
        <f>P_A_R[[#This Row],[53+]]-P_A_R[[#This Row],[54+]]</f>
        <v>0</v>
      </c>
      <c r="CX119" s="5">
        <f>P_A_R[[#This Row],[54+]]-P_A_R[[#This Row],[55+]]</f>
        <v>0</v>
      </c>
      <c r="CY119" s="5">
        <f>P_A_R[[#This Row],[55+]]-P_A_R[[#This Row],[56+]]</f>
        <v>0</v>
      </c>
      <c r="CZ119" s="5">
        <f>P_A_R[[#This Row],[56+]]-P_A_R[[#This Row],[57+]]</f>
        <v>0</v>
      </c>
      <c r="DA119" s="5">
        <f>P_A_R[[#This Row],[57+]]-P_A_R[[#This Row],[58+]]</f>
        <v>0</v>
      </c>
      <c r="DB119" s="5">
        <f>P_A_R[[#This Row],[58+]]-P_A_R[[#This Row],[59+]]</f>
        <v>0</v>
      </c>
    </row>
    <row r="120" spans="1:106" x14ac:dyDescent="0.25">
      <c r="A120" s="10">
        <v>22400626</v>
      </c>
      <c r="B120" t="s">
        <v>78</v>
      </c>
      <c r="C120" t="s">
        <v>88</v>
      </c>
      <c r="D120" s="11">
        <v>0.875</v>
      </c>
      <c r="E120" s="9" t="str">
        <f>HYPERLINK("https://www.nba.com/stats/player/1628989/boxscores-traditional", "Kevin Huerter")</f>
        <v>Kevin Huerter</v>
      </c>
      <c r="F120">
        <v>10</v>
      </c>
      <c r="G120" s="4">
        <v>4.8579999999999997</v>
      </c>
      <c r="H120" s="3">
        <v>0.5</v>
      </c>
      <c r="I120" s="3">
        <v>0.41682999999999998</v>
      </c>
      <c r="J120" s="3">
        <v>0.34089999999999998</v>
      </c>
      <c r="K120" s="3">
        <v>0.26762999999999998</v>
      </c>
      <c r="L120" s="3">
        <v>0.20610999999999999</v>
      </c>
      <c r="M120" s="3">
        <v>0.15151000000000001</v>
      </c>
      <c r="N120" s="3">
        <v>0.10749</v>
      </c>
      <c r="O120" s="3">
        <v>7.4929999999999997E-2</v>
      </c>
      <c r="P120" s="3">
        <v>4.947E-2</v>
      </c>
      <c r="Q120" s="3">
        <v>3.2160000000000001E-2</v>
      </c>
      <c r="R120" s="3">
        <v>1.9699999999999999E-2</v>
      </c>
      <c r="S120" s="3">
        <v>1.191E-2</v>
      </c>
      <c r="T120" s="3">
        <v>6.7600000000000004E-3</v>
      </c>
      <c r="U120" s="3">
        <v>3.6800000000000001E-3</v>
      </c>
      <c r="V120" s="3">
        <v>1.99E-3</v>
      </c>
      <c r="W120" s="3">
        <v>1E-3</v>
      </c>
      <c r="X120" s="3">
        <v>5.0000000000000001E-4</v>
      </c>
      <c r="Y120" s="3">
        <v>2.3000000000000001E-4</v>
      </c>
      <c r="Z120" s="3">
        <v>1E-4</v>
      </c>
      <c r="AA120" s="3">
        <v>5.0000000000000002E-5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5">
        <f>P_A_R[[#This Row],[10+]]-P_A_R[[#This Row],[11+]]</f>
        <v>8.3170000000000022E-2</v>
      </c>
      <c r="BG120" s="5">
        <f>P_A_R[[#This Row],[11+]]-P_A_R[[#This Row],[12+]]</f>
        <v>7.5929999999999997E-2</v>
      </c>
      <c r="BH120" s="5">
        <f>P_A_R[[#This Row],[12+]]-P_A_R[[#This Row],[13+]]</f>
        <v>7.3270000000000002E-2</v>
      </c>
      <c r="BI120" s="5">
        <f>P_A_R[[#This Row],[13+]]-P_A_R[[#This Row],[14+]]</f>
        <v>6.1519999999999991E-2</v>
      </c>
      <c r="BJ120" s="5">
        <f>P_A_R[[#This Row],[14+]]-P_A_R[[#This Row],[15+]]</f>
        <v>5.4599999999999982E-2</v>
      </c>
      <c r="BK120" s="5">
        <f>P_A_R[[#This Row],[15+]]-P_A_R[[#This Row],[16+]]</f>
        <v>4.4020000000000004E-2</v>
      </c>
      <c r="BL120" s="5">
        <f>P_A_R[[#This Row],[16+]]-P_A_R[[#This Row],[17+]]</f>
        <v>3.2560000000000006E-2</v>
      </c>
      <c r="BM120" s="5">
        <f>P_A_R[[#This Row],[17+]]-P_A_R[[#This Row],[18+]]</f>
        <v>2.5459999999999997E-2</v>
      </c>
      <c r="BN120" s="5">
        <f>P_A_R[[#This Row],[18+]]-P_A_R[[#This Row],[19+]]</f>
        <v>1.7309999999999999E-2</v>
      </c>
      <c r="BO120" s="5">
        <f>P_A_R[[#This Row],[19+]]-P_A_R[[#This Row],[20+]]</f>
        <v>1.2460000000000002E-2</v>
      </c>
      <c r="BP120" s="5">
        <f>P_A_R[[#This Row],[20+]]-P_A_R[[#This Row],[21+]]</f>
        <v>7.7899999999999983E-3</v>
      </c>
      <c r="BQ120" s="5">
        <f>P_A_R[[#This Row],[21+]]-P_A_R[[#This Row],[22+]]</f>
        <v>5.1500000000000001E-3</v>
      </c>
      <c r="BR120" s="5">
        <f>P_A_R[[#This Row],[22+]]-P_A_R[[#This Row],[23+]]</f>
        <v>3.0800000000000003E-3</v>
      </c>
      <c r="BS120" s="5">
        <f>P_A_R[[#This Row],[23+]]-P_A_R[[#This Row],[24+]]</f>
        <v>1.6900000000000001E-3</v>
      </c>
      <c r="BT120" s="5">
        <f>P_A_R[[#This Row],[24+]]-P_A_R[[#This Row],[25+]]</f>
        <v>9.8999999999999999E-4</v>
      </c>
      <c r="BU120" s="5">
        <f>P_A_R[[#This Row],[25+]]-P_A_R[[#This Row],[26+]]</f>
        <v>5.0000000000000001E-4</v>
      </c>
      <c r="BV120" s="5">
        <f>P_A_R[[#This Row],[26+]]-P_A_R[[#This Row],[27+]]</f>
        <v>2.7E-4</v>
      </c>
      <c r="BW120" s="5">
        <f>P_A_R[[#This Row],[27+]]-P_A_R[[#This Row],[28+]]</f>
        <v>1.3000000000000002E-4</v>
      </c>
      <c r="BX120" s="5">
        <f>P_A_R[[#This Row],[28+]]-P_A_R[[#This Row],[29+]]</f>
        <v>5.0000000000000002E-5</v>
      </c>
      <c r="BY120" s="5">
        <f>P_A_R[[#This Row],[29+]]-P_A_R[[#This Row],[30+]]</f>
        <v>5.0000000000000002E-5</v>
      </c>
      <c r="BZ120" s="5">
        <f>P_A_R[[#This Row],[30+]]-P_A_R[[#This Row],[31+]]</f>
        <v>0</v>
      </c>
      <c r="CA120" s="5">
        <f>P_A_R[[#This Row],[31+]]-P_A_R[[#This Row],[32+]]</f>
        <v>0</v>
      </c>
      <c r="CB120" s="5">
        <f>P_A_R[[#This Row],[32+]]-P_A_R[[#This Row],[33+]]</f>
        <v>0</v>
      </c>
      <c r="CC120" s="5">
        <f>P_A_R[[#This Row],[33+]]-P_A_R[[#This Row],[34+]]</f>
        <v>0</v>
      </c>
      <c r="CD120" s="5">
        <f>P_A_R[[#This Row],[34+]]-P_A_R[[#This Row],[35+]]</f>
        <v>0</v>
      </c>
      <c r="CE120" s="5">
        <f>P_A_R[[#This Row],[35+]]-P_A_R[[#This Row],[36+]]</f>
        <v>0</v>
      </c>
      <c r="CF120" s="5">
        <f>P_A_R[[#This Row],[36+]]-P_A_R[[#This Row],[37+]]</f>
        <v>0</v>
      </c>
      <c r="CG120" s="5">
        <f>P_A_R[[#This Row],[37+]]-P_A_R[[#This Row],[38+]]</f>
        <v>0</v>
      </c>
      <c r="CH120" s="5">
        <f>P_A_R[[#This Row],[38+]]-P_A_R[[#This Row],[39+]]</f>
        <v>0</v>
      </c>
      <c r="CI120" s="5">
        <f>P_A_R[[#This Row],[39+]]-P_A_R[[#This Row],[40+]]</f>
        <v>0</v>
      </c>
      <c r="CJ120" s="5">
        <f>P_A_R[[#This Row],[40+]]-P_A_R[[#This Row],[41+]]</f>
        <v>0</v>
      </c>
      <c r="CK120" s="5">
        <f>P_A_R[[#This Row],[41+]]-P_A_R[[#This Row],[42+]]</f>
        <v>0</v>
      </c>
      <c r="CL120" s="5">
        <f>P_A_R[[#This Row],[42+]]-P_A_R[[#This Row],[43+]]</f>
        <v>0</v>
      </c>
      <c r="CM120" s="5">
        <f>P_A_R[[#This Row],[43+]]-P_A_R[[#This Row],[44+]]</f>
        <v>0</v>
      </c>
      <c r="CN120" s="5">
        <f>P_A_R[[#This Row],[44+]]-P_A_R[[#This Row],[45+]]</f>
        <v>0</v>
      </c>
      <c r="CO120" s="5">
        <f>P_A_R[[#This Row],[45+]]-P_A_R[[#This Row],[46+]]</f>
        <v>0</v>
      </c>
      <c r="CP120" s="5">
        <f>P_A_R[[#This Row],[46+]]-P_A_R[[#This Row],[47+]]</f>
        <v>0</v>
      </c>
      <c r="CQ120" s="5">
        <f>P_A_R[[#This Row],[47+]]-P_A_R[[#This Row],[48+]]</f>
        <v>0</v>
      </c>
      <c r="CR120" s="5">
        <f>P_A_R[[#This Row],[48+]]-P_A_R[[#This Row],[49+]]</f>
        <v>0</v>
      </c>
      <c r="CS120" s="5">
        <f>P_A_R[[#This Row],[49+]]-P_A_R[[#This Row],[50+]]</f>
        <v>0</v>
      </c>
      <c r="CT120" s="5">
        <f>P_A_R[[#This Row],[50+]]-P_A_R[[#This Row],[51+]]</f>
        <v>0</v>
      </c>
      <c r="CU120" s="5">
        <f>P_A_R[[#This Row],[51+]]-P_A_R[[#This Row],[52+]]</f>
        <v>0</v>
      </c>
      <c r="CV120" s="5">
        <f>P_A_R[[#This Row],[52+]]-P_A_R[[#This Row],[53+]]</f>
        <v>0</v>
      </c>
      <c r="CW120" s="5">
        <f>P_A_R[[#This Row],[53+]]-P_A_R[[#This Row],[54+]]</f>
        <v>0</v>
      </c>
      <c r="CX120" s="5">
        <f>P_A_R[[#This Row],[54+]]-P_A_R[[#This Row],[55+]]</f>
        <v>0</v>
      </c>
      <c r="CY120" s="5">
        <f>P_A_R[[#This Row],[55+]]-P_A_R[[#This Row],[56+]]</f>
        <v>0</v>
      </c>
      <c r="CZ120" s="5">
        <f>P_A_R[[#This Row],[56+]]-P_A_R[[#This Row],[57+]]</f>
        <v>0</v>
      </c>
      <c r="DA120" s="5">
        <f>P_A_R[[#This Row],[57+]]-P_A_R[[#This Row],[58+]]</f>
        <v>0</v>
      </c>
      <c r="DB120" s="5">
        <f>P_A_R[[#This Row],[58+]]-P_A_R[[#This Row],[59+]]</f>
        <v>0</v>
      </c>
    </row>
    <row r="121" spans="1:106" x14ac:dyDescent="0.25">
      <c r="A121" s="10">
        <v>22400626</v>
      </c>
      <c r="B121" t="s">
        <v>88</v>
      </c>
      <c r="C121" t="s">
        <v>78</v>
      </c>
      <c r="D121" s="11">
        <v>0.875</v>
      </c>
      <c r="E121" s="9" t="str">
        <f>HYPERLINK("https://www.nba.com/stats/player/203999/boxscores-traditional", "Nikola Jokic")</f>
        <v>Nikola Jokic</v>
      </c>
      <c r="F121">
        <v>44</v>
      </c>
      <c r="G121" s="4">
        <v>5.367</v>
      </c>
      <c r="H121" s="3">
        <v>1</v>
      </c>
      <c r="I121" s="3">
        <v>1</v>
      </c>
      <c r="J121" s="3">
        <v>1</v>
      </c>
      <c r="K121" s="3">
        <v>1</v>
      </c>
      <c r="L121" s="3">
        <v>1</v>
      </c>
      <c r="M121" s="3">
        <v>1</v>
      </c>
      <c r="N121" s="3">
        <v>1</v>
      </c>
      <c r="O121" s="3">
        <v>1</v>
      </c>
      <c r="P121" s="3">
        <v>1</v>
      </c>
      <c r="Q121" s="3">
        <v>1</v>
      </c>
      <c r="R121" s="3">
        <v>1</v>
      </c>
      <c r="S121" s="3">
        <v>1</v>
      </c>
      <c r="T121" s="3">
        <v>1</v>
      </c>
      <c r="U121" s="3">
        <v>0.99995000000000001</v>
      </c>
      <c r="V121" s="3">
        <v>0.99990000000000001</v>
      </c>
      <c r="W121" s="3">
        <v>0.99980000000000002</v>
      </c>
      <c r="X121" s="3">
        <v>0.99960000000000004</v>
      </c>
      <c r="Y121" s="3">
        <v>0.99924000000000002</v>
      </c>
      <c r="Z121" s="3">
        <v>0.99856</v>
      </c>
      <c r="AA121" s="3">
        <v>0.99736000000000002</v>
      </c>
      <c r="AB121" s="3">
        <v>0.99546999999999997</v>
      </c>
      <c r="AC121" s="3">
        <v>0.99224000000000001</v>
      </c>
      <c r="AD121" s="3">
        <v>0.98745000000000005</v>
      </c>
      <c r="AE121" s="3">
        <v>0.97982000000000002</v>
      </c>
      <c r="AF121" s="3">
        <v>0.96855999999999998</v>
      </c>
      <c r="AG121" s="3">
        <v>0.95352000000000003</v>
      </c>
      <c r="AH121" s="3">
        <v>0.93189</v>
      </c>
      <c r="AI121" s="3">
        <v>0.9032</v>
      </c>
      <c r="AJ121" s="3">
        <v>0.86863999999999997</v>
      </c>
      <c r="AK121" s="3">
        <v>0.82381000000000004</v>
      </c>
      <c r="AL121" s="3">
        <v>0.77337</v>
      </c>
      <c r="AM121" s="3">
        <v>0.71226</v>
      </c>
      <c r="AN121" s="3">
        <v>0.64431000000000005</v>
      </c>
      <c r="AO121" s="3">
        <v>0.57535000000000003</v>
      </c>
      <c r="AP121" s="3">
        <v>0.5</v>
      </c>
      <c r="AQ121" s="3">
        <v>0.42465000000000003</v>
      </c>
      <c r="AR121" s="3">
        <v>0.35569000000000001</v>
      </c>
      <c r="AS121" s="3">
        <v>0.28774</v>
      </c>
      <c r="AT121" s="3">
        <v>0.22663</v>
      </c>
      <c r="AU121" s="3">
        <v>0.17619000000000001</v>
      </c>
      <c r="AV121" s="3">
        <v>0.13136</v>
      </c>
      <c r="AW121" s="3">
        <v>9.6799999999999997E-2</v>
      </c>
      <c r="AX121" s="3">
        <v>6.8110000000000004E-2</v>
      </c>
      <c r="AY121" s="3">
        <v>4.648E-2</v>
      </c>
      <c r="AZ121" s="3">
        <v>3.1440000000000003E-2</v>
      </c>
      <c r="BA121" s="3">
        <v>2.018E-2</v>
      </c>
      <c r="BB121" s="3">
        <v>1.255E-2</v>
      </c>
      <c r="BC121" s="3">
        <v>7.7600000000000004E-3</v>
      </c>
      <c r="BD121" s="3">
        <v>4.5300000000000002E-3</v>
      </c>
      <c r="BE121" s="3">
        <v>2.64E-3</v>
      </c>
      <c r="BF121" s="5">
        <f>P_A_R[[#This Row],[10+]]-P_A_R[[#This Row],[11+]]</f>
        <v>0</v>
      </c>
      <c r="BG121" s="5">
        <f>P_A_R[[#This Row],[11+]]-P_A_R[[#This Row],[12+]]</f>
        <v>0</v>
      </c>
      <c r="BH121" s="5">
        <f>P_A_R[[#This Row],[12+]]-P_A_R[[#This Row],[13+]]</f>
        <v>0</v>
      </c>
      <c r="BI121" s="5">
        <f>P_A_R[[#This Row],[13+]]-P_A_R[[#This Row],[14+]]</f>
        <v>0</v>
      </c>
      <c r="BJ121" s="5">
        <f>P_A_R[[#This Row],[14+]]-P_A_R[[#This Row],[15+]]</f>
        <v>0</v>
      </c>
      <c r="BK121" s="5">
        <f>P_A_R[[#This Row],[15+]]-P_A_R[[#This Row],[16+]]</f>
        <v>0</v>
      </c>
      <c r="BL121" s="5">
        <f>P_A_R[[#This Row],[16+]]-P_A_R[[#This Row],[17+]]</f>
        <v>0</v>
      </c>
      <c r="BM121" s="5">
        <f>P_A_R[[#This Row],[17+]]-P_A_R[[#This Row],[18+]]</f>
        <v>0</v>
      </c>
      <c r="BN121" s="5">
        <f>P_A_R[[#This Row],[18+]]-P_A_R[[#This Row],[19+]]</f>
        <v>0</v>
      </c>
      <c r="BO121" s="5">
        <f>P_A_R[[#This Row],[19+]]-P_A_R[[#This Row],[20+]]</f>
        <v>0</v>
      </c>
      <c r="BP121" s="5">
        <f>P_A_R[[#This Row],[20+]]-P_A_R[[#This Row],[21+]]</f>
        <v>0</v>
      </c>
      <c r="BQ121" s="5">
        <f>P_A_R[[#This Row],[21+]]-P_A_R[[#This Row],[22+]]</f>
        <v>0</v>
      </c>
      <c r="BR121" s="5">
        <f>P_A_R[[#This Row],[22+]]-P_A_R[[#This Row],[23+]]</f>
        <v>4.9999999999994493E-5</v>
      </c>
      <c r="BS121" s="5">
        <f>P_A_R[[#This Row],[23+]]-P_A_R[[#This Row],[24+]]</f>
        <v>4.9999999999994493E-5</v>
      </c>
      <c r="BT121" s="5">
        <f>P_A_R[[#This Row],[24+]]-P_A_R[[#This Row],[25+]]</f>
        <v>9.9999999999988987E-5</v>
      </c>
      <c r="BU121" s="5">
        <f>P_A_R[[#This Row],[25+]]-P_A_R[[#This Row],[26+]]</f>
        <v>1.9999999999997797E-4</v>
      </c>
      <c r="BV121" s="5">
        <f>P_A_R[[#This Row],[26+]]-P_A_R[[#This Row],[27+]]</f>
        <v>3.6000000000002697E-4</v>
      </c>
      <c r="BW121" s="5">
        <f>P_A_R[[#This Row],[27+]]-P_A_R[[#This Row],[28+]]</f>
        <v>6.8000000000001393E-4</v>
      </c>
      <c r="BX121" s="5">
        <f>P_A_R[[#This Row],[28+]]-P_A_R[[#This Row],[29+]]</f>
        <v>1.1999999999999789E-3</v>
      </c>
      <c r="BY121" s="5">
        <f>P_A_R[[#This Row],[29+]]-P_A_R[[#This Row],[30+]]</f>
        <v>1.8900000000000583E-3</v>
      </c>
      <c r="BZ121" s="5">
        <f>P_A_R[[#This Row],[30+]]-P_A_R[[#This Row],[31+]]</f>
        <v>3.2299999999999551E-3</v>
      </c>
      <c r="CA121" s="5">
        <f>P_A_R[[#This Row],[31+]]-P_A_R[[#This Row],[32+]]</f>
        <v>4.789999999999961E-3</v>
      </c>
      <c r="CB121" s="5">
        <f>P_A_R[[#This Row],[32+]]-P_A_R[[#This Row],[33+]]</f>
        <v>7.6300000000000257E-3</v>
      </c>
      <c r="CC121" s="5">
        <f>P_A_R[[#This Row],[33+]]-P_A_R[[#This Row],[34+]]</f>
        <v>1.1260000000000048E-2</v>
      </c>
      <c r="CD121" s="5">
        <f>P_A_R[[#This Row],[34+]]-P_A_R[[#This Row],[35+]]</f>
        <v>1.5039999999999942E-2</v>
      </c>
      <c r="CE121" s="5">
        <f>P_A_R[[#This Row],[35+]]-P_A_R[[#This Row],[36+]]</f>
        <v>2.1630000000000038E-2</v>
      </c>
      <c r="CF121" s="5">
        <f>P_A_R[[#This Row],[36+]]-P_A_R[[#This Row],[37+]]</f>
        <v>2.8689999999999993E-2</v>
      </c>
      <c r="CG121" s="5">
        <f>P_A_R[[#This Row],[37+]]-P_A_R[[#This Row],[38+]]</f>
        <v>3.4560000000000035E-2</v>
      </c>
      <c r="CH121" s="5">
        <f>P_A_R[[#This Row],[38+]]-P_A_R[[#This Row],[39+]]</f>
        <v>4.4829999999999925E-2</v>
      </c>
      <c r="CI121" s="5">
        <f>P_A_R[[#This Row],[39+]]-P_A_R[[#This Row],[40+]]</f>
        <v>5.044000000000004E-2</v>
      </c>
      <c r="CJ121" s="5">
        <f>P_A_R[[#This Row],[40+]]-P_A_R[[#This Row],[41+]]</f>
        <v>6.1109999999999998E-2</v>
      </c>
      <c r="CK121" s="5">
        <f>P_A_R[[#This Row],[41+]]-P_A_R[[#This Row],[42+]]</f>
        <v>6.7949999999999955E-2</v>
      </c>
      <c r="CL121" s="5">
        <f>P_A_R[[#This Row],[42+]]-P_A_R[[#This Row],[43+]]</f>
        <v>6.8960000000000021E-2</v>
      </c>
      <c r="CM121" s="5">
        <f>P_A_R[[#This Row],[43+]]-P_A_R[[#This Row],[44+]]</f>
        <v>7.5350000000000028E-2</v>
      </c>
      <c r="CN121" s="5">
        <f>P_A_R[[#This Row],[44+]]-P_A_R[[#This Row],[45+]]</f>
        <v>7.5349999999999973E-2</v>
      </c>
      <c r="CO121" s="5">
        <f>P_A_R[[#This Row],[45+]]-P_A_R[[#This Row],[46+]]</f>
        <v>6.8960000000000021E-2</v>
      </c>
      <c r="CP121" s="5">
        <f>P_A_R[[#This Row],[46+]]-P_A_R[[#This Row],[47+]]</f>
        <v>6.795000000000001E-2</v>
      </c>
      <c r="CQ121" s="5">
        <f>P_A_R[[#This Row],[47+]]-P_A_R[[#This Row],[48+]]</f>
        <v>6.1109999999999998E-2</v>
      </c>
      <c r="CR121" s="5">
        <f>P_A_R[[#This Row],[48+]]-P_A_R[[#This Row],[49+]]</f>
        <v>5.0439999999999985E-2</v>
      </c>
      <c r="CS121" s="5">
        <f>P_A_R[[#This Row],[49+]]-P_A_R[[#This Row],[50+]]</f>
        <v>4.4830000000000009E-2</v>
      </c>
      <c r="CT121" s="5">
        <f>P_A_R[[#This Row],[50+]]-P_A_R[[#This Row],[51+]]</f>
        <v>3.4560000000000007E-2</v>
      </c>
      <c r="CU121" s="5">
        <f>P_A_R[[#This Row],[51+]]-P_A_R[[#This Row],[52+]]</f>
        <v>2.8689999999999993E-2</v>
      </c>
      <c r="CV121" s="5">
        <f>P_A_R[[#This Row],[52+]]-P_A_R[[#This Row],[53+]]</f>
        <v>2.1630000000000003E-2</v>
      </c>
      <c r="CW121" s="5">
        <f>P_A_R[[#This Row],[53+]]-P_A_R[[#This Row],[54+]]</f>
        <v>1.5039999999999998E-2</v>
      </c>
      <c r="CX121" s="5">
        <f>P_A_R[[#This Row],[54+]]-P_A_R[[#This Row],[55+]]</f>
        <v>1.1260000000000003E-2</v>
      </c>
      <c r="CY121" s="5">
        <f>P_A_R[[#This Row],[55+]]-P_A_R[[#This Row],[56+]]</f>
        <v>7.6299999999999996E-3</v>
      </c>
      <c r="CZ121" s="5">
        <f>P_A_R[[#This Row],[56+]]-P_A_R[[#This Row],[57+]]</f>
        <v>4.79E-3</v>
      </c>
      <c r="DA121" s="5">
        <f>P_A_R[[#This Row],[57+]]-P_A_R[[#This Row],[58+]]</f>
        <v>3.2300000000000002E-3</v>
      </c>
      <c r="DB121" s="5">
        <f>P_A_R[[#This Row],[58+]]-P_A_R[[#This Row],[59+]]</f>
        <v>1.8900000000000002E-3</v>
      </c>
    </row>
    <row r="122" spans="1:106" x14ac:dyDescent="0.25">
      <c r="A122" s="10">
        <v>22400626</v>
      </c>
      <c r="B122" t="s">
        <v>88</v>
      </c>
      <c r="C122" t="s">
        <v>78</v>
      </c>
      <c r="D122" s="11">
        <v>0.875</v>
      </c>
      <c r="E122" s="9" t="str">
        <f>HYPERLINK("https://www.nba.com/stats/player/201566/boxscores-traditional", "Russell Westbrook")</f>
        <v>Russell Westbrook</v>
      </c>
      <c r="F122">
        <v>21.8</v>
      </c>
      <c r="G122" s="4">
        <v>3.4289999999999998</v>
      </c>
      <c r="H122" s="3">
        <v>0.99970999999999999</v>
      </c>
      <c r="I122" s="3">
        <v>0.99917999999999996</v>
      </c>
      <c r="J122" s="3">
        <v>0.99787999999999999</v>
      </c>
      <c r="K122" s="3">
        <v>0.99492000000000003</v>
      </c>
      <c r="L122" s="3">
        <v>0.98839999999999995</v>
      </c>
      <c r="M122" s="3">
        <v>0.97614999999999996</v>
      </c>
      <c r="N122" s="3">
        <v>0.95448999999999995</v>
      </c>
      <c r="O122" s="3">
        <v>0.91923999999999995</v>
      </c>
      <c r="P122" s="3">
        <v>0.86650000000000005</v>
      </c>
      <c r="Q122" s="3">
        <v>0.79388999999999998</v>
      </c>
      <c r="R122" s="3">
        <v>0.69847000000000004</v>
      </c>
      <c r="S122" s="3">
        <v>0.59094999999999998</v>
      </c>
      <c r="T122" s="3">
        <v>0.47608</v>
      </c>
      <c r="U122" s="3">
        <v>0.36316999999999999</v>
      </c>
      <c r="V122" s="3">
        <v>0.26108999999999999</v>
      </c>
      <c r="W122" s="3">
        <v>0.17619000000000001</v>
      </c>
      <c r="X122" s="3">
        <v>0.11123</v>
      </c>
      <c r="Y122" s="3">
        <v>6.4259999999999998E-2</v>
      </c>
      <c r="Z122" s="3">
        <v>3.5150000000000001E-2</v>
      </c>
      <c r="AA122" s="3">
        <v>1.7860000000000001E-2</v>
      </c>
      <c r="AB122" s="3">
        <v>8.4200000000000004E-3</v>
      </c>
      <c r="AC122" s="3">
        <v>3.6800000000000001E-3</v>
      </c>
      <c r="AD122" s="3">
        <v>1.49E-3</v>
      </c>
      <c r="AE122" s="3">
        <v>5.4000000000000001E-4</v>
      </c>
      <c r="AF122" s="3">
        <v>1.9000000000000001E-4</v>
      </c>
      <c r="AG122" s="3">
        <v>6.0000000000000002E-5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5">
        <f>P_A_R[[#This Row],[10+]]-P_A_R[[#This Row],[11+]]</f>
        <v>5.3000000000003045E-4</v>
      </c>
      <c r="BG122" s="5">
        <f>P_A_R[[#This Row],[11+]]-P_A_R[[#This Row],[12+]]</f>
        <v>1.2999999999999678E-3</v>
      </c>
      <c r="BH122" s="5">
        <f>P_A_R[[#This Row],[12+]]-P_A_R[[#This Row],[13+]]</f>
        <v>2.9599999999999627E-3</v>
      </c>
      <c r="BI122" s="5">
        <f>P_A_R[[#This Row],[13+]]-P_A_R[[#This Row],[14+]]</f>
        <v>6.5200000000000813E-3</v>
      </c>
      <c r="BJ122" s="5">
        <f>P_A_R[[#This Row],[14+]]-P_A_R[[#This Row],[15+]]</f>
        <v>1.2249999999999983E-2</v>
      </c>
      <c r="BK122" s="5">
        <f>P_A_R[[#This Row],[15+]]-P_A_R[[#This Row],[16+]]</f>
        <v>2.1660000000000013E-2</v>
      </c>
      <c r="BL122" s="5">
        <f>P_A_R[[#This Row],[16+]]-P_A_R[[#This Row],[17+]]</f>
        <v>3.5250000000000004E-2</v>
      </c>
      <c r="BM122" s="5">
        <f>P_A_R[[#This Row],[17+]]-P_A_R[[#This Row],[18+]]</f>
        <v>5.2739999999999898E-2</v>
      </c>
      <c r="BN122" s="5">
        <f>P_A_R[[#This Row],[18+]]-P_A_R[[#This Row],[19+]]</f>
        <v>7.2610000000000063E-2</v>
      </c>
      <c r="BO122" s="5">
        <f>P_A_R[[#This Row],[19+]]-P_A_R[[#This Row],[20+]]</f>
        <v>9.5419999999999949E-2</v>
      </c>
      <c r="BP122" s="5">
        <f>P_A_R[[#This Row],[20+]]-P_A_R[[#This Row],[21+]]</f>
        <v>0.10752000000000006</v>
      </c>
      <c r="BQ122" s="5">
        <f>P_A_R[[#This Row],[21+]]-P_A_R[[#This Row],[22+]]</f>
        <v>0.11486999999999997</v>
      </c>
      <c r="BR122" s="5">
        <f>P_A_R[[#This Row],[22+]]-P_A_R[[#This Row],[23+]]</f>
        <v>0.11291000000000001</v>
      </c>
      <c r="BS122" s="5">
        <f>P_A_R[[#This Row],[23+]]-P_A_R[[#This Row],[24+]]</f>
        <v>0.10208</v>
      </c>
      <c r="BT122" s="5">
        <f>P_A_R[[#This Row],[24+]]-P_A_R[[#This Row],[25+]]</f>
        <v>8.4899999999999975E-2</v>
      </c>
      <c r="BU122" s="5">
        <f>P_A_R[[#This Row],[25+]]-P_A_R[[#This Row],[26+]]</f>
        <v>6.4960000000000018E-2</v>
      </c>
      <c r="BV122" s="5">
        <f>P_A_R[[#This Row],[26+]]-P_A_R[[#This Row],[27+]]</f>
        <v>4.6969999999999998E-2</v>
      </c>
      <c r="BW122" s="5">
        <f>P_A_R[[#This Row],[27+]]-P_A_R[[#This Row],[28+]]</f>
        <v>2.9109999999999997E-2</v>
      </c>
      <c r="BX122" s="5">
        <f>P_A_R[[#This Row],[28+]]-P_A_R[[#This Row],[29+]]</f>
        <v>1.729E-2</v>
      </c>
      <c r="BY122" s="5">
        <f>P_A_R[[#This Row],[29+]]-P_A_R[[#This Row],[30+]]</f>
        <v>9.4400000000000005E-3</v>
      </c>
      <c r="BZ122" s="5">
        <f>P_A_R[[#This Row],[30+]]-P_A_R[[#This Row],[31+]]</f>
        <v>4.7400000000000003E-3</v>
      </c>
      <c r="CA122" s="5">
        <f>P_A_R[[#This Row],[31+]]-P_A_R[[#This Row],[32+]]</f>
        <v>2.1900000000000001E-3</v>
      </c>
      <c r="CB122" s="5">
        <f>P_A_R[[#This Row],[32+]]-P_A_R[[#This Row],[33+]]</f>
        <v>9.5E-4</v>
      </c>
      <c r="CC122" s="5">
        <f>P_A_R[[#This Row],[33+]]-P_A_R[[#This Row],[34+]]</f>
        <v>3.5E-4</v>
      </c>
      <c r="CD122" s="5">
        <f>P_A_R[[#This Row],[34+]]-P_A_R[[#This Row],[35+]]</f>
        <v>1.3000000000000002E-4</v>
      </c>
      <c r="CE122" s="5">
        <f>P_A_R[[#This Row],[35+]]-P_A_R[[#This Row],[36+]]</f>
        <v>6.0000000000000002E-5</v>
      </c>
      <c r="CF122" s="5">
        <f>P_A_R[[#This Row],[36+]]-P_A_R[[#This Row],[37+]]</f>
        <v>0</v>
      </c>
      <c r="CG122" s="5">
        <f>P_A_R[[#This Row],[37+]]-P_A_R[[#This Row],[38+]]</f>
        <v>0</v>
      </c>
      <c r="CH122" s="5">
        <f>P_A_R[[#This Row],[38+]]-P_A_R[[#This Row],[39+]]</f>
        <v>0</v>
      </c>
      <c r="CI122" s="5">
        <f>P_A_R[[#This Row],[39+]]-P_A_R[[#This Row],[40+]]</f>
        <v>0</v>
      </c>
      <c r="CJ122" s="5">
        <f>P_A_R[[#This Row],[40+]]-P_A_R[[#This Row],[41+]]</f>
        <v>0</v>
      </c>
      <c r="CK122" s="5">
        <f>P_A_R[[#This Row],[41+]]-P_A_R[[#This Row],[42+]]</f>
        <v>0</v>
      </c>
      <c r="CL122" s="5">
        <f>P_A_R[[#This Row],[42+]]-P_A_R[[#This Row],[43+]]</f>
        <v>0</v>
      </c>
      <c r="CM122" s="5">
        <f>P_A_R[[#This Row],[43+]]-P_A_R[[#This Row],[44+]]</f>
        <v>0</v>
      </c>
      <c r="CN122" s="5">
        <f>P_A_R[[#This Row],[44+]]-P_A_R[[#This Row],[45+]]</f>
        <v>0</v>
      </c>
      <c r="CO122" s="5">
        <f>P_A_R[[#This Row],[45+]]-P_A_R[[#This Row],[46+]]</f>
        <v>0</v>
      </c>
      <c r="CP122" s="5">
        <f>P_A_R[[#This Row],[46+]]-P_A_R[[#This Row],[47+]]</f>
        <v>0</v>
      </c>
      <c r="CQ122" s="5">
        <f>P_A_R[[#This Row],[47+]]-P_A_R[[#This Row],[48+]]</f>
        <v>0</v>
      </c>
      <c r="CR122" s="5">
        <f>P_A_R[[#This Row],[48+]]-P_A_R[[#This Row],[49+]]</f>
        <v>0</v>
      </c>
      <c r="CS122" s="5">
        <f>P_A_R[[#This Row],[49+]]-P_A_R[[#This Row],[50+]]</f>
        <v>0</v>
      </c>
      <c r="CT122" s="5">
        <f>P_A_R[[#This Row],[50+]]-P_A_R[[#This Row],[51+]]</f>
        <v>0</v>
      </c>
      <c r="CU122" s="5">
        <f>P_A_R[[#This Row],[51+]]-P_A_R[[#This Row],[52+]]</f>
        <v>0</v>
      </c>
      <c r="CV122" s="5">
        <f>P_A_R[[#This Row],[52+]]-P_A_R[[#This Row],[53+]]</f>
        <v>0</v>
      </c>
      <c r="CW122" s="5">
        <f>P_A_R[[#This Row],[53+]]-P_A_R[[#This Row],[54+]]</f>
        <v>0</v>
      </c>
      <c r="CX122" s="5">
        <f>P_A_R[[#This Row],[54+]]-P_A_R[[#This Row],[55+]]</f>
        <v>0</v>
      </c>
      <c r="CY122" s="5">
        <f>P_A_R[[#This Row],[55+]]-P_A_R[[#This Row],[56+]]</f>
        <v>0</v>
      </c>
      <c r="CZ122" s="5">
        <f>P_A_R[[#This Row],[56+]]-P_A_R[[#This Row],[57+]]</f>
        <v>0</v>
      </c>
      <c r="DA122" s="5">
        <f>P_A_R[[#This Row],[57+]]-P_A_R[[#This Row],[58+]]</f>
        <v>0</v>
      </c>
      <c r="DB122" s="5">
        <f>P_A_R[[#This Row],[58+]]-P_A_R[[#This Row],[59+]]</f>
        <v>0</v>
      </c>
    </row>
    <row r="123" spans="1:106" x14ac:dyDescent="0.25">
      <c r="A123" s="10">
        <v>22400626</v>
      </c>
      <c r="B123" t="s">
        <v>88</v>
      </c>
      <c r="C123" t="s">
        <v>78</v>
      </c>
      <c r="D123" s="11">
        <v>0.875</v>
      </c>
      <c r="E123" s="9" t="str">
        <f>HYPERLINK("https://www.nba.com/stats/player/1627750/boxscores-traditional", "Jamal Murray")</f>
        <v>Jamal Murray</v>
      </c>
      <c r="F123">
        <v>35.200000000000003</v>
      </c>
      <c r="G123" s="4">
        <v>11.906000000000001</v>
      </c>
      <c r="H123" s="3">
        <v>0.98299999999999998</v>
      </c>
      <c r="I123" s="3">
        <v>0.97882000000000002</v>
      </c>
      <c r="J123" s="3">
        <v>0.97441</v>
      </c>
      <c r="K123" s="3">
        <v>0.96855999999999998</v>
      </c>
      <c r="L123" s="3">
        <v>0.96245999999999998</v>
      </c>
      <c r="M123" s="3">
        <v>0.95543</v>
      </c>
      <c r="N123" s="3">
        <v>0.94630000000000003</v>
      </c>
      <c r="O123" s="3">
        <v>0.93698999999999999</v>
      </c>
      <c r="P123" s="3">
        <v>0.92506999999999995</v>
      </c>
      <c r="Q123" s="3">
        <v>0.91308999999999996</v>
      </c>
      <c r="R123" s="3">
        <v>0.89973000000000003</v>
      </c>
      <c r="S123" s="3">
        <v>0.88297999999999999</v>
      </c>
      <c r="T123" s="3">
        <v>0.86650000000000005</v>
      </c>
      <c r="U123" s="3">
        <v>0.84614</v>
      </c>
      <c r="V123" s="3">
        <v>0.82638999999999996</v>
      </c>
      <c r="W123" s="3">
        <v>0.80510999999999999</v>
      </c>
      <c r="X123" s="3">
        <v>0.77934999999999999</v>
      </c>
      <c r="Y123" s="3">
        <v>0.75490000000000002</v>
      </c>
      <c r="Z123" s="3">
        <v>0.72575000000000001</v>
      </c>
      <c r="AA123" s="3">
        <v>0.69847000000000004</v>
      </c>
      <c r="AB123" s="3">
        <v>0.67003000000000001</v>
      </c>
      <c r="AC123" s="3">
        <v>0.63683000000000001</v>
      </c>
      <c r="AD123" s="3">
        <v>0.60641999999999996</v>
      </c>
      <c r="AE123" s="3">
        <v>0.57142000000000004</v>
      </c>
      <c r="AF123" s="3">
        <v>0.53983000000000003</v>
      </c>
      <c r="AG123" s="3">
        <v>0.50797999999999999</v>
      </c>
      <c r="AH123" s="3">
        <v>0.47210000000000002</v>
      </c>
      <c r="AI123" s="3">
        <v>0.44037999999999999</v>
      </c>
      <c r="AJ123" s="3">
        <v>0.40516999999999997</v>
      </c>
      <c r="AK123" s="3">
        <v>0.37447999999999998</v>
      </c>
      <c r="AL123" s="3">
        <v>0.34458</v>
      </c>
      <c r="AM123" s="3">
        <v>0.31207000000000001</v>
      </c>
      <c r="AN123" s="3">
        <v>0.28433999999999998</v>
      </c>
      <c r="AO123" s="3">
        <v>0.25463000000000002</v>
      </c>
      <c r="AP123" s="3">
        <v>0.22964999999999999</v>
      </c>
      <c r="AQ123" s="3">
        <v>0.20610999999999999</v>
      </c>
      <c r="AR123" s="3">
        <v>0.18140999999999999</v>
      </c>
      <c r="AS123" s="3">
        <v>0.16109000000000001</v>
      </c>
      <c r="AT123" s="3">
        <v>0.14007</v>
      </c>
      <c r="AU123" s="3">
        <v>0.12302</v>
      </c>
      <c r="AV123" s="3">
        <v>0.10749</v>
      </c>
      <c r="AW123" s="3">
        <v>9.1759999999999994E-2</v>
      </c>
      <c r="AX123" s="3">
        <v>7.9269999999999993E-2</v>
      </c>
      <c r="AY123" s="3">
        <v>6.6809999999999994E-2</v>
      </c>
      <c r="AZ123" s="3">
        <v>5.7049999999999997E-2</v>
      </c>
      <c r="BA123" s="3">
        <v>4.8460000000000003E-2</v>
      </c>
      <c r="BB123" s="3">
        <v>4.0059999999999998E-2</v>
      </c>
      <c r="BC123" s="3">
        <v>3.3619999999999997E-2</v>
      </c>
      <c r="BD123" s="3">
        <v>2.743E-2</v>
      </c>
      <c r="BE123" s="3">
        <v>2.2749999999999999E-2</v>
      </c>
      <c r="BF123" s="5">
        <f>P_A_R[[#This Row],[10+]]-P_A_R[[#This Row],[11+]]</f>
        <v>4.1799999999999615E-3</v>
      </c>
      <c r="BG123" s="5">
        <f>P_A_R[[#This Row],[11+]]-P_A_R[[#This Row],[12+]]</f>
        <v>4.410000000000025E-3</v>
      </c>
      <c r="BH123" s="5">
        <f>P_A_R[[#This Row],[12+]]-P_A_R[[#This Row],[13+]]</f>
        <v>5.8500000000000218E-3</v>
      </c>
      <c r="BI123" s="5">
        <f>P_A_R[[#This Row],[13+]]-P_A_R[[#This Row],[14+]]</f>
        <v>6.0999999999999943E-3</v>
      </c>
      <c r="BJ123" s="5">
        <f>P_A_R[[#This Row],[14+]]-P_A_R[[#This Row],[15+]]</f>
        <v>7.0299999999999807E-3</v>
      </c>
      <c r="BK123" s="5">
        <f>P_A_R[[#This Row],[15+]]-P_A_R[[#This Row],[16+]]</f>
        <v>9.1299999999999715E-3</v>
      </c>
      <c r="BL123" s="5">
        <f>P_A_R[[#This Row],[16+]]-P_A_R[[#This Row],[17+]]</f>
        <v>9.3100000000000405E-3</v>
      </c>
      <c r="BM123" s="5">
        <f>P_A_R[[#This Row],[17+]]-P_A_R[[#This Row],[18+]]</f>
        <v>1.1920000000000042E-2</v>
      </c>
      <c r="BN123" s="5">
        <f>P_A_R[[#This Row],[18+]]-P_A_R[[#This Row],[19+]]</f>
        <v>1.1979999999999991E-2</v>
      </c>
      <c r="BO123" s="5">
        <f>P_A_R[[#This Row],[19+]]-P_A_R[[#This Row],[20+]]</f>
        <v>1.3359999999999927E-2</v>
      </c>
      <c r="BP123" s="5">
        <f>P_A_R[[#This Row],[20+]]-P_A_R[[#This Row],[21+]]</f>
        <v>1.6750000000000043E-2</v>
      </c>
      <c r="BQ123" s="5">
        <f>P_A_R[[#This Row],[21+]]-P_A_R[[#This Row],[22+]]</f>
        <v>1.6479999999999939E-2</v>
      </c>
      <c r="BR123" s="5">
        <f>P_A_R[[#This Row],[22+]]-P_A_R[[#This Row],[23+]]</f>
        <v>2.0360000000000045E-2</v>
      </c>
      <c r="BS123" s="5">
        <f>P_A_R[[#This Row],[23+]]-P_A_R[[#This Row],[24+]]</f>
        <v>1.9750000000000045E-2</v>
      </c>
      <c r="BT123" s="5">
        <f>P_A_R[[#This Row],[24+]]-P_A_R[[#This Row],[25+]]</f>
        <v>2.1279999999999966E-2</v>
      </c>
      <c r="BU123" s="5">
        <f>P_A_R[[#This Row],[25+]]-P_A_R[[#This Row],[26+]]</f>
        <v>2.5760000000000005E-2</v>
      </c>
      <c r="BV123" s="5">
        <f>P_A_R[[#This Row],[26+]]-P_A_R[[#This Row],[27+]]</f>
        <v>2.4449999999999972E-2</v>
      </c>
      <c r="BW123" s="5">
        <f>P_A_R[[#This Row],[27+]]-P_A_R[[#This Row],[28+]]</f>
        <v>2.9150000000000009E-2</v>
      </c>
      <c r="BX123" s="5">
        <f>P_A_R[[#This Row],[28+]]-P_A_R[[#This Row],[29+]]</f>
        <v>2.7279999999999971E-2</v>
      </c>
      <c r="BY123" s="5">
        <f>P_A_R[[#This Row],[29+]]-P_A_R[[#This Row],[30+]]</f>
        <v>2.8440000000000021E-2</v>
      </c>
      <c r="BZ123" s="5">
        <f>P_A_R[[#This Row],[30+]]-P_A_R[[#This Row],[31+]]</f>
        <v>3.3200000000000007E-2</v>
      </c>
      <c r="CA123" s="5">
        <f>P_A_R[[#This Row],[31+]]-P_A_R[[#This Row],[32+]]</f>
        <v>3.0410000000000048E-2</v>
      </c>
      <c r="CB123" s="5">
        <f>P_A_R[[#This Row],[32+]]-P_A_R[[#This Row],[33+]]</f>
        <v>3.499999999999992E-2</v>
      </c>
      <c r="CC123" s="5">
        <f>P_A_R[[#This Row],[33+]]-P_A_R[[#This Row],[34+]]</f>
        <v>3.1590000000000007E-2</v>
      </c>
      <c r="CD123" s="5">
        <f>P_A_R[[#This Row],[34+]]-P_A_R[[#This Row],[35+]]</f>
        <v>3.1850000000000045E-2</v>
      </c>
      <c r="CE123" s="5">
        <f>P_A_R[[#This Row],[35+]]-P_A_R[[#This Row],[36+]]</f>
        <v>3.5879999999999967E-2</v>
      </c>
      <c r="CF123" s="5">
        <f>P_A_R[[#This Row],[36+]]-P_A_R[[#This Row],[37+]]</f>
        <v>3.1720000000000026E-2</v>
      </c>
      <c r="CG123" s="5">
        <f>P_A_R[[#This Row],[37+]]-P_A_R[[#This Row],[38+]]</f>
        <v>3.5210000000000019E-2</v>
      </c>
      <c r="CH123" s="5">
        <f>P_A_R[[#This Row],[38+]]-P_A_R[[#This Row],[39+]]</f>
        <v>3.0689999999999995E-2</v>
      </c>
      <c r="CI123" s="5">
        <f>P_A_R[[#This Row],[39+]]-P_A_R[[#This Row],[40+]]</f>
        <v>2.9899999999999982E-2</v>
      </c>
      <c r="CJ123" s="5">
        <f>P_A_R[[#This Row],[40+]]-P_A_R[[#This Row],[41+]]</f>
        <v>3.2509999999999983E-2</v>
      </c>
      <c r="CK123" s="5">
        <f>P_A_R[[#This Row],[41+]]-P_A_R[[#This Row],[42+]]</f>
        <v>2.7730000000000032E-2</v>
      </c>
      <c r="CL123" s="5">
        <f>P_A_R[[#This Row],[42+]]-P_A_R[[#This Row],[43+]]</f>
        <v>2.9709999999999959E-2</v>
      </c>
      <c r="CM123" s="5">
        <f>P_A_R[[#This Row],[43+]]-P_A_R[[#This Row],[44+]]</f>
        <v>2.498000000000003E-2</v>
      </c>
      <c r="CN123" s="5">
        <f>P_A_R[[#This Row],[44+]]-P_A_R[[#This Row],[45+]]</f>
        <v>2.3540000000000005E-2</v>
      </c>
      <c r="CO123" s="5">
        <f>P_A_R[[#This Row],[45+]]-P_A_R[[#This Row],[46+]]</f>
        <v>2.47E-2</v>
      </c>
      <c r="CP123" s="5">
        <f>P_A_R[[#This Row],[46+]]-P_A_R[[#This Row],[47+]]</f>
        <v>2.0319999999999977E-2</v>
      </c>
      <c r="CQ123" s="5">
        <f>P_A_R[[#This Row],[47+]]-P_A_R[[#This Row],[48+]]</f>
        <v>2.1020000000000011E-2</v>
      </c>
      <c r="CR123" s="5">
        <f>P_A_R[[#This Row],[48+]]-P_A_R[[#This Row],[49+]]</f>
        <v>1.7049999999999996E-2</v>
      </c>
      <c r="CS123" s="5">
        <f>P_A_R[[#This Row],[49+]]-P_A_R[[#This Row],[50+]]</f>
        <v>1.5530000000000002E-2</v>
      </c>
      <c r="CT123" s="5">
        <f>P_A_R[[#This Row],[50+]]-P_A_R[[#This Row],[51+]]</f>
        <v>1.5730000000000008E-2</v>
      </c>
      <c r="CU123" s="5">
        <f>P_A_R[[#This Row],[51+]]-P_A_R[[#This Row],[52+]]</f>
        <v>1.2490000000000001E-2</v>
      </c>
      <c r="CV123" s="5">
        <f>P_A_R[[#This Row],[52+]]-P_A_R[[#This Row],[53+]]</f>
        <v>1.2459999999999999E-2</v>
      </c>
      <c r="CW123" s="5">
        <f>P_A_R[[#This Row],[53+]]-P_A_R[[#This Row],[54+]]</f>
        <v>9.7599999999999978E-3</v>
      </c>
      <c r="CX123" s="5">
        <f>P_A_R[[#This Row],[54+]]-P_A_R[[#This Row],[55+]]</f>
        <v>8.5899999999999935E-3</v>
      </c>
      <c r="CY123" s="5">
        <f>P_A_R[[#This Row],[55+]]-P_A_R[[#This Row],[56+]]</f>
        <v>8.4000000000000047E-3</v>
      </c>
      <c r="CZ123" s="5">
        <f>P_A_R[[#This Row],[56+]]-P_A_R[[#This Row],[57+]]</f>
        <v>6.4400000000000013E-3</v>
      </c>
      <c r="DA123" s="5">
        <f>P_A_R[[#This Row],[57+]]-P_A_R[[#This Row],[58+]]</f>
        <v>6.1899999999999976E-3</v>
      </c>
      <c r="DB123" s="5">
        <f>P_A_R[[#This Row],[58+]]-P_A_R[[#This Row],[59+]]</f>
        <v>4.6800000000000001E-3</v>
      </c>
    </row>
    <row r="124" spans="1:106" x14ac:dyDescent="0.25">
      <c r="A124" s="10">
        <v>22400626</v>
      </c>
      <c r="B124" t="s">
        <v>88</v>
      </c>
      <c r="C124" t="s">
        <v>78</v>
      </c>
      <c r="D124" s="11">
        <v>0.875</v>
      </c>
      <c r="E124" s="9" t="str">
        <f>HYPERLINK("https://www.nba.com/stats/player/1629008/boxscores-traditional", "Michael Porter Jr.")</f>
        <v>Michael Porter Jr.</v>
      </c>
      <c r="F124">
        <v>20.8</v>
      </c>
      <c r="G124" s="4">
        <v>5.3070000000000004</v>
      </c>
      <c r="H124" s="3">
        <v>0.97931999999999997</v>
      </c>
      <c r="I124" s="3">
        <v>0.96784000000000003</v>
      </c>
      <c r="J124" s="3">
        <v>0.95154000000000005</v>
      </c>
      <c r="K124" s="3">
        <v>0.92922000000000005</v>
      </c>
      <c r="L124" s="3">
        <v>0.89973000000000003</v>
      </c>
      <c r="M124" s="3">
        <v>0.86214000000000002</v>
      </c>
      <c r="N124" s="3">
        <v>0.81594</v>
      </c>
      <c r="O124" s="3">
        <v>0.76424000000000003</v>
      </c>
      <c r="P124" s="3">
        <v>0.70194000000000001</v>
      </c>
      <c r="Q124" s="3">
        <v>0.63307000000000002</v>
      </c>
      <c r="R124" s="3">
        <v>0.55962000000000001</v>
      </c>
      <c r="S124" s="3">
        <v>0.48404999999999998</v>
      </c>
      <c r="T124" s="3">
        <v>0.40905000000000002</v>
      </c>
      <c r="U124" s="3">
        <v>0.34089999999999998</v>
      </c>
      <c r="V124" s="3">
        <v>0.27424999999999999</v>
      </c>
      <c r="W124" s="3">
        <v>0.21476000000000001</v>
      </c>
      <c r="X124" s="3">
        <v>0.16353999999999999</v>
      </c>
      <c r="Y124" s="3">
        <v>0.121</v>
      </c>
      <c r="Z124" s="3">
        <v>8.6910000000000001E-2</v>
      </c>
      <c r="AA124" s="3">
        <v>6.0569999999999999E-2</v>
      </c>
      <c r="AB124" s="3">
        <v>4.1820000000000003E-2</v>
      </c>
      <c r="AC124" s="3">
        <v>2.743E-2</v>
      </c>
      <c r="AD124" s="3">
        <v>1.7430000000000001E-2</v>
      </c>
      <c r="AE124" s="3">
        <v>1.072E-2</v>
      </c>
      <c r="AF124" s="3">
        <v>6.3899999999999998E-3</v>
      </c>
      <c r="AG124" s="3">
        <v>3.6800000000000001E-3</v>
      </c>
      <c r="AH124" s="3">
        <v>2.1199999999999999E-3</v>
      </c>
      <c r="AI124" s="3">
        <v>1.14E-3</v>
      </c>
      <c r="AJ124" s="3">
        <v>5.9999999999999995E-4</v>
      </c>
      <c r="AK124" s="3">
        <v>2.9999999999999997E-4</v>
      </c>
      <c r="AL124" s="3">
        <v>1.4999999999999999E-4</v>
      </c>
      <c r="AM124" s="3">
        <v>6.9999999999999994E-5</v>
      </c>
      <c r="AN124" s="3">
        <v>3.0000000000000001E-5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5">
        <f>P_A_R[[#This Row],[10+]]-P_A_R[[#This Row],[11+]]</f>
        <v>1.1479999999999935E-2</v>
      </c>
      <c r="BG124" s="5">
        <f>P_A_R[[#This Row],[11+]]-P_A_R[[#This Row],[12+]]</f>
        <v>1.6299999999999981E-2</v>
      </c>
      <c r="BH124" s="5">
        <f>P_A_R[[#This Row],[12+]]-P_A_R[[#This Row],[13+]]</f>
        <v>2.2320000000000007E-2</v>
      </c>
      <c r="BI124" s="5">
        <f>P_A_R[[#This Row],[13+]]-P_A_R[[#This Row],[14+]]</f>
        <v>2.9490000000000016E-2</v>
      </c>
      <c r="BJ124" s="5">
        <f>P_A_R[[#This Row],[14+]]-P_A_R[[#This Row],[15+]]</f>
        <v>3.7590000000000012E-2</v>
      </c>
      <c r="BK124" s="5">
        <f>P_A_R[[#This Row],[15+]]-P_A_R[[#This Row],[16+]]</f>
        <v>4.6200000000000019E-2</v>
      </c>
      <c r="BL124" s="5">
        <f>P_A_R[[#This Row],[16+]]-P_A_R[[#This Row],[17+]]</f>
        <v>5.1699999999999968E-2</v>
      </c>
      <c r="BM124" s="5">
        <f>P_A_R[[#This Row],[17+]]-P_A_R[[#This Row],[18+]]</f>
        <v>6.2300000000000022E-2</v>
      </c>
      <c r="BN124" s="5">
        <f>P_A_R[[#This Row],[18+]]-P_A_R[[#This Row],[19+]]</f>
        <v>6.8869999999999987E-2</v>
      </c>
      <c r="BO124" s="5">
        <f>P_A_R[[#This Row],[19+]]-P_A_R[[#This Row],[20+]]</f>
        <v>7.3450000000000015E-2</v>
      </c>
      <c r="BP124" s="5">
        <f>P_A_R[[#This Row],[20+]]-P_A_R[[#This Row],[21+]]</f>
        <v>7.5570000000000026E-2</v>
      </c>
      <c r="BQ124" s="5">
        <f>P_A_R[[#This Row],[21+]]-P_A_R[[#This Row],[22+]]</f>
        <v>7.4999999999999956E-2</v>
      </c>
      <c r="BR124" s="5">
        <f>P_A_R[[#This Row],[22+]]-P_A_R[[#This Row],[23+]]</f>
        <v>6.8150000000000044E-2</v>
      </c>
      <c r="BS124" s="5">
        <f>P_A_R[[#This Row],[23+]]-P_A_R[[#This Row],[24+]]</f>
        <v>6.6649999999999987E-2</v>
      </c>
      <c r="BT124" s="5">
        <f>P_A_R[[#This Row],[24+]]-P_A_R[[#This Row],[25+]]</f>
        <v>5.9489999999999987E-2</v>
      </c>
      <c r="BU124" s="5">
        <f>P_A_R[[#This Row],[25+]]-P_A_R[[#This Row],[26+]]</f>
        <v>5.1220000000000016E-2</v>
      </c>
      <c r="BV124" s="5">
        <f>P_A_R[[#This Row],[26+]]-P_A_R[[#This Row],[27+]]</f>
        <v>4.2539999999999994E-2</v>
      </c>
      <c r="BW124" s="5">
        <f>P_A_R[[#This Row],[27+]]-P_A_R[[#This Row],[28+]]</f>
        <v>3.4089999999999995E-2</v>
      </c>
      <c r="BX124" s="5">
        <f>P_A_R[[#This Row],[28+]]-P_A_R[[#This Row],[29+]]</f>
        <v>2.6340000000000002E-2</v>
      </c>
      <c r="BY124" s="5">
        <f>P_A_R[[#This Row],[29+]]-P_A_R[[#This Row],[30+]]</f>
        <v>1.8749999999999996E-2</v>
      </c>
      <c r="BZ124" s="5">
        <f>P_A_R[[#This Row],[30+]]-P_A_R[[#This Row],[31+]]</f>
        <v>1.4390000000000003E-2</v>
      </c>
      <c r="CA124" s="5">
        <f>P_A_R[[#This Row],[31+]]-P_A_R[[#This Row],[32+]]</f>
        <v>9.9999999999999985E-3</v>
      </c>
      <c r="CB124" s="5">
        <f>P_A_R[[#This Row],[32+]]-P_A_R[[#This Row],[33+]]</f>
        <v>6.7100000000000007E-3</v>
      </c>
      <c r="CC124" s="5">
        <f>P_A_R[[#This Row],[33+]]-P_A_R[[#This Row],[34+]]</f>
        <v>4.3300000000000005E-3</v>
      </c>
      <c r="CD124" s="5">
        <f>P_A_R[[#This Row],[34+]]-P_A_R[[#This Row],[35+]]</f>
        <v>2.7099999999999997E-3</v>
      </c>
      <c r="CE124" s="5">
        <f>P_A_R[[#This Row],[35+]]-P_A_R[[#This Row],[36+]]</f>
        <v>1.5600000000000002E-3</v>
      </c>
      <c r="CF124" s="5">
        <f>P_A_R[[#This Row],[36+]]-P_A_R[[#This Row],[37+]]</f>
        <v>9.7999999999999997E-4</v>
      </c>
      <c r="CG124" s="5">
        <f>P_A_R[[#This Row],[37+]]-P_A_R[[#This Row],[38+]]</f>
        <v>5.4000000000000001E-4</v>
      </c>
      <c r="CH124" s="5">
        <f>P_A_R[[#This Row],[38+]]-P_A_R[[#This Row],[39+]]</f>
        <v>2.9999999999999997E-4</v>
      </c>
      <c r="CI124" s="5">
        <f>P_A_R[[#This Row],[39+]]-P_A_R[[#This Row],[40+]]</f>
        <v>1.4999999999999999E-4</v>
      </c>
      <c r="CJ124" s="5">
        <f>P_A_R[[#This Row],[40+]]-P_A_R[[#This Row],[41+]]</f>
        <v>7.9999999999999993E-5</v>
      </c>
      <c r="CK124" s="5">
        <f>P_A_R[[#This Row],[41+]]-P_A_R[[#This Row],[42+]]</f>
        <v>3.9999999999999996E-5</v>
      </c>
      <c r="CL124" s="5">
        <f>P_A_R[[#This Row],[42+]]-P_A_R[[#This Row],[43+]]</f>
        <v>3.0000000000000001E-5</v>
      </c>
      <c r="CM124" s="5">
        <f>P_A_R[[#This Row],[43+]]-P_A_R[[#This Row],[44+]]</f>
        <v>0</v>
      </c>
      <c r="CN124" s="5">
        <f>P_A_R[[#This Row],[44+]]-P_A_R[[#This Row],[45+]]</f>
        <v>0</v>
      </c>
      <c r="CO124" s="5">
        <f>P_A_R[[#This Row],[45+]]-P_A_R[[#This Row],[46+]]</f>
        <v>0</v>
      </c>
      <c r="CP124" s="5">
        <f>P_A_R[[#This Row],[46+]]-P_A_R[[#This Row],[47+]]</f>
        <v>0</v>
      </c>
      <c r="CQ124" s="5">
        <f>P_A_R[[#This Row],[47+]]-P_A_R[[#This Row],[48+]]</f>
        <v>0</v>
      </c>
      <c r="CR124" s="5">
        <f>P_A_R[[#This Row],[48+]]-P_A_R[[#This Row],[49+]]</f>
        <v>0</v>
      </c>
      <c r="CS124" s="5">
        <f>P_A_R[[#This Row],[49+]]-P_A_R[[#This Row],[50+]]</f>
        <v>0</v>
      </c>
      <c r="CT124" s="5">
        <f>P_A_R[[#This Row],[50+]]-P_A_R[[#This Row],[51+]]</f>
        <v>0</v>
      </c>
      <c r="CU124" s="5">
        <f>P_A_R[[#This Row],[51+]]-P_A_R[[#This Row],[52+]]</f>
        <v>0</v>
      </c>
      <c r="CV124" s="5">
        <f>P_A_R[[#This Row],[52+]]-P_A_R[[#This Row],[53+]]</f>
        <v>0</v>
      </c>
      <c r="CW124" s="5">
        <f>P_A_R[[#This Row],[53+]]-P_A_R[[#This Row],[54+]]</f>
        <v>0</v>
      </c>
      <c r="CX124" s="5">
        <f>P_A_R[[#This Row],[54+]]-P_A_R[[#This Row],[55+]]</f>
        <v>0</v>
      </c>
      <c r="CY124" s="5">
        <f>P_A_R[[#This Row],[55+]]-P_A_R[[#This Row],[56+]]</f>
        <v>0</v>
      </c>
      <c r="CZ124" s="5">
        <f>P_A_R[[#This Row],[56+]]-P_A_R[[#This Row],[57+]]</f>
        <v>0</v>
      </c>
      <c r="DA124" s="5">
        <f>P_A_R[[#This Row],[57+]]-P_A_R[[#This Row],[58+]]</f>
        <v>0</v>
      </c>
      <c r="DB124" s="5">
        <f>P_A_R[[#This Row],[58+]]-P_A_R[[#This Row],[59+]]</f>
        <v>0</v>
      </c>
    </row>
    <row r="125" spans="1:106" x14ac:dyDescent="0.25">
      <c r="A125" s="10">
        <v>22400626</v>
      </c>
      <c r="B125" t="s">
        <v>88</v>
      </c>
      <c r="C125" t="s">
        <v>78</v>
      </c>
      <c r="D125" s="11">
        <v>0.875</v>
      </c>
      <c r="E125" s="9" t="str">
        <f>HYPERLINK("https://www.nba.com/stats/player/203932/boxscores-traditional", "Aaron Gordon")</f>
        <v>Aaron Gordon</v>
      </c>
      <c r="F125">
        <v>18.2</v>
      </c>
      <c r="G125" s="4">
        <v>5.7059999999999995</v>
      </c>
      <c r="H125" s="3">
        <v>0.92506999999999995</v>
      </c>
      <c r="I125" s="3">
        <v>0.89617000000000002</v>
      </c>
      <c r="J125" s="3">
        <v>0.86214000000000002</v>
      </c>
      <c r="K125" s="3">
        <v>0.81859000000000004</v>
      </c>
      <c r="L125" s="3">
        <v>0.77034999999999998</v>
      </c>
      <c r="M125" s="3">
        <v>0.71226</v>
      </c>
      <c r="N125" s="3">
        <v>0.65173000000000003</v>
      </c>
      <c r="O125" s="3">
        <v>0.58316999999999997</v>
      </c>
      <c r="P125" s="3">
        <v>0.51595000000000002</v>
      </c>
      <c r="Q125" s="3">
        <v>0.44433</v>
      </c>
      <c r="R125" s="3">
        <v>0.37447999999999998</v>
      </c>
      <c r="S125" s="3">
        <v>0.31207000000000001</v>
      </c>
      <c r="T125" s="3">
        <v>0.25142999999999999</v>
      </c>
      <c r="U125" s="3">
        <v>0.20044999999999999</v>
      </c>
      <c r="V125" s="3">
        <v>0.15386</v>
      </c>
      <c r="W125" s="3">
        <v>0.11702</v>
      </c>
      <c r="X125" s="3">
        <v>8.5339999999999999E-2</v>
      </c>
      <c r="Y125" s="3">
        <v>6.1780000000000002E-2</v>
      </c>
      <c r="Z125" s="3">
        <v>4.2720000000000001E-2</v>
      </c>
      <c r="AA125" s="3">
        <v>2.938E-2</v>
      </c>
      <c r="AB125" s="3">
        <v>1.9230000000000001E-2</v>
      </c>
      <c r="AC125" s="3">
        <v>1.255E-2</v>
      </c>
      <c r="AD125" s="3">
        <v>7.7600000000000004E-3</v>
      </c>
      <c r="AE125" s="3">
        <v>4.7999999999999996E-3</v>
      </c>
      <c r="AF125" s="3">
        <v>2.8E-3</v>
      </c>
      <c r="AG125" s="3">
        <v>1.64E-3</v>
      </c>
      <c r="AH125" s="3">
        <v>8.9999999999999998E-4</v>
      </c>
      <c r="AI125" s="3">
        <v>5.0000000000000001E-4</v>
      </c>
      <c r="AJ125" s="3">
        <v>2.5999999999999998E-4</v>
      </c>
      <c r="AK125" s="3">
        <v>1.2999999999999999E-4</v>
      </c>
      <c r="AL125" s="3">
        <v>6.9999999999999994E-5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5">
        <f>P_A_R[[#This Row],[10+]]-P_A_R[[#This Row],[11+]]</f>
        <v>2.8899999999999926E-2</v>
      </c>
      <c r="BG125" s="5">
        <f>P_A_R[[#This Row],[11+]]-P_A_R[[#This Row],[12+]]</f>
        <v>3.4030000000000005E-2</v>
      </c>
      <c r="BH125" s="5">
        <f>P_A_R[[#This Row],[12+]]-P_A_R[[#This Row],[13+]]</f>
        <v>4.3549999999999978E-2</v>
      </c>
      <c r="BI125" s="5">
        <f>P_A_R[[#This Row],[13+]]-P_A_R[[#This Row],[14+]]</f>
        <v>4.8240000000000061E-2</v>
      </c>
      <c r="BJ125" s="5">
        <f>P_A_R[[#This Row],[14+]]-P_A_R[[#This Row],[15+]]</f>
        <v>5.8089999999999975E-2</v>
      </c>
      <c r="BK125" s="5">
        <f>P_A_R[[#This Row],[15+]]-P_A_R[[#This Row],[16+]]</f>
        <v>6.0529999999999973E-2</v>
      </c>
      <c r="BL125" s="5">
        <f>P_A_R[[#This Row],[16+]]-P_A_R[[#This Row],[17+]]</f>
        <v>6.8560000000000065E-2</v>
      </c>
      <c r="BM125" s="5">
        <f>P_A_R[[#This Row],[17+]]-P_A_R[[#This Row],[18+]]</f>
        <v>6.7219999999999946E-2</v>
      </c>
      <c r="BN125" s="5">
        <f>P_A_R[[#This Row],[18+]]-P_A_R[[#This Row],[19+]]</f>
        <v>7.1620000000000017E-2</v>
      </c>
      <c r="BO125" s="5">
        <f>P_A_R[[#This Row],[19+]]-P_A_R[[#This Row],[20+]]</f>
        <v>6.9850000000000023E-2</v>
      </c>
      <c r="BP125" s="5">
        <f>P_A_R[[#This Row],[20+]]-P_A_R[[#This Row],[21+]]</f>
        <v>6.2409999999999966E-2</v>
      </c>
      <c r="BQ125" s="5">
        <f>P_A_R[[#This Row],[21+]]-P_A_R[[#This Row],[22+]]</f>
        <v>6.0640000000000027E-2</v>
      </c>
      <c r="BR125" s="5">
        <f>P_A_R[[#This Row],[22+]]-P_A_R[[#This Row],[23+]]</f>
        <v>5.0979999999999998E-2</v>
      </c>
      <c r="BS125" s="5">
        <f>P_A_R[[#This Row],[23+]]-P_A_R[[#This Row],[24+]]</f>
        <v>4.6589999999999993E-2</v>
      </c>
      <c r="BT125" s="5">
        <f>P_A_R[[#This Row],[24+]]-P_A_R[[#This Row],[25+]]</f>
        <v>3.6839999999999998E-2</v>
      </c>
      <c r="BU125" s="5">
        <f>P_A_R[[#This Row],[25+]]-P_A_R[[#This Row],[26+]]</f>
        <v>3.168E-2</v>
      </c>
      <c r="BV125" s="5">
        <f>P_A_R[[#This Row],[26+]]-P_A_R[[#This Row],[27+]]</f>
        <v>2.3559999999999998E-2</v>
      </c>
      <c r="BW125" s="5">
        <f>P_A_R[[#This Row],[27+]]-P_A_R[[#This Row],[28+]]</f>
        <v>1.9060000000000001E-2</v>
      </c>
      <c r="BX125" s="5">
        <f>P_A_R[[#This Row],[28+]]-P_A_R[[#This Row],[29+]]</f>
        <v>1.3340000000000001E-2</v>
      </c>
      <c r="BY125" s="5">
        <f>P_A_R[[#This Row],[29+]]-P_A_R[[#This Row],[30+]]</f>
        <v>1.0149999999999999E-2</v>
      </c>
      <c r="BZ125" s="5">
        <f>P_A_R[[#This Row],[30+]]-P_A_R[[#This Row],[31+]]</f>
        <v>6.6800000000000002E-3</v>
      </c>
      <c r="CA125" s="5">
        <f>P_A_R[[#This Row],[31+]]-P_A_R[[#This Row],[32+]]</f>
        <v>4.79E-3</v>
      </c>
      <c r="CB125" s="5">
        <f>P_A_R[[#This Row],[32+]]-P_A_R[[#This Row],[33+]]</f>
        <v>2.9600000000000008E-3</v>
      </c>
      <c r="CC125" s="5">
        <f>P_A_R[[#This Row],[33+]]-P_A_R[[#This Row],[34+]]</f>
        <v>1.9999999999999996E-3</v>
      </c>
      <c r="CD125" s="5">
        <f>P_A_R[[#This Row],[34+]]-P_A_R[[#This Row],[35+]]</f>
        <v>1.16E-3</v>
      </c>
      <c r="CE125" s="5">
        <f>P_A_R[[#This Row],[35+]]-P_A_R[[#This Row],[36+]]</f>
        <v>7.3999999999999999E-4</v>
      </c>
      <c r="CF125" s="5">
        <f>P_A_R[[#This Row],[36+]]-P_A_R[[#This Row],[37+]]</f>
        <v>3.9999999999999996E-4</v>
      </c>
      <c r="CG125" s="5">
        <f>P_A_R[[#This Row],[37+]]-P_A_R[[#This Row],[38+]]</f>
        <v>2.4000000000000003E-4</v>
      </c>
      <c r="CH125" s="5">
        <f>P_A_R[[#This Row],[38+]]-P_A_R[[#This Row],[39+]]</f>
        <v>1.2999999999999999E-4</v>
      </c>
      <c r="CI125" s="5">
        <f>P_A_R[[#This Row],[39+]]-P_A_R[[#This Row],[40+]]</f>
        <v>5.9999999999999995E-5</v>
      </c>
      <c r="CJ125" s="5">
        <f>P_A_R[[#This Row],[40+]]-P_A_R[[#This Row],[41+]]</f>
        <v>6.9999999999999994E-5</v>
      </c>
      <c r="CK125" s="5">
        <f>P_A_R[[#This Row],[41+]]-P_A_R[[#This Row],[42+]]</f>
        <v>0</v>
      </c>
      <c r="CL125" s="5">
        <f>P_A_R[[#This Row],[42+]]-P_A_R[[#This Row],[43+]]</f>
        <v>0</v>
      </c>
      <c r="CM125" s="5">
        <f>P_A_R[[#This Row],[43+]]-P_A_R[[#This Row],[44+]]</f>
        <v>0</v>
      </c>
      <c r="CN125" s="5">
        <f>P_A_R[[#This Row],[44+]]-P_A_R[[#This Row],[45+]]</f>
        <v>0</v>
      </c>
      <c r="CO125" s="5">
        <f>P_A_R[[#This Row],[45+]]-P_A_R[[#This Row],[46+]]</f>
        <v>0</v>
      </c>
      <c r="CP125" s="5">
        <f>P_A_R[[#This Row],[46+]]-P_A_R[[#This Row],[47+]]</f>
        <v>0</v>
      </c>
      <c r="CQ125" s="5">
        <f>P_A_R[[#This Row],[47+]]-P_A_R[[#This Row],[48+]]</f>
        <v>0</v>
      </c>
      <c r="CR125" s="5">
        <f>P_A_R[[#This Row],[48+]]-P_A_R[[#This Row],[49+]]</f>
        <v>0</v>
      </c>
      <c r="CS125" s="5">
        <f>P_A_R[[#This Row],[49+]]-P_A_R[[#This Row],[50+]]</f>
        <v>0</v>
      </c>
      <c r="CT125" s="5">
        <f>P_A_R[[#This Row],[50+]]-P_A_R[[#This Row],[51+]]</f>
        <v>0</v>
      </c>
      <c r="CU125" s="5">
        <f>P_A_R[[#This Row],[51+]]-P_A_R[[#This Row],[52+]]</f>
        <v>0</v>
      </c>
      <c r="CV125" s="5">
        <f>P_A_R[[#This Row],[52+]]-P_A_R[[#This Row],[53+]]</f>
        <v>0</v>
      </c>
      <c r="CW125" s="5">
        <f>P_A_R[[#This Row],[53+]]-P_A_R[[#This Row],[54+]]</f>
        <v>0</v>
      </c>
      <c r="CX125" s="5">
        <f>P_A_R[[#This Row],[54+]]-P_A_R[[#This Row],[55+]]</f>
        <v>0</v>
      </c>
      <c r="CY125" s="5">
        <f>P_A_R[[#This Row],[55+]]-P_A_R[[#This Row],[56+]]</f>
        <v>0</v>
      </c>
      <c r="CZ125" s="5">
        <f>P_A_R[[#This Row],[56+]]-P_A_R[[#This Row],[57+]]</f>
        <v>0</v>
      </c>
      <c r="DA125" s="5">
        <f>P_A_R[[#This Row],[57+]]-P_A_R[[#This Row],[58+]]</f>
        <v>0</v>
      </c>
      <c r="DB125" s="5">
        <f>P_A_R[[#This Row],[58+]]-P_A_R[[#This Row],[59+]]</f>
        <v>0</v>
      </c>
    </row>
    <row r="126" spans="1:106" x14ac:dyDescent="0.25">
      <c r="A126" s="10">
        <v>22400626</v>
      </c>
      <c r="B126" t="s">
        <v>88</v>
      </c>
      <c r="C126" t="s">
        <v>78</v>
      </c>
      <c r="D126" s="11">
        <v>0.875</v>
      </c>
      <c r="E126" s="9" t="str">
        <f>HYPERLINK("https://www.nba.com/stats/player/1631128/boxscores-traditional", "Christian Braun")</f>
        <v>Christian Braun</v>
      </c>
      <c r="F126">
        <v>21.6</v>
      </c>
      <c r="G126" s="4">
        <v>8.452</v>
      </c>
      <c r="H126" s="3">
        <v>0.91466000000000003</v>
      </c>
      <c r="I126" s="3">
        <v>0.89434999999999998</v>
      </c>
      <c r="J126" s="3">
        <v>0.87285999999999997</v>
      </c>
      <c r="K126" s="3">
        <v>0.84614</v>
      </c>
      <c r="L126" s="3">
        <v>0.81594</v>
      </c>
      <c r="M126" s="3">
        <v>0.7823</v>
      </c>
      <c r="N126" s="3">
        <v>0.74536999999999998</v>
      </c>
      <c r="O126" s="3">
        <v>0.70540000000000003</v>
      </c>
      <c r="P126" s="3">
        <v>0.66639999999999999</v>
      </c>
      <c r="Q126" s="3">
        <v>0.62172000000000005</v>
      </c>
      <c r="R126" s="3">
        <v>0.57535000000000003</v>
      </c>
      <c r="S126" s="3">
        <v>0.52790000000000004</v>
      </c>
      <c r="T126" s="3">
        <v>0.48005999999999999</v>
      </c>
      <c r="U126" s="3">
        <v>0.43251000000000001</v>
      </c>
      <c r="V126" s="3">
        <v>0.38973999999999998</v>
      </c>
      <c r="W126" s="3">
        <v>0.34458</v>
      </c>
      <c r="X126" s="3">
        <v>0.30153000000000002</v>
      </c>
      <c r="Y126" s="3">
        <v>0.26108999999999999</v>
      </c>
      <c r="Z126" s="3">
        <v>0.22363</v>
      </c>
      <c r="AA126" s="3">
        <v>0.18942999999999999</v>
      </c>
      <c r="AB126" s="3">
        <v>0.16109000000000001</v>
      </c>
      <c r="AC126" s="3">
        <v>0.13350000000000001</v>
      </c>
      <c r="AD126" s="3">
        <v>0.10935</v>
      </c>
      <c r="AE126" s="3">
        <v>8.8510000000000005E-2</v>
      </c>
      <c r="AF126" s="3">
        <v>7.0779999999999996E-2</v>
      </c>
      <c r="AG126" s="3">
        <v>5.5919999999999997E-2</v>
      </c>
      <c r="AH126" s="3">
        <v>4.4569999999999999E-2</v>
      </c>
      <c r="AI126" s="3">
        <v>3.4380000000000001E-2</v>
      </c>
      <c r="AJ126" s="3">
        <v>2.6190000000000001E-2</v>
      </c>
      <c r="AK126" s="3">
        <v>1.9699999999999999E-2</v>
      </c>
      <c r="AL126" s="3">
        <v>1.4630000000000001E-2</v>
      </c>
      <c r="AM126" s="3">
        <v>1.072E-2</v>
      </c>
      <c r="AN126" s="3">
        <v>7.9799999999999992E-3</v>
      </c>
      <c r="AO126" s="3">
        <v>5.7000000000000002E-3</v>
      </c>
      <c r="AP126" s="3">
        <v>4.0200000000000001E-3</v>
      </c>
      <c r="AQ126" s="3">
        <v>2.8E-3</v>
      </c>
      <c r="AR126" s="3">
        <v>1.9300000000000001E-3</v>
      </c>
      <c r="AS126" s="3">
        <v>1.31E-3</v>
      </c>
      <c r="AT126" s="3">
        <v>8.9999999999999998E-4</v>
      </c>
      <c r="AU126" s="3">
        <v>5.9999999999999995E-4</v>
      </c>
      <c r="AV126" s="3">
        <v>3.8999999999999999E-4</v>
      </c>
      <c r="AW126" s="3">
        <v>2.5000000000000001E-4</v>
      </c>
      <c r="AX126" s="3">
        <v>1.6000000000000001E-4</v>
      </c>
      <c r="AY126" s="3">
        <v>1E-4</v>
      </c>
      <c r="AZ126" s="3">
        <v>6.0000000000000002E-5</v>
      </c>
      <c r="BA126" s="3">
        <v>4.0000000000000003E-5</v>
      </c>
      <c r="BB126" s="3">
        <v>0</v>
      </c>
      <c r="BC126" s="3">
        <v>0</v>
      </c>
      <c r="BD126" s="3">
        <v>0</v>
      </c>
      <c r="BE126" s="3">
        <v>0</v>
      </c>
      <c r="BF126" s="5">
        <f>P_A_R[[#This Row],[10+]]-P_A_R[[#This Row],[11+]]</f>
        <v>2.031000000000005E-2</v>
      </c>
      <c r="BG126" s="5">
        <f>P_A_R[[#This Row],[11+]]-P_A_R[[#This Row],[12+]]</f>
        <v>2.1490000000000009E-2</v>
      </c>
      <c r="BH126" s="5">
        <f>P_A_R[[#This Row],[12+]]-P_A_R[[#This Row],[13+]]</f>
        <v>2.6719999999999966E-2</v>
      </c>
      <c r="BI126" s="5">
        <f>P_A_R[[#This Row],[13+]]-P_A_R[[#This Row],[14+]]</f>
        <v>3.0200000000000005E-2</v>
      </c>
      <c r="BJ126" s="5">
        <f>P_A_R[[#This Row],[14+]]-P_A_R[[#This Row],[15+]]</f>
        <v>3.3640000000000003E-2</v>
      </c>
      <c r="BK126" s="5">
        <f>P_A_R[[#This Row],[15+]]-P_A_R[[#This Row],[16+]]</f>
        <v>3.6930000000000018E-2</v>
      </c>
      <c r="BL126" s="5">
        <f>P_A_R[[#This Row],[16+]]-P_A_R[[#This Row],[17+]]</f>
        <v>3.996999999999995E-2</v>
      </c>
      <c r="BM126" s="5">
        <f>P_A_R[[#This Row],[17+]]-P_A_R[[#This Row],[18+]]</f>
        <v>3.9000000000000035E-2</v>
      </c>
      <c r="BN126" s="5">
        <f>P_A_R[[#This Row],[18+]]-P_A_R[[#This Row],[19+]]</f>
        <v>4.4679999999999942E-2</v>
      </c>
      <c r="BO126" s="5">
        <f>P_A_R[[#This Row],[19+]]-P_A_R[[#This Row],[20+]]</f>
        <v>4.6370000000000022E-2</v>
      </c>
      <c r="BP126" s="5">
        <f>P_A_R[[#This Row],[20+]]-P_A_R[[#This Row],[21+]]</f>
        <v>4.7449999999999992E-2</v>
      </c>
      <c r="BQ126" s="5">
        <f>P_A_R[[#This Row],[21+]]-P_A_R[[#This Row],[22+]]</f>
        <v>4.7840000000000049E-2</v>
      </c>
      <c r="BR126" s="5">
        <f>P_A_R[[#This Row],[22+]]-P_A_R[[#This Row],[23+]]</f>
        <v>4.7549999999999981E-2</v>
      </c>
      <c r="BS126" s="5">
        <f>P_A_R[[#This Row],[23+]]-P_A_R[[#This Row],[24+]]</f>
        <v>4.277000000000003E-2</v>
      </c>
      <c r="BT126" s="5">
        <f>P_A_R[[#This Row],[24+]]-P_A_R[[#This Row],[25+]]</f>
        <v>4.5159999999999978E-2</v>
      </c>
      <c r="BU126" s="5">
        <f>P_A_R[[#This Row],[25+]]-P_A_R[[#This Row],[26+]]</f>
        <v>4.3049999999999977E-2</v>
      </c>
      <c r="BV126" s="5">
        <f>P_A_R[[#This Row],[26+]]-P_A_R[[#This Row],[27+]]</f>
        <v>4.0440000000000031E-2</v>
      </c>
      <c r="BW126" s="5">
        <f>P_A_R[[#This Row],[27+]]-P_A_R[[#This Row],[28+]]</f>
        <v>3.7459999999999993E-2</v>
      </c>
      <c r="BX126" s="5">
        <f>P_A_R[[#This Row],[28+]]-P_A_R[[#This Row],[29+]]</f>
        <v>3.4200000000000008E-2</v>
      </c>
      <c r="BY126" s="5">
        <f>P_A_R[[#This Row],[29+]]-P_A_R[[#This Row],[30+]]</f>
        <v>2.8339999999999976E-2</v>
      </c>
      <c r="BZ126" s="5">
        <f>P_A_R[[#This Row],[30+]]-P_A_R[[#This Row],[31+]]</f>
        <v>2.7590000000000003E-2</v>
      </c>
      <c r="CA126" s="5">
        <f>P_A_R[[#This Row],[31+]]-P_A_R[[#This Row],[32+]]</f>
        <v>2.4150000000000005E-2</v>
      </c>
      <c r="CB126" s="5">
        <f>P_A_R[[#This Row],[32+]]-P_A_R[[#This Row],[33+]]</f>
        <v>2.0839999999999997E-2</v>
      </c>
      <c r="CC126" s="5">
        <f>P_A_R[[#This Row],[33+]]-P_A_R[[#This Row],[34+]]</f>
        <v>1.773000000000001E-2</v>
      </c>
      <c r="CD126" s="5">
        <f>P_A_R[[#This Row],[34+]]-P_A_R[[#This Row],[35+]]</f>
        <v>1.4859999999999998E-2</v>
      </c>
      <c r="CE126" s="5">
        <f>P_A_R[[#This Row],[35+]]-P_A_R[[#This Row],[36+]]</f>
        <v>1.1349999999999999E-2</v>
      </c>
      <c r="CF126" s="5">
        <f>P_A_R[[#This Row],[36+]]-P_A_R[[#This Row],[37+]]</f>
        <v>1.0189999999999998E-2</v>
      </c>
      <c r="CG126" s="5">
        <f>P_A_R[[#This Row],[37+]]-P_A_R[[#This Row],[38+]]</f>
        <v>8.1899999999999994E-3</v>
      </c>
      <c r="CH126" s="5">
        <f>P_A_R[[#This Row],[38+]]-P_A_R[[#This Row],[39+]]</f>
        <v>6.4900000000000027E-3</v>
      </c>
      <c r="CI126" s="5">
        <f>P_A_R[[#This Row],[39+]]-P_A_R[[#This Row],[40+]]</f>
        <v>5.0699999999999981E-3</v>
      </c>
      <c r="CJ126" s="5">
        <f>P_A_R[[#This Row],[40+]]-P_A_R[[#This Row],[41+]]</f>
        <v>3.9100000000000003E-3</v>
      </c>
      <c r="CK126" s="5">
        <f>P_A_R[[#This Row],[41+]]-P_A_R[[#This Row],[42+]]</f>
        <v>2.7400000000000011E-3</v>
      </c>
      <c r="CL126" s="5">
        <f>P_A_R[[#This Row],[42+]]-P_A_R[[#This Row],[43+]]</f>
        <v>2.279999999999999E-3</v>
      </c>
      <c r="CM126" s="5">
        <f>P_A_R[[#This Row],[43+]]-P_A_R[[#This Row],[44+]]</f>
        <v>1.6800000000000001E-3</v>
      </c>
      <c r="CN126" s="5">
        <f>P_A_R[[#This Row],[44+]]-P_A_R[[#This Row],[45+]]</f>
        <v>1.2200000000000002E-3</v>
      </c>
      <c r="CO126" s="5">
        <f>P_A_R[[#This Row],[45+]]-P_A_R[[#This Row],[46+]]</f>
        <v>8.699999999999999E-4</v>
      </c>
      <c r="CP126" s="5">
        <f>P_A_R[[#This Row],[46+]]-P_A_R[[#This Row],[47+]]</f>
        <v>6.2000000000000011E-4</v>
      </c>
      <c r="CQ126" s="5">
        <f>P_A_R[[#This Row],[47+]]-P_A_R[[#This Row],[48+]]</f>
        <v>4.0999999999999999E-4</v>
      </c>
      <c r="CR126" s="5">
        <f>P_A_R[[#This Row],[48+]]-P_A_R[[#This Row],[49+]]</f>
        <v>3.0000000000000003E-4</v>
      </c>
      <c r="CS126" s="5">
        <f>P_A_R[[#This Row],[49+]]-P_A_R[[#This Row],[50+]]</f>
        <v>2.0999999999999995E-4</v>
      </c>
      <c r="CT126" s="5">
        <f>P_A_R[[#This Row],[50+]]-P_A_R[[#This Row],[51+]]</f>
        <v>1.3999999999999999E-4</v>
      </c>
      <c r="CU126" s="5">
        <f>P_A_R[[#This Row],[51+]]-P_A_R[[#This Row],[52+]]</f>
        <v>8.9999999999999992E-5</v>
      </c>
      <c r="CV126" s="5">
        <f>P_A_R[[#This Row],[52+]]-P_A_R[[#This Row],[53+]]</f>
        <v>6.0000000000000008E-5</v>
      </c>
      <c r="CW126" s="5">
        <f>P_A_R[[#This Row],[53+]]-P_A_R[[#This Row],[54+]]</f>
        <v>4.0000000000000003E-5</v>
      </c>
      <c r="CX126" s="5">
        <f>P_A_R[[#This Row],[54+]]-P_A_R[[#This Row],[55+]]</f>
        <v>1.9999999999999998E-5</v>
      </c>
      <c r="CY126" s="5">
        <f>P_A_R[[#This Row],[55+]]-P_A_R[[#This Row],[56+]]</f>
        <v>4.0000000000000003E-5</v>
      </c>
      <c r="CZ126" s="5">
        <f>P_A_R[[#This Row],[56+]]-P_A_R[[#This Row],[57+]]</f>
        <v>0</v>
      </c>
      <c r="DA126" s="5">
        <f>P_A_R[[#This Row],[57+]]-P_A_R[[#This Row],[58+]]</f>
        <v>0</v>
      </c>
      <c r="DB126" s="5">
        <f>P_A_R[[#This Row],[58+]]-P_A_R[[#This Row],[59+]]</f>
        <v>0</v>
      </c>
    </row>
    <row r="127" spans="1:106" x14ac:dyDescent="0.25">
      <c r="A127" s="10">
        <v>22400626</v>
      </c>
      <c r="B127" t="s">
        <v>88</v>
      </c>
      <c r="C127" t="s">
        <v>78</v>
      </c>
      <c r="D127" s="11">
        <v>0.875</v>
      </c>
      <c r="E127" s="9" t="str">
        <f>HYPERLINK("https://www.nba.com/stats/player/1631124/boxscores-traditional", "Julian Strawther")</f>
        <v>Julian Strawther</v>
      </c>
      <c r="F127">
        <v>15.4</v>
      </c>
      <c r="G127" s="4">
        <v>6.28</v>
      </c>
      <c r="H127" s="3">
        <v>0.80510999999999999</v>
      </c>
      <c r="I127" s="3">
        <v>0.75804000000000005</v>
      </c>
      <c r="J127" s="3">
        <v>0.70540000000000003</v>
      </c>
      <c r="K127" s="3">
        <v>0.64802999999999999</v>
      </c>
      <c r="L127" s="3">
        <v>0.58706000000000003</v>
      </c>
      <c r="M127" s="3">
        <v>0.52392000000000005</v>
      </c>
      <c r="N127" s="3">
        <v>0.46017000000000002</v>
      </c>
      <c r="O127" s="3">
        <v>0.40128999999999998</v>
      </c>
      <c r="P127" s="3">
        <v>0.34089999999999998</v>
      </c>
      <c r="Q127" s="3">
        <v>0.28433999999999998</v>
      </c>
      <c r="R127" s="3">
        <v>0.23269999999999999</v>
      </c>
      <c r="S127" s="3">
        <v>0.18673000000000001</v>
      </c>
      <c r="T127" s="3">
        <v>0.14685999999999999</v>
      </c>
      <c r="U127" s="3">
        <v>0.11314</v>
      </c>
      <c r="V127" s="3">
        <v>8.5339999999999999E-2</v>
      </c>
      <c r="W127" s="3">
        <v>6.3009999999999997E-2</v>
      </c>
      <c r="X127" s="3">
        <v>4.5510000000000002E-2</v>
      </c>
      <c r="Y127" s="3">
        <v>3.2160000000000001E-2</v>
      </c>
      <c r="Z127" s="3">
        <v>2.222E-2</v>
      </c>
      <c r="AA127" s="3">
        <v>1.4999999999999999E-2</v>
      </c>
      <c r="AB127" s="3">
        <v>1.017E-2</v>
      </c>
      <c r="AC127" s="3">
        <v>6.5700000000000003E-3</v>
      </c>
      <c r="AD127" s="3">
        <v>4.15E-3</v>
      </c>
      <c r="AE127" s="3">
        <v>2.5600000000000002E-3</v>
      </c>
      <c r="AF127" s="3">
        <v>1.5399999999999999E-3</v>
      </c>
      <c r="AG127" s="3">
        <v>8.9999999999999998E-4</v>
      </c>
      <c r="AH127" s="3">
        <v>5.1999999999999995E-4</v>
      </c>
      <c r="AI127" s="3">
        <v>2.9E-4</v>
      </c>
      <c r="AJ127" s="3">
        <v>1.6000000000000001E-4</v>
      </c>
      <c r="AK127" s="3">
        <v>8.0000000000000007E-5</v>
      </c>
      <c r="AL127" s="3">
        <v>4.0000000000000003E-5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0</v>
      </c>
      <c r="BF127" s="5">
        <f>P_A_R[[#This Row],[10+]]-P_A_R[[#This Row],[11+]]</f>
        <v>4.7069999999999945E-2</v>
      </c>
      <c r="BG127" s="5">
        <f>P_A_R[[#This Row],[11+]]-P_A_R[[#This Row],[12+]]</f>
        <v>5.264000000000002E-2</v>
      </c>
      <c r="BH127" s="5">
        <f>P_A_R[[#This Row],[12+]]-P_A_R[[#This Row],[13+]]</f>
        <v>5.7370000000000032E-2</v>
      </c>
      <c r="BI127" s="5">
        <f>P_A_R[[#This Row],[13+]]-P_A_R[[#This Row],[14+]]</f>
        <v>6.0969999999999969E-2</v>
      </c>
      <c r="BJ127" s="5">
        <f>P_A_R[[#This Row],[14+]]-P_A_R[[#This Row],[15+]]</f>
        <v>6.3139999999999974E-2</v>
      </c>
      <c r="BK127" s="5">
        <f>P_A_R[[#This Row],[15+]]-P_A_R[[#This Row],[16+]]</f>
        <v>6.3750000000000029E-2</v>
      </c>
      <c r="BL127" s="5">
        <f>P_A_R[[#This Row],[16+]]-P_A_R[[#This Row],[17+]]</f>
        <v>5.8880000000000043E-2</v>
      </c>
      <c r="BM127" s="5">
        <f>P_A_R[[#This Row],[17+]]-P_A_R[[#This Row],[18+]]</f>
        <v>6.0389999999999999E-2</v>
      </c>
      <c r="BN127" s="5">
        <f>P_A_R[[#This Row],[18+]]-P_A_R[[#This Row],[19+]]</f>
        <v>5.6559999999999999E-2</v>
      </c>
      <c r="BO127" s="5">
        <f>P_A_R[[#This Row],[19+]]-P_A_R[[#This Row],[20+]]</f>
        <v>5.1639999999999991E-2</v>
      </c>
      <c r="BP127" s="5">
        <f>P_A_R[[#This Row],[20+]]-P_A_R[[#This Row],[21+]]</f>
        <v>4.5969999999999983E-2</v>
      </c>
      <c r="BQ127" s="5">
        <f>P_A_R[[#This Row],[21+]]-P_A_R[[#This Row],[22+]]</f>
        <v>3.9870000000000017E-2</v>
      </c>
      <c r="BR127" s="5">
        <f>P_A_R[[#This Row],[22+]]-P_A_R[[#This Row],[23+]]</f>
        <v>3.3719999999999986E-2</v>
      </c>
      <c r="BS127" s="5">
        <f>P_A_R[[#This Row],[23+]]-P_A_R[[#This Row],[24+]]</f>
        <v>2.7800000000000005E-2</v>
      </c>
      <c r="BT127" s="5">
        <f>P_A_R[[#This Row],[24+]]-P_A_R[[#This Row],[25+]]</f>
        <v>2.2330000000000003E-2</v>
      </c>
      <c r="BU127" s="5">
        <f>P_A_R[[#This Row],[25+]]-P_A_R[[#This Row],[26+]]</f>
        <v>1.7499999999999995E-2</v>
      </c>
      <c r="BV127" s="5">
        <f>P_A_R[[#This Row],[26+]]-P_A_R[[#This Row],[27+]]</f>
        <v>1.3350000000000001E-2</v>
      </c>
      <c r="BW127" s="5">
        <f>P_A_R[[#This Row],[27+]]-P_A_R[[#This Row],[28+]]</f>
        <v>9.9400000000000009E-3</v>
      </c>
      <c r="BX127" s="5">
        <f>P_A_R[[#This Row],[28+]]-P_A_R[[#This Row],[29+]]</f>
        <v>7.2200000000000007E-3</v>
      </c>
      <c r="BY127" s="5">
        <f>P_A_R[[#This Row],[29+]]-P_A_R[[#This Row],[30+]]</f>
        <v>4.8299999999999992E-3</v>
      </c>
      <c r="BZ127" s="5">
        <f>P_A_R[[#This Row],[30+]]-P_A_R[[#This Row],[31+]]</f>
        <v>3.5999999999999999E-3</v>
      </c>
      <c r="CA127" s="5">
        <f>P_A_R[[#This Row],[31+]]-P_A_R[[#This Row],[32+]]</f>
        <v>2.4200000000000003E-3</v>
      </c>
      <c r="CB127" s="5">
        <f>P_A_R[[#This Row],[32+]]-P_A_R[[#This Row],[33+]]</f>
        <v>1.5899999999999998E-3</v>
      </c>
      <c r="CC127" s="5">
        <f>P_A_R[[#This Row],[33+]]-P_A_R[[#This Row],[34+]]</f>
        <v>1.0200000000000003E-3</v>
      </c>
      <c r="CD127" s="5">
        <f>P_A_R[[#This Row],[34+]]-P_A_R[[#This Row],[35+]]</f>
        <v>6.3999999999999994E-4</v>
      </c>
      <c r="CE127" s="5">
        <f>P_A_R[[#This Row],[35+]]-P_A_R[[#This Row],[36+]]</f>
        <v>3.8000000000000002E-4</v>
      </c>
      <c r="CF127" s="5">
        <f>P_A_R[[#This Row],[36+]]-P_A_R[[#This Row],[37+]]</f>
        <v>2.2999999999999995E-4</v>
      </c>
      <c r="CG127" s="5">
        <f>P_A_R[[#This Row],[37+]]-P_A_R[[#This Row],[38+]]</f>
        <v>1.2999999999999999E-4</v>
      </c>
      <c r="CH127" s="5">
        <f>P_A_R[[#This Row],[38+]]-P_A_R[[#This Row],[39+]]</f>
        <v>8.0000000000000007E-5</v>
      </c>
      <c r="CI127" s="5">
        <f>P_A_R[[#This Row],[39+]]-P_A_R[[#This Row],[40+]]</f>
        <v>4.0000000000000003E-5</v>
      </c>
      <c r="CJ127" s="5">
        <f>P_A_R[[#This Row],[40+]]-P_A_R[[#This Row],[41+]]</f>
        <v>4.0000000000000003E-5</v>
      </c>
      <c r="CK127" s="5">
        <f>P_A_R[[#This Row],[41+]]-P_A_R[[#This Row],[42+]]</f>
        <v>0</v>
      </c>
      <c r="CL127" s="5">
        <f>P_A_R[[#This Row],[42+]]-P_A_R[[#This Row],[43+]]</f>
        <v>0</v>
      </c>
      <c r="CM127" s="5">
        <f>P_A_R[[#This Row],[43+]]-P_A_R[[#This Row],[44+]]</f>
        <v>0</v>
      </c>
      <c r="CN127" s="5">
        <f>P_A_R[[#This Row],[44+]]-P_A_R[[#This Row],[45+]]</f>
        <v>0</v>
      </c>
      <c r="CO127" s="5">
        <f>P_A_R[[#This Row],[45+]]-P_A_R[[#This Row],[46+]]</f>
        <v>0</v>
      </c>
      <c r="CP127" s="5">
        <f>P_A_R[[#This Row],[46+]]-P_A_R[[#This Row],[47+]]</f>
        <v>0</v>
      </c>
      <c r="CQ127" s="5">
        <f>P_A_R[[#This Row],[47+]]-P_A_R[[#This Row],[48+]]</f>
        <v>0</v>
      </c>
      <c r="CR127" s="5">
        <f>P_A_R[[#This Row],[48+]]-P_A_R[[#This Row],[49+]]</f>
        <v>0</v>
      </c>
      <c r="CS127" s="5">
        <f>P_A_R[[#This Row],[49+]]-P_A_R[[#This Row],[50+]]</f>
        <v>0</v>
      </c>
      <c r="CT127" s="5">
        <f>P_A_R[[#This Row],[50+]]-P_A_R[[#This Row],[51+]]</f>
        <v>0</v>
      </c>
      <c r="CU127" s="5">
        <f>P_A_R[[#This Row],[51+]]-P_A_R[[#This Row],[52+]]</f>
        <v>0</v>
      </c>
      <c r="CV127" s="5">
        <f>P_A_R[[#This Row],[52+]]-P_A_R[[#This Row],[53+]]</f>
        <v>0</v>
      </c>
      <c r="CW127" s="5">
        <f>P_A_R[[#This Row],[53+]]-P_A_R[[#This Row],[54+]]</f>
        <v>0</v>
      </c>
      <c r="CX127" s="5">
        <f>P_A_R[[#This Row],[54+]]-P_A_R[[#This Row],[55+]]</f>
        <v>0</v>
      </c>
      <c r="CY127" s="5">
        <f>P_A_R[[#This Row],[55+]]-P_A_R[[#This Row],[56+]]</f>
        <v>0</v>
      </c>
      <c r="CZ127" s="5">
        <f>P_A_R[[#This Row],[56+]]-P_A_R[[#This Row],[57+]]</f>
        <v>0</v>
      </c>
      <c r="DA127" s="5">
        <f>P_A_R[[#This Row],[57+]]-P_A_R[[#This Row],[58+]]</f>
        <v>0</v>
      </c>
      <c r="DB127" s="5">
        <f>P_A_R[[#This Row],[58+]]-P_A_R[[#This Row],[59+]]</f>
        <v>0</v>
      </c>
    </row>
    <row r="128" spans="1:106" x14ac:dyDescent="0.25">
      <c r="A128" s="10">
        <v>22400626</v>
      </c>
      <c r="B128" t="s">
        <v>88</v>
      </c>
      <c r="C128" t="s">
        <v>78</v>
      </c>
      <c r="D128" s="11">
        <v>0.875</v>
      </c>
      <c r="E128" s="9" t="str">
        <f>HYPERLINK("https://www.nba.com/stats/player/203967/boxscores-traditional", "Dario Šaric")</f>
        <v>Dario Šaric</v>
      </c>
      <c r="F128">
        <v>15</v>
      </c>
      <c r="G128" s="4">
        <v>5.8309999999999995</v>
      </c>
      <c r="H128" s="3">
        <v>0.80510999999999999</v>
      </c>
      <c r="I128" s="3">
        <v>0.75490000000000002</v>
      </c>
      <c r="J128" s="3">
        <v>0.69496999999999998</v>
      </c>
      <c r="K128" s="3">
        <v>0.63307000000000002</v>
      </c>
      <c r="L128" s="3">
        <v>0.56749000000000005</v>
      </c>
      <c r="M128" s="3">
        <v>0.5</v>
      </c>
      <c r="N128" s="3">
        <v>0.43251000000000001</v>
      </c>
      <c r="O128" s="3">
        <v>0.36692999999999998</v>
      </c>
      <c r="P128" s="3">
        <v>0.30503000000000002</v>
      </c>
      <c r="Q128" s="3">
        <v>0.24510000000000001</v>
      </c>
      <c r="R128" s="3">
        <v>0.19489000000000001</v>
      </c>
      <c r="S128" s="3">
        <v>0.15151000000000001</v>
      </c>
      <c r="T128" s="3">
        <v>0.11507000000000001</v>
      </c>
      <c r="U128" s="3">
        <v>8.5339999999999999E-2</v>
      </c>
      <c r="V128" s="3">
        <v>6.1780000000000002E-2</v>
      </c>
      <c r="W128" s="3">
        <v>4.3630000000000002E-2</v>
      </c>
      <c r="X128" s="3">
        <v>2.938E-2</v>
      </c>
      <c r="Y128" s="3">
        <v>1.9699999999999999E-2</v>
      </c>
      <c r="Z128" s="3">
        <v>1.2869999999999999E-2</v>
      </c>
      <c r="AA128" s="3">
        <v>8.2000000000000007E-3</v>
      </c>
      <c r="AB128" s="3">
        <v>5.0800000000000003E-3</v>
      </c>
      <c r="AC128" s="3">
        <v>3.0699999999999998E-3</v>
      </c>
      <c r="AD128" s="3">
        <v>1.75E-3</v>
      </c>
      <c r="AE128" s="3">
        <v>1E-3</v>
      </c>
      <c r="AF128" s="3">
        <v>5.5999999999999995E-4</v>
      </c>
      <c r="AG128" s="3">
        <v>2.9999999999999997E-4</v>
      </c>
      <c r="AH128" s="3">
        <v>1.6000000000000001E-4</v>
      </c>
      <c r="AI128" s="3">
        <v>8.0000000000000007E-5</v>
      </c>
      <c r="AJ128" s="3">
        <v>4.0000000000000003E-5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0</v>
      </c>
      <c r="BF128" s="5">
        <f>P_A_R[[#This Row],[10+]]-P_A_R[[#This Row],[11+]]</f>
        <v>5.0209999999999977E-2</v>
      </c>
      <c r="BG128" s="5">
        <f>P_A_R[[#This Row],[11+]]-P_A_R[[#This Row],[12+]]</f>
        <v>5.9930000000000039E-2</v>
      </c>
      <c r="BH128" s="5">
        <f>P_A_R[[#This Row],[12+]]-P_A_R[[#This Row],[13+]]</f>
        <v>6.1899999999999955E-2</v>
      </c>
      <c r="BI128" s="5">
        <f>P_A_R[[#This Row],[13+]]-P_A_R[[#This Row],[14+]]</f>
        <v>6.5579999999999972E-2</v>
      </c>
      <c r="BJ128" s="5">
        <f>P_A_R[[#This Row],[14+]]-P_A_R[[#This Row],[15+]]</f>
        <v>6.749000000000005E-2</v>
      </c>
      <c r="BK128" s="5">
        <f>P_A_R[[#This Row],[15+]]-P_A_R[[#This Row],[16+]]</f>
        <v>6.7489999999999994E-2</v>
      </c>
      <c r="BL128" s="5">
        <f>P_A_R[[#This Row],[16+]]-P_A_R[[#This Row],[17+]]</f>
        <v>6.5580000000000027E-2</v>
      </c>
      <c r="BM128" s="5">
        <f>P_A_R[[#This Row],[17+]]-P_A_R[[#This Row],[18+]]</f>
        <v>6.1899999999999955E-2</v>
      </c>
      <c r="BN128" s="5">
        <f>P_A_R[[#This Row],[18+]]-P_A_R[[#This Row],[19+]]</f>
        <v>5.9930000000000011E-2</v>
      </c>
      <c r="BO128" s="5">
        <f>P_A_R[[#This Row],[19+]]-P_A_R[[#This Row],[20+]]</f>
        <v>5.0210000000000005E-2</v>
      </c>
      <c r="BP128" s="5">
        <f>P_A_R[[#This Row],[20+]]-P_A_R[[#This Row],[21+]]</f>
        <v>4.3380000000000002E-2</v>
      </c>
      <c r="BQ128" s="5">
        <f>P_A_R[[#This Row],[21+]]-P_A_R[[#This Row],[22+]]</f>
        <v>3.644E-2</v>
      </c>
      <c r="BR128" s="5">
        <f>P_A_R[[#This Row],[22+]]-P_A_R[[#This Row],[23+]]</f>
        <v>2.9730000000000006E-2</v>
      </c>
      <c r="BS128" s="5">
        <f>P_A_R[[#This Row],[23+]]-P_A_R[[#This Row],[24+]]</f>
        <v>2.3559999999999998E-2</v>
      </c>
      <c r="BT128" s="5">
        <f>P_A_R[[#This Row],[24+]]-P_A_R[[#This Row],[25+]]</f>
        <v>1.8149999999999999E-2</v>
      </c>
      <c r="BU128" s="5">
        <f>P_A_R[[#This Row],[25+]]-P_A_R[[#This Row],[26+]]</f>
        <v>1.4250000000000002E-2</v>
      </c>
      <c r="BV128" s="5">
        <f>P_A_R[[#This Row],[26+]]-P_A_R[[#This Row],[27+]]</f>
        <v>9.6800000000000011E-3</v>
      </c>
      <c r="BW128" s="5">
        <f>P_A_R[[#This Row],[27+]]-P_A_R[[#This Row],[28+]]</f>
        <v>6.8299999999999993E-3</v>
      </c>
      <c r="BX128" s="5">
        <f>P_A_R[[#This Row],[28+]]-P_A_R[[#This Row],[29+]]</f>
        <v>4.6699999999999988E-3</v>
      </c>
      <c r="BY128" s="5">
        <f>P_A_R[[#This Row],[29+]]-P_A_R[[#This Row],[30+]]</f>
        <v>3.1200000000000004E-3</v>
      </c>
      <c r="BZ128" s="5">
        <f>P_A_R[[#This Row],[30+]]-P_A_R[[#This Row],[31+]]</f>
        <v>2.0100000000000005E-3</v>
      </c>
      <c r="CA128" s="5">
        <f>P_A_R[[#This Row],[31+]]-P_A_R[[#This Row],[32+]]</f>
        <v>1.3199999999999998E-3</v>
      </c>
      <c r="CB128" s="5">
        <f>P_A_R[[#This Row],[32+]]-P_A_R[[#This Row],[33+]]</f>
        <v>7.5000000000000002E-4</v>
      </c>
      <c r="CC128" s="5">
        <f>P_A_R[[#This Row],[33+]]-P_A_R[[#This Row],[34+]]</f>
        <v>4.4000000000000007E-4</v>
      </c>
      <c r="CD128" s="5">
        <f>P_A_R[[#This Row],[34+]]-P_A_R[[#This Row],[35+]]</f>
        <v>2.5999999999999998E-4</v>
      </c>
      <c r="CE128" s="5">
        <f>P_A_R[[#This Row],[35+]]-P_A_R[[#This Row],[36+]]</f>
        <v>1.3999999999999996E-4</v>
      </c>
      <c r="CF128" s="5">
        <f>P_A_R[[#This Row],[36+]]-P_A_R[[#This Row],[37+]]</f>
        <v>8.0000000000000007E-5</v>
      </c>
      <c r="CG128" s="5">
        <f>P_A_R[[#This Row],[37+]]-P_A_R[[#This Row],[38+]]</f>
        <v>4.0000000000000003E-5</v>
      </c>
      <c r="CH128" s="5">
        <f>P_A_R[[#This Row],[38+]]-P_A_R[[#This Row],[39+]]</f>
        <v>4.0000000000000003E-5</v>
      </c>
      <c r="CI128" s="5">
        <f>P_A_R[[#This Row],[39+]]-P_A_R[[#This Row],[40+]]</f>
        <v>0</v>
      </c>
      <c r="CJ128" s="5">
        <f>P_A_R[[#This Row],[40+]]-P_A_R[[#This Row],[41+]]</f>
        <v>0</v>
      </c>
      <c r="CK128" s="5">
        <f>P_A_R[[#This Row],[41+]]-P_A_R[[#This Row],[42+]]</f>
        <v>0</v>
      </c>
      <c r="CL128" s="5">
        <f>P_A_R[[#This Row],[42+]]-P_A_R[[#This Row],[43+]]</f>
        <v>0</v>
      </c>
      <c r="CM128" s="5">
        <f>P_A_R[[#This Row],[43+]]-P_A_R[[#This Row],[44+]]</f>
        <v>0</v>
      </c>
      <c r="CN128" s="5">
        <f>P_A_R[[#This Row],[44+]]-P_A_R[[#This Row],[45+]]</f>
        <v>0</v>
      </c>
      <c r="CO128" s="5">
        <f>P_A_R[[#This Row],[45+]]-P_A_R[[#This Row],[46+]]</f>
        <v>0</v>
      </c>
      <c r="CP128" s="5">
        <f>P_A_R[[#This Row],[46+]]-P_A_R[[#This Row],[47+]]</f>
        <v>0</v>
      </c>
      <c r="CQ128" s="5">
        <f>P_A_R[[#This Row],[47+]]-P_A_R[[#This Row],[48+]]</f>
        <v>0</v>
      </c>
      <c r="CR128" s="5">
        <f>P_A_R[[#This Row],[48+]]-P_A_R[[#This Row],[49+]]</f>
        <v>0</v>
      </c>
      <c r="CS128" s="5">
        <f>P_A_R[[#This Row],[49+]]-P_A_R[[#This Row],[50+]]</f>
        <v>0</v>
      </c>
      <c r="CT128" s="5">
        <f>P_A_R[[#This Row],[50+]]-P_A_R[[#This Row],[51+]]</f>
        <v>0</v>
      </c>
      <c r="CU128" s="5">
        <f>P_A_R[[#This Row],[51+]]-P_A_R[[#This Row],[52+]]</f>
        <v>0</v>
      </c>
      <c r="CV128" s="5">
        <f>P_A_R[[#This Row],[52+]]-P_A_R[[#This Row],[53+]]</f>
        <v>0</v>
      </c>
      <c r="CW128" s="5">
        <f>P_A_R[[#This Row],[53+]]-P_A_R[[#This Row],[54+]]</f>
        <v>0</v>
      </c>
      <c r="CX128" s="5">
        <f>P_A_R[[#This Row],[54+]]-P_A_R[[#This Row],[55+]]</f>
        <v>0</v>
      </c>
      <c r="CY128" s="5">
        <f>P_A_R[[#This Row],[55+]]-P_A_R[[#This Row],[56+]]</f>
        <v>0</v>
      </c>
      <c r="CZ128" s="5">
        <f>P_A_R[[#This Row],[56+]]-P_A_R[[#This Row],[57+]]</f>
        <v>0</v>
      </c>
      <c r="DA128" s="5">
        <f>P_A_R[[#This Row],[57+]]-P_A_R[[#This Row],[58+]]</f>
        <v>0</v>
      </c>
      <c r="DB128" s="5">
        <f>P_A_R[[#This Row],[58+]]-P_A_R[[#This Row],[59+]]</f>
        <v>0</v>
      </c>
    </row>
    <row r="129" spans="1:106" x14ac:dyDescent="0.25">
      <c r="A129" s="10">
        <v>22400626</v>
      </c>
      <c r="B129" t="s">
        <v>88</v>
      </c>
      <c r="C129" t="s">
        <v>78</v>
      </c>
      <c r="D129" s="11">
        <v>0.875</v>
      </c>
      <c r="E129" s="9" t="str">
        <f>HYPERLINK("https://www.nba.com/stats/player/201599/boxscores-traditional", "DeAndre Jordan")</f>
        <v>DeAndre Jordan</v>
      </c>
      <c r="F129">
        <v>11</v>
      </c>
      <c r="G129" s="4">
        <v>2.7570000000000001</v>
      </c>
      <c r="H129" s="3">
        <v>0.64058000000000004</v>
      </c>
      <c r="I129" s="3">
        <v>0.5</v>
      </c>
      <c r="J129" s="3">
        <v>0.35942000000000002</v>
      </c>
      <c r="K129" s="3">
        <v>0.23269999999999999</v>
      </c>
      <c r="L129" s="3">
        <v>0.13786000000000001</v>
      </c>
      <c r="M129" s="3">
        <v>7.3529999999999998E-2</v>
      </c>
      <c r="N129" s="3">
        <v>3.5150000000000001E-2</v>
      </c>
      <c r="O129" s="3">
        <v>1.4630000000000001E-2</v>
      </c>
      <c r="P129" s="3">
        <v>5.5399999999999998E-3</v>
      </c>
      <c r="Q129" s="3">
        <v>1.8699999999999999E-3</v>
      </c>
      <c r="R129" s="3">
        <v>5.5999999999999995E-4</v>
      </c>
      <c r="S129" s="3">
        <v>1.3999999999999999E-4</v>
      </c>
      <c r="T129" s="3">
        <v>3.0000000000000001E-5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0</v>
      </c>
      <c r="BF129" s="5">
        <f>P_A_R[[#This Row],[10+]]-P_A_R[[#This Row],[11+]]</f>
        <v>0.14058000000000004</v>
      </c>
      <c r="BG129" s="5">
        <f>P_A_R[[#This Row],[11+]]-P_A_R[[#This Row],[12+]]</f>
        <v>0.14057999999999998</v>
      </c>
      <c r="BH129" s="5">
        <f>P_A_R[[#This Row],[12+]]-P_A_R[[#This Row],[13+]]</f>
        <v>0.12672000000000003</v>
      </c>
      <c r="BI129" s="5">
        <f>P_A_R[[#This Row],[13+]]-P_A_R[[#This Row],[14+]]</f>
        <v>9.483999999999998E-2</v>
      </c>
      <c r="BJ129" s="5">
        <f>P_A_R[[#This Row],[14+]]-P_A_R[[#This Row],[15+]]</f>
        <v>6.4330000000000012E-2</v>
      </c>
      <c r="BK129" s="5">
        <f>P_A_R[[#This Row],[15+]]-P_A_R[[#This Row],[16+]]</f>
        <v>3.8379999999999997E-2</v>
      </c>
      <c r="BL129" s="5">
        <f>P_A_R[[#This Row],[16+]]-P_A_R[[#This Row],[17+]]</f>
        <v>2.052E-2</v>
      </c>
      <c r="BM129" s="5">
        <f>P_A_R[[#This Row],[17+]]-P_A_R[[#This Row],[18+]]</f>
        <v>9.0900000000000009E-3</v>
      </c>
      <c r="BN129" s="5">
        <f>P_A_R[[#This Row],[18+]]-P_A_R[[#This Row],[19+]]</f>
        <v>3.6699999999999997E-3</v>
      </c>
      <c r="BO129" s="5">
        <f>P_A_R[[#This Row],[19+]]-P_A_R[[#This Row],[20+]]</f>
        <v>1.31E-3</v>
      </c>
      <c r="BP129" s="5">
        <f>P_A_R[[#This Row],[20+]]-P_A_R[[#This Row],[21+]]</f>
        <v>4.1999999999999996E-4</v>
      </c>
      <c r="BQ129" s="5">
        <f>P_A_R[[#This Row],[21+]]-P_A_R[[#This Row],[22+]]</f>
        <v>1.0999999999999999E-4</v>
      </c>
      <c r="BR129" s="5">
        <f>P_A_R[[#This Row],[22+]]-P_A_R[[#This Row],[23+]]</f>
        <v>3.0000000000000001E-5</v>
      </c>
      <c r="BS129" s="5">
        <f>P_A_R[[#This Row],[23+]]-P_A_R[[#This Row],[24+]]</f>
        <v>0</v>
      </c>
      <c r="BT129" s="5">
        <f>P_A_R[[#This Row],[24+]]-P_A_R[[#This Row],[25+]]</f>
        <v>0</v>
      </c>
      <c r="BU129" s="5">
        <f>P_A_R[[#This Row],[25+]]-P_A_R[[#This Row],[26+]]</f>
        <v>0</v>
      </c>
      <c r="BV129" s="5">
        <f>P_A_R[[#This Row],[26+]]-P_A_R[[#This Row],[27+]]</f>
        <v>0</v>
      </c>
      <c r="BW129" s="5">
        <f>P_A_R[[#This Row],[27+]]-P_A_R[[#This Row],[28+]]</f>
        <v>0</v>
      </c>
      <c r="BX129" s="5">
        <f>P_A_R[[#This Row],[28+]]-P_A_R[[#This Row],[29+]]</f>
        <v>0</v>
      </c>
      <c r="BY129" s="5">
        <f>P_A_R[[#This Row],[29+]]-P_A_R[[#This Row],[30+]]</f>
        <v>0</v>
      </c>
      <c r="BZ129" s="5">
        <f>P_A_R[[#This Row],[30+]]-P_A_R[[#This Row],[31+]]</f>
        <v>0</v>
      </c>
      <c r="CA129" s="5">
        <f>P_A_R[[#This Row],[31+]]-P_A_R[[#This Row],[32+]]</f>
        <v>0</v>
      </c>
      <c r="CB129" s="5">
        <f>P_A_R[[#This Row],[32+]]-P_A_R[[#This Row],[33+]]</f>
        <v>0</v>
      </c>
      <c r="CC129" s="5">
        <f>P_A_R[[#This Row],[33+]]-P_A_R[[#This Row],[34+]]</f>
        <v>0</v>
      </c>
      <c r="CD129" s="5">
        <f>P_A_R[[#This Row],[34+]]-P_A_R[[#This Row],[35+]]</f>
        <v>0</v>
      </c>
      <c r="CE129" s="5">
        <f>P_A_R[[#This Row],[35+]]-P_A_R[[#This Row],[36+]]</f>
        <v>0</v>
      </c>
      <c r="CF129" s="5">
        <f>P_A_R[[#This Row],[36+]]-P_A_R[[#This Row],[37+]]</f>
        <v>0</v>
      </c>
      <c r="CG129" s="5">
        <f>P_A_R[[#This Row],[37+]]-P_A_R[[#This Row],[38+]]</f>
        <v>0</v>
      </c>
      <c r="CH129" s="5">
        <f>P_A_R[[#This Row],[38+]]-P_A_R[[#This Row],[39+]]</f>
        <v>0</v>
      </c>
      <c r="CI129" s="5">
        <f>P_A_R[[#This Row],[39+]]-P_A_R[[#This Row],[40+]]</f>
        <v>0</v>
      </c>
      <c r="CJ129" s="5">
        <f>P_A_R[[#This Row],[40+]]-P_A_R[[#This Row],[41+]]</f>
        <v>0</v>
      </c>
      <c r="CK129" s="5">
        <f>P_A_R[[#This Row],[41+]]-P_A_R[[#This Row],[42+]]</f>
        <v>0</v>
      </c>
      <c r="CL129" s="5">
        <f>P_A_R[[#This Row],[42+]]-P_A_R[[#This Row],[43+]]</f>
        <v>0</v>
      </c>
      <c r="CM129" s="5">
        <f>P_A_R[[#This Row],[43+]]-P_A_R[[#This Row],[44+]]</f>
        <v>0</v>
      </c>
      <c r="CN129" s="5">
        <f>P_A_R[[#This Row],[44+]]-P_A_R[[#This Row],[45+]]</f>
        <v>0</v>
      </c>
      <c r="CO129" s="5">
        <f>P_A_R[[#This Row],[45+]]-P_A_R[[#This Row],[46+]]</f>
        <v>0</v>
      </c>
      <c r="CP129" s="5">
        <f>P_A_R[[#This Row],[46+]]-P_A_R[[#This Row],[47+]]</f>
        <v>0</v>
      </c>
      <c r="CQ129" s="5">
        <f>P_A_R[[#This Row],[47+]]-P_A_R[[#This Row],[48+]]</f>
        <v>0</v>
      </c>
      <c r="CR129" s="5">
        <f>P_A_R[[#This Row],[48+]]-P_A_R[[#This Row],[49+]]</f>
        <v>0</v>
      </c>
      <c r="CS129" s="5">
        <f>P_A_R[[#This Row],[49+]]-P_A_R[[#This Row],[50+]]</f>
        <v>0</v>
      </c>
      <c r="CT129" s="5">
        <f>P_A_R[[#This Row],[50+]]-P_A_R[[#This Row],[51+]]</f>
        <v>0</v>
      </c>
      <c r="CU129" s="5">
        <f>P_A_R[[#This Row],[51+]]-P_A_R[[#This Row],[52+]]</f>
        <v>0</v>
      </c>
      <c r="CV129" s="5">
        <f>P_A_R[[#This Row],[52+]]-P_A_R[[#This Row],[53+]]</f>
        <v>0</v>
      </c>
      <c r="CW129" s="5">
        <f>P_A_R[[#This Row],[53+]]-P_A_R[[#This Row],[54+]]</f>
        <v>0</v>
      </c>
      <c r="CX129" s="5">
        <f>P_A_R[[#This Row],[54+]]-P_A_R[[#This Row],[55+]]</f>
        <v>0</v>
      </c>
      <c r="CY129" s="5">
        <f>P_A_R[[#This Row],[55+]]-P_A_R[[#This Row],[56+]]</f>
        <v>0</v>
      </c>
      <c r="CZ129" s="5">
        <f>P_A_R[[#This Row],[56+]]-P_A_R[[#This Row],[57+]]</f>
        <v>0</v>
      </c>
      <c r="DA129" s="5">
        <f>P_A_R[[#This Row],[57+]]-P_A_R[[#This Row],[58+]]</f>
        <v>0</v>
      </c>
      <c r="DB129" s="5">
        <f>P_A_R[[#This Row],[58+]]-P_A_R[[#This Row],[59+]]</f>
        <v>0</v>
      </c>
    </row>
    <row r="130" spans="1:106" x14ac:dyDescent="0.25">
      <c r="A130" s="10">
        <v>22400626</v>
      </c>
      <c r="B130" t="s">
        <v>88</v>
      </c>
      <c r="C130" t="s">
        <v>78</v>
      </c>
      <c r="D130" s="11">
        <v>0.875</v>
      </c>
      <c r="E130" s="9" t="str">
        <f>HYPERLINK("https://www.nba.com/stats/player/1631212/boxscores-traditional", "Peyton Watson")</f>
        <v>Peyton Watson</v>
      </c>
      <c r="F130">
        <v>11.2</v>
      </c>
      <c r="G130" s="4">
        <v>4.8330000000000002</v>
      </c>
      <c r="H130" s="3">
        <v>0.59870999999999996</v>
      </c>
      <c r="I130" s="3">
        <v>0.51595000000000002</v>
      </c>
      <c r="J130" s="3">
        <v>0.43251000000000001</v>
      </c>
      <c r="K130" s="3">
        <v>0.35569000000000001</v>
      </c>
      <c r="L130" s="3">
        <v>0.28095999999999999</v>
      </c>
      <c r="M130" s="3">
        <v>0.21476000000000001</v>
      </c>
      <c r="N130" s="3">
        <v>0.16109000000000001</v>
      </c>
      <c r="O130" s="3">
        <v>0.11507000000000001</v>
      </c>
      <c r="P130" s="3">
        <v>7.9269999999999993E-2</v>
      </c>
      <c r="Q130" s="3">
        <v>5.3699999999999998E-2</v>
      </c>
      <c r="R130" s="3">
        <v>3.4380000000000001E-2</v>
      </c>
      <c r="S130" s="3">
        <v>2.1180000000000001E-2</v>
      </c>
      <c r="T130" s="3">
        <v>1.2869999999999999E-2</v>
      </c>
      <c r="U130" s="3">
        <v>7.3400000000000002E-3</v>
      </c>
      <c r="V130" s="3">
        <v>4.0200000000000001E-3</v>
      </c>
      <c r="W130" s="3">
        <v>2.1199999999999999E-3</v>
      </c>
      <c r="X130" s="3">
        <v>1.1100000000000001E-3</v>
      </c>
      <c r="Y130" s="3">
        <v>5.4000000000000001E-4</v>
      </c>
      <c r="Z130" s="3">
        <v>2.5000000000000001E-4</v>
      </c>
      <c r="AA130" s="3">
        <v>1.2E-4</v>
      </c>
      <c r="AB130" s="3">
        <v>5.0000000000000002E-5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0</v>
      </c>
      <c r="BF130" s="5">
        <f>P_A_R[[#This Row],[10+]]-P_A_R[[#This Row],[11+]]</f>
        <v>8.2759999999999945E-2</v>
      </c>
      <c r="BG130" s="5">
        <f>P_A_R[[#This Row],[11+]]-P_A_R[[#This Row],[12+]]</f>
        <v>8.3440000000000014E-2</v>
      </c>
      <c r="BH130" s="5">
        <f>P_A_R[[#This Row],[12+]]-P_A_R[[#This Row],[13+]]</f>
        <v>7.6819999999999999E-2</v>
      </c>
      <c r="BI130" s="5">
        <f>P_A_R[[#This Row],[13+]]-P_A_R[[#This Row],[14+]]</f>
        <v>7.4730000000000019E-2</v>
      </c>
      <c r="BJ130" s="5">
        <f>P_A_R[[#This Row],[14+]]-P_A_R[[#This Row],[15+]]</f>
        <v>6.6199999999999981E-2</v>
      </c>
      <c r="BK130" s="5">
        <f>P_A_R[[#This Row],[15+]]-P_A_R[[#This Row],[16+]]</f>
        <v>5.3669999999999995E-2</v>
      </c>
      <c r="BL130" s="5">
        <f>P_A_R[[#This Row],[16+]]-P_A_R[[#This Row],[17+]]</f>
        <v>4.6020000000000005E-2</v>
      </c>
      <c r="BM130" s="5">
        <f>P_A_R[[#This Row],[17+]]-P_A_R[[#This Row],[18+]]</f>
        <v>3.5800000000000012E-2</v>
      </c>
      <c r="BN130" s="5">
        <f>P_A_R[[#This Row],[18+]]-P_A_R[[#This Row],[19+]]</f>
        <v>2.5569999999999996E-2</v>
      </c>
      <c r="BO130" s="5">
        <f>P_A_R[[#This Row],[19+]]-P_A_R[[#This Row],[20+]]</f>
        <v>1.9319999999999997E-2</v>
      </c>
      <c r="BP130" s="5">
        <f>P_A_R[[#This Row],[20+]]-P_A_R[[#This Row],[21+]]</f>
        <v>1.32E-2</v>
      </c>
      <c r="BQ130" s="5">
        <f>P_A_R[[#This Row],[21+]]-P_A_R[[#This Row],[22+]]</f>
        <v>8.3100000000000014E-3</v>
      </c>
      <c r="BR130" s="5">
        <f>P_A_R[[#This Row],[22+]]-P_A_R[[#This Row],[23+]]</f>
        <v>5.5299999999999993E-3</v>
      </c>
      <c r="BS130" s="5">
        <f>P_A_R[[#This Row],[23+]]-P_A_R[[#This Row],[24+]]</f>
        <v>3.32E-3</v>
      </c>
      <c r="BT130" s="5">
        <f>P_A_R[[#This Row],[24+]]-P_A_R[[#This Row],[25+]]</f>
        <v>1.9000000000000002E-3</v>
      </c>
      <c r="BU130" s="5">
        <f>P_A_R[[#This Row],[25+]]-P_A_R[[#This Row],[26+]]</f>
        <v>1.0099999999999998E-3</v>
      </c>
      <c r="BV130" s="5">
        <f>P_A_R[[#This Row],[26+]]-P_A_R[[#This Row],[27+]]</f>
        <v>5.7000000000000009E-4</v>
      </c>
      <c r="BW130" s="5">
        <f>P_A_R[[#This Row],[27+]]-P_A_R[[#This Row],[28+]]</f>
        <v>2.9E-4</v>
      </c>
      <c r="BX130" s="5">
        <f>P_A_R[[#This Row],[28+]]-P_A_R[[#This Row],[29+]]</f>
        <v>1.3000000000000002E-4</v>
      </c>
      <c r="BY130" s="5">
        <f>P_A_R[[#This Row],[29+]]-P_A_R[[#This Row],[30+]]</f>
        <v>6.9999999999999994E-5</v>
      </c>
      <c r="BZ130" s="5">
        <f>P_A_R[[#This Row],[30+]]-P_A_R[[#This Row],[31+]]</f>
        <v>5.0000000000000002E-5</v>
      </c>
      <c r="CA130" s="5">
        <f>P_A_R[[#This Row],[31+]]-P_A_R[[#This Row],[32+]]</f>
        <v>0</v>
      </c>
      <c r="CB130" s="5">
        <f>P_A_R[[#This Row],[32+]]-P_A_R[[#This Row],[33+]]</f>
        <v>0</v>
      </c>
      <c r="CC130" s="5">
        <f>P_A_R[[#This Row],[33+]]-P_A_R[[#This Row],[34+]]</f>
        <v>0</v>
      </c>
      <c r="CD130" s="5">
        <f>P_A_R[[#This Row],[34+]]-P_A_R[[#This Row],[35+]]</f>
        <v>0</v>
      </c>
      <c r="CE130" s="5">
        <f>P_A_R[[#This Row],[35+]]-P_A_R[[#This Row],[36+]]</f>
        <v>0</v>
      </c>
      <c r="CF130" s="5">
        <f>P_A_R[[#This Row],[36+]]-P_A_R[[#This Row],[37+]]</f>
        <v>0</v>
      </c>
      <c r="CG130" s="5">
        <f>P_A_R[[#This Row],[37+]]-P_A_R[[#This Row],[38+]]</f>
        <v>0</v>
      </c>
      <c r="CH130" s="5">
        <f>P_A_R[[#This Row],[38+]]-P_A_R[[#This Row],[39+]]</f>
        <v>0</v>
      </c>
      <c r="CI130" s="5">
        <f>P_A_R[[#This Row],[39+]]-P_A_R[[#This Row],[40+]]</f>
        <v>0</v>
      </c>
      <c r="CJ130" s="5">
        <f>P_A_R[[#This Row],[40+]]-P_A_R[[#This Row],[41+]]</f>
        <v>0</v>
      </c>
      <c r="CK130" s="5">
        <f>P_A_R[[#This Row],[41+]]-P_A_R[[#This Row],[42+]]</f>
        <v>0</v>
      </c>
      <c r="CL130" s="5">
        <f>P_A_R[[#This Row],[42+]]-P_A_R[[#This Row],[43+]]</f>
        <v>0</v>
      </c>
      <c r="CM130" s="5">
        <f>P_A_R[[#This Row],[43+]]-P_A_R[[#This Row],[44+]]</f>
        <v>0</v>
      </c>
      <c r="CN130" s="5">
        <f>P_A_R[[#This Row],[44+]]-P_A_R[[#This Row],[45+]]</f>
        <v>0</v>
      </c>
      <c r="CO130" s="5">
        <f>P_A_R[[#This Row],[45+]]-P_A_R[[#This Row],[46+]]</f>
        <v>0</v>
      </c>
      <c r="CP130" s="5">
        <f>P_A_R[[#This Row],[46+]]-P_A_R[[#This Row],[47+]]</f>
        <v>0</v>
      </c>
      <c r="CQ130" s="5">
        <f>P_A_R[[#This Row],[47+]]-P_A_R[[#This Row],[48+]]</f>
        <v>0</v>
      </c>
      <c r="CR130" s="5">
        <f>P_A_R[[#This Row],[48+]]-P_A_R[[#This Row],[49+]]</f>
        <v>0</v>
      </c>
      <c r="CS130" s="5">
        <f>P_A_R[[#This Row],[49+]]-P_A_R[[#This Row],[50+]]</f>
        <v>0</v>
      </c>
      <c r="CT130" s="5">
        <f>P_A_R[[#This Row],[50+]]-P_A_R[[#This Row],[51+]]</f>
        <v>0</v>
      </c>
      <c r="CU130" s="5">
        <f>P_A_R[[#This Row],[51+]]-P_A_R[[#This Row],[52+]]</f>
        <v>0</v>
      </c>
      <c r="CV130" s="5">
        <f>P_A_R[[#This Row],[52+]]-P_A_R[[#This Row],[53+]]</f>
        <v>0</v>
      </c>
      <c r="CW130" s="5">
        <f>P_A_R[[#This Row],[53+]]-P_A_R[[#This Row],[54+]]</f>
        <v>0</v>
      </c>
      <c r="CX130" s="5">
        <f>P_A_R[[#This Row],[54+]]-P_A_R[[#This Row],[55+]]</f>
        <v>0</v>
      </c>
      <c r="CY130" s="5">
        <f>P_A_R[[#This Row],[55+]]-P_A_R[[#This Row],[56+]]</f>
        <v>0</v>
      </c>
      <c r="CZ130" s="5">
        <f>P_A_R[[#This Row],[56+]]-P_A_R[[#This Row],[57+]]</f>
        <v>0</v>
      </c>
      <c r="DA130" s="5">
        <f>P_A_R[[#This Row],[57+]]-P_A_R[[#This Row],[58+]]</f>
        <v>0</v>
      </c>
      <c r="DB130" s="5">
        <f>P_A_R[[#This Row],[58+]]-P_A_R[[#This Row],[59+]]</f>
        <v>0</v>
      </c>
    </row>
    <row r="131" spans="1:106" x14ac:dyDescent="0.25">
      <c r="A131" s="10">
        <v>22400628</v>
      </c>
      <c r="B131" t="s">
        <v>89</v>
      </c>
      <c r="C131" t="s">
        <v>79</v>
      </c>
      <c r="D131" s="11">
        <v>0.91666666666666663</v>
      </c>
      <c r="E131" s="9" t="str">
        <f>HYPERLINK("https://www.nba.com/stats/player/203897/boxscores-traditional", "Zach LaVine")</f>
        <v>Zach LaVine</v>
      </c>
      <c r="F131">
        <v>34.4</v>
      </c>
      <c r="G131" s="4">
        <v>3.6109999999999998</v>
      </c>
      <c r="H131" s="3">
        <v>1</v>
      </c>
      <c r="I131" s="3">
        <v>1</v>
      </c>
      <c r="J131" s="3">
        <v>1</v>
      </c>
      <c r="K131" s="3">
        <v>1</v>
      </c>
      <c r="L131" s="3">
        <v>1</v>
      </c>
      <c r="M131" s="3">
        <v>1</v>
      </c>
      <c r="N131" s="3">
        <v>1</v>
      </c>
      <c r="O131" s="3">
        <v>1</v>
      </c>
      <c r="P131" s="3">
        <v>1</v>
      </c>
      <c r="Q131" s="3">
        <v>1</v>
      </c>
      <c r="R131" s="3">
        <v>0.99997000000000003</v>
      </c>
      <c r="S131" s="3">
        <v>0.99990000000000001</v>
      </c>
      <c r="T131" s="3">
        <v>0.99970000000000003</v>
      </c>
      <c r="U131" s="3">
        <v>0.99921000000000004</v>
      </c>
      <c r="V131" s="3">
        <v>0.99800999999999995</v>
      </c>
      <c r="W131" s="3">
        <v>0.99534</v>
      </c>
      <c r="X131" s="3">
        <v>0.99009999999999998</v>
      </c>
      <c r="Y131" s="3">
        <v>0.97982000000000002</v>
      </c>
      <c r="Z131" s="3">
        <v>0.96164000000000005</v>
      </c>
      <c r="AA131" s="3">
        <v>0.93318999999999996</v>
      </c>
      <c r="AB131" s="3">
        <v>0.88876999999999995</v>
      </c>
      <c r="AC131" s="3">
        <v>0.82638999999999996</v>
      </c>
      <c r="AD131" s="3">
        <v>0.74536999999999998</v>
      </c>
      <c r="AE131" s="3">
        <v>0.65173000000000003</v>
      </c>
      <c r="AF131" s="3">
        <v>0.54379999999999995</v>
      </c>
      <c r="AG131" s="3">
        <v>0.43251000000000001</v>
      </c>
      <c r="AH131" s="3">
        <v>0.32996999999999999</v>
      </c>
      <c r="AI131" s="3">
        <v>0.23576</v>
      </c>
      <c r="AJ131" s="3">
        <v>0.15866</v>
      </c>
      <c r="AK131" s="3">
        <v>0.10204000000000001</v>
      </c>
      <c r="AL131" s="3">
        <v>6.0569999999999999E-2</v>
      </c>
      <c r="AM131" s="3">
        <v>3.3619999999999997E-2</v>
      </c>
      <c r="AN131" s="3">
        <v>1.7860000000000001E-2</v>
      </c>
      <c r="AO131" s="3">
        <v>8.6599999999999993E-3</v>
      </c>
      <c r="AP131" s="3">
        <v>3.9100000000000003E-3</v>
      </c>
      <c r="AQ131" s="3">
        <v>1.64E-3</v>
      </c>
      <c r="AR131" s="3">
        <v>6.6E-4</v>
      </c>
      <c r="AS131" s="3">
        <v>2.4000000000000001E-4</v>
      </c>
      <c r="AT131" s="3">
        <v>8.0000000000000007E-5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5">
        <f>P_A_R[[#This Row],[10+]]-P_A_R[[#This Row],[11+]]</f>
        <v>0</v>
      </c>
      <c r="BG131" s="5">
        <f>P_A_R[[#This Row],[11+]]-P_A_R[[#This Row],[12+]]</f>
        <v>0</v>
      </c>
      <c r="BH131" s="5">
        <f>P_A_R[[#This Row],[12+]]-P_A_R[[#This Row],[13+]]</f>
        <v>0</v>
      </c>
      <c r="BI131" s="5">
        <f>P_A_R[[#This Row],[13+]]-P_A_R[[#This Row],[14+]]</f>
        <v>0</v>
      </c>
      <c r="BJ131" s="5">
        <f>P_A_R[[#This Row],[14+]]-P_A_R[[#This Row],[15+]]</f>
        <v>0</v>
      </c>
      <c r="BK131" s="5">
        <f>P_A_R[[#This Row],[15+]]-P_A_R[[#This Row],[16+]]</f>
        <v>0</v>
      </c>
      <c r="BL131" s="5">
        <f>P_A_R[[#This Row],[16+]]-P_A_R[[#This Row],[17+]]</f>
        <v>0</v>
      </c>
      <c r="BM131" s="5">
        <f>P_A_R[[#This Row],[17+]]-P_A_R[[#This Row],[18+]]</f>
        <v>0</v>
      </c>
      <c r="BN131" s="5">
        <f>P_A_R[[#This Row],[18+]]-P_A_R[[#This Row],[19+]]</f>
        <v>0</v>
      </c>
      <c r="BO131" s="5">
        <f>P_A_R[[#This Row],[19+]]-P_A_R[[#This Row],[20+]]</f>
        <v>2.9999999999974492E-5</v>
      </c>
      <c r="BP131" s="5">
        <f>P_A_R[[#This Row],[20+]]-P_A_R[[#This Row],[21+]]</f>
        <v>7.0000000000014495E-5</v>
      </c>
      <c r="BQ131" s="5">
        <f>P_A_R[[#This Row],[21+]]-P_A_R[[#This Row],[22+]]</f>
        <v>1.9999999999997797E-4</v>
      </c>
      <c r="BR131" s="5">
        <f>P_A_R[[#This Row],[22+]]-P_A_R[[#This Row],[23+]]</f>
        <v>4.8999999999999044E-4</v>
      </c>
      <c r="BS131" s="5">
        <f>P_A_R[[#This Row],[23+]]-P_A_R[[#This Row],[24+]]</f>
        <v>1.2000000000000899E-3</v>
      </c>
      <c r="BT131" s="5">
        <f>P_A_R[[#This Row],[24+]]-P_A_R[[#This Row],[25+]]</f>
        <v>2.6699999999999502E-3</v>
      </c>
      <c r="BU131" s="5">
        <f>P_A_R[[#This Row],[25+]]-P_A_R[[#This Row],[26+]]</f>
        <v>5.2400000000000224E-3</v>
      </c>
      <c r="BV131" s="5">
        <f>P_A_R[[#This Row],[26+]]-P_A_R[[#This Row],[27+]]</f>
        <v>1.0279999999999956E-2</v>
      </c>
      <c r="BW131" s="5">
        <f>P_A_R[[#This Row],[27+]]-P_A_R[[#This Row],[28+]]</f>
        <v>1.8179999999999974E-2</v>
      </c>
      <c r="BX131" s="5">
        <f>P_A_R[[#This Row],[28+]]-P_A_R[[#This Row],[29+]]</f>
        <v>2.8450000000000086E-2</v>
      </c>
      <c r="BY131" s="5">
        <f>P_A_R[[#This Row],[29+]]-P_A_R[[#This Row],[30+]]</f>
        <v>4.4420000000000015E-2</v>
      </c>
      <c r="BZ131" s="5">
        <f>P_A_R[[#This Row],[30+]]-P_A_R[[#This Row],[31+]]</f>
        <v>6.2379999999999991E-2</v>
      </c>
      <c r="CA131" s="5">
        <f>P_A_R[[#This Row],[31+]]-P_A_R[[#This Row],[32+]]</f>
        <v>8.1019999999999981E-2</v>
      </c>
      <c r="CB131" s="5">
        <f>P_A_R[[#This Row],[32+]]-P_A_R[[#This Row],[33+]]</f>
        <v>9.3639999999999946E-2</v>
      </c>
      <c r="CC131" s="5">
        <f>P_A_R[[#This Row],[33+]]-P_A_R[[#This Row],[34+]]</f>
        <v>0.10793000000000008</v>
      </c>
      <c r="CD131" s="5">
        <f>P_A_R[[#This Row],[34+]]-P_A_R[[#This Row],[35+]]</f>
        <v>0.11128999999999994</v>
      </c>
      <c r="CE131" s="5">
        <f>P_A_R[[#This Row],[35+]]-P_A_R[[#This Row],[36+]]</f>
        <v>0.10254000000000002</v>
      </c>
      <c r="CF131" s="5">
        <f>P_A_R[[#This Row],[36+]]-P_A_R[[#This Row],[37+]]</f>
        <v>9.4209999999999988E-2</v>
      </c>
      <c r="CG131" s="5">
        <f>P_A_R[[#This Row],[37+]]-P_A_R[[#This Row],[38+]]</f>
        <v>7.7100000000000002E-2</v>
      </c>
      <c r="CH131" s="5">
        <f>P_A_R[[#This Row],[38+]]-P_A_R[[#This Row],[39+]]</f>
        <v>5.661999999999999E-2</v>
      </c>
      <c r="CI131" s="5">
        <f>P_A_R[[#This Row],[39+]]-P_A_R[[#This Row],[40+]]</f>
        <v>4.1470000000000007E-2</v>
      </c>
      <c r="CJ131" s="5">
        <f>P_A_R[[#This Row],[40+]]-P_A_R[[#This Row],[41+]]</f>
        <v>2.6950000000000002E-2</v>
      </c>
      <c r="CK131" s="5">
        <f>P_A_R[[#This Row],[41+]]-P_A_R[[#This Row],[42+]]</f>
        <v>1.5759999999999996E-2</v>
      </c>
      <c r="CL131" s="5">
        <f>P_A_R[[#This Row],[42+]]-P_A_R[[#This Row],[43+]]</f>
        <v>9.2000000000000016E-3</v>
      </c>
      <c r="CM131" s="5">
        <f>P_A_R[[#This Row],[43+]]-P_A_R[[#This Row],[44+]]</f>
        <v>4.749999999999999E-3</v>
      </c>
      <c r="CN131" s="5">
        <f>P_A_R[[#This Row],[44+]]-P_A_R[[#This Row],[45+]]</f>
        <v>2.2700000000000003E-3</v>
      </c>
      <c r="CO131" s="5">
        <f>P_A_R[[#This Row],[45+]]-P_A_R[[#This Row],[46+]]</f>
        <v>9.7999999999999997E-4</v>
      </c>
      <c r="CP131" s="5">
        <f>P_A_R[[#This Row],[46+]]-P_A_R[[#This Row],[47+]]</f>
        <v>4.2000000000000002E-4</v>
      </c>
      <c r="CQ131" s="5">
        <f>P_A_R[[#This Row],[47+]]-P_A_R[[#This Row],[48+]]</f>
        <v>1.5999999999999999E-4</v>
      </c>
      <c r="CR131" s="5">
        <f>P_A_R[[#This Row],[48+]]-P_A_R[[#This Row],[49+]]</f>
        <v>8.0000000000000007E-5</v>
      </c>
      <c r="CS131" s="5">
        <f>P_A_R[[#This Row],[49+]]-P_A_R[[#This Row],[50+]]</f>
        <v>0</v>
      </c>
      <c r="CT131" s="5">
        <f>P_A_R[[#This Row],[50+]]-P_A_R[[#This Row],[51+]]</f>
        <v>0</v>
      </c>
      <c r="CU131" s="5">
        <f>P_A_R[[#This Row],[51+]]-P_A_R[[#This Row],[52+]]</f>
        <v>0</v>
      </c>
      <c r="CV131" s="5">
        <f>P_A_R[[#This Row],[52+]]-P_A_R[[#This Row],[53+]]</f>
        <v>0</v>
      </c>
      <c r="CW131" s="5">
        <f>P_A_R[[#This Row],[53+]]-P_A_R[[#This Row],[54+]]</f>
        <v>0</v>
      </c>
      <c r="CX131" s="5">
        <f>P_A_R[[#This Row],[54+]]-P_A_R[[#This Row],[55+]]</f>
        <v>0</v>
      </c>
      <c r="CY131" s="5">
        <f>P_A_R[[#This Row],[55+]]-P_A_R[[#This Row],[56+]]</f>
        <v>0</v>
      </c>
      <c r="CZ131" s="5">
        <f>P_A_R[[#This Row],[56+]]-P_A_R[[#This Row],[57+]]</f>
        <v>0</v>
      </c>
      <c r="DA131" s="5">
        <f>P_A_R[[#This Row],[57+]]-P_A_R[[#This Row],[58+]]</f>
        <v>0</v>
      </c>
      <c r="DB131" s="5">
        <f>P_A_R[[#This Row],[58+]]-P_A_R[[#This Row],[59+]]</f>
        <v>0</v>
      </c>
    </row>
    <row r="132" spans="1:106" x14ac:dyDescent="0.25">
      <c r="A132" s="10">
        <v>22400628</v>
      </c>
      <c r="B132" t="s">
        <v>89</v>
      </c>
      <c r="C132" t="s">
        <v>79</v>
      </c>
      <c r="D132" s="11">
        <v>0.91666666666666663</v>
      </c>
      <c r="E132" s="9" t="str">
        <f>HYPERLINK("https://www.nba.com/stats/player/1630245/boxscores-traditional", "Ayo Dosunmu")</f>
        <v>Ayo Dosunmu</v>
      </c>
      <c r="F132">
        <v>17.2</v>
      </c>
      <c r="G132" s="4">
        <v>1.9390000000000001</v>
      </c>
      <c r="H132" s="3">
        <v>0.99990000000000001</v>
      </c>
      <c r="I132" s="3">
        <v>0.99931000000000003</v>
      </c>
      <c r="J132" s="3">
        <v>0.99631999999999998</v>
      </c>
      <c r="K132" s="3">
        <v>0.98499999999999999</v>
      </c>
      <c r="L132" s="3">
        <v>0.95052999999999999</v>
      </c>
      <c r="M132" s="3">
        <v>0.87075999999999998</v>
      </c>
      <c r="N132" s="3">
        <v>0.73236999999999997</v>
      </c>
      <c r="O132" s="3">
        <v>0.53983000000000003</v>
      </c>
      <c r="P132" s="3">
        <v>0.34089999999999998</v>
      </c>
      <c r="Q132" s="3">
        <v>0.17619000000000001</v>
      </c>
      <c r="R132" s="3">
        <v>7.4929999999999997E-2</v>
      </c>
      <c r="S132" s="3">
        <v>2.5000000000000001E-2</v>
      </c>
      <c r="T132" s="3">
        <v>6.5700000000000003E-3</v>
      </c>
      <c r="U132" s="3">
        <v>1.39E-3</v>
      </c>
      <c r="V132" s="3">
        <v>2.2000000000000001E-4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0</v>
      </c>
      <c r="BF132" s="5">
        <f>P_A_R[[#This Row],[10+]]-P_A_R[[#This Row],[11+]]</f>
        <v>5.8999999999997943E-4</v>
      </c>
      <c r="BG132" s="5">
        <f>P_A_R[[#This Row],[11+]]-P_A_R[[#This Row],[12+]]</f>
        <v>2.9900000000000482E-3</v>
      </c>
      <c r="BH132" s="5">
        <f>P_A_R[[#This Row],[12+]]-P_A_R[[#This Row],[13+]]</f>
        <v>1.1319999999999997E-2</v>
      </c>
      <c r="BI132" s="5">
        <f>P_A_R[[#This Row],[13+]]-P_A_R[[#This Row],[14+]]</f>
        <v>3.4470000000000001E-2</v>
      </c>
      <c r="BJ132" s="5">
        <f>P_A_R[[#This Row],[14+]]-P_A_R[[#This Row],[15+]]</f>
        <v>7.9770000000000008E-2</v>
      </c>
      <c r="BK132" s="5">
        <f>P_A_R[[#This Row],[15+]]-P_A_R[[#This Row],[16+]]</f>
        <v>0.13839000000000001</v>
      </c>
      <c r="BL132" s="5">
        <f>P_A_R[[#This Row],[16+]]-P_A_R[[#This Row],[17+]]</f>
        <v>0.19253999999999993</v>
      </c>
      <c r="BM132" s="5">
        <f>P_A_R[[#This Row],[17+]]-P_A_R[[#This Row],[18+]]</f>
        <v>0.19893000000000005</v>
      </c>
      <c r="BN132" s="5">
        <f>P_A_R[[#This Row],[18+]]-P_A_R[[#This Row],[19+]]</f>
        <v>0.16470999999999997</v>
      </c>
      <c r="BO132" s="5">
        <f>P_A_R[[#This Row],[19+]]-P_A_R[[#This Row],[20+]]</f>
        <v>0.10126000000000002</v>
      </c>
      <c r="BP132" s="5">
        <f>P_A_R[[#This Row],[20+]]-P_A_R[[#This Row],[21+]]</f>
        <v>4.9929999999999995E-2</v>
      </c>
      <c r="BQ132" s="5">
        <f>P_A_R[[#This Row],[21+]]-P_A_R[[#This Row],[22+]]</f>
        <v>1.8430000000000002E-2</v>
      </c>
      <c r="BR132" s="5">
        <f>P_A_R[[#This Row],[22+]]-P_A_R[[#This Row],[23+]]</f>
        <v>5.1800000000000006E-3</v>
      </c>
      <c r="BS132" s="5">
        <f>P_A_R[[#This Row],[23+]]-P_A_R[[#This Row],[24+]]</f>
        <v>1.17E-3</v>
      </c>
      <c r="BT132" s="5">
        <f>P_A_R[[#This Row],[24+]]-P_A_R[[#This Row],[25+]]</f>
        <v>2.2000000000000001E-4</v>
      </c>
      <c r="BU132" s="5">
        <f>P_A_R[[#This Row],[25+]]-P_A_R[[#This Row],[26+]]</f>
        <v>0</v>
      </c>
      <c r="BV132" s="5">
        <f>P_A_R[[#This Row],[26+]]-P_A_R[[#This Row],[27+]]</f>
        <v>0</v>
      </c>
      <c r="BW132" s="5">
        <f>P_A_R[[#This Row],[27+]]-P_A_R[[#This Row],[28+]]</f>
        <v>0</v>
      </c>
      <c r="BX132" s="5">
        <f>P_A_R[[#This Row],[28+]]-P_A_R[[#This Row],[29+]]</f>
        <v>0</v>
      </c>
      <c r="BY132" s="5">
        <f>P_A_R[[#This Row],[29+]]-P_A_R[[#This Row],[30+]]</f>
        <v>0</v>
      </c>
      <c r="BZ132" s="5">
        <f>P_A_R[[#This Row],[30+]]-P_A_R[[#This Row],[31+]]</f>
        <v>0</v>
      </c>
      <c r="CA132" s="5">
        <f>P_A_R[[#This Row],[31+]]-P_A_R[[#This Row],[32+]]</f>
        <v>0</v>
      </c>
      <c r="CB132" s="5">
        <f>P_A_R[[#This Row],[32+]]-P_A_R[[#This Row],[33+]]</f>
        <v>0</v>
      </c>
      <c r="CC132" s="5">
        <f>P_A_R[[#This Row],[33+]]-P_A_R[[#This Row],[34+]]</f>
        <v>0</v>
      </c>
      <c r="CD132" s="5">
        <f>P_A_R[[#This Row],[34+]]-P_A_R[[#This Row],[35+]]</f>
        <v>0</v>
      </c>
      <c r="CE132" s="5">
        <f>P_A_R[[#This Row],[35+]]-P_A_R[[#This Row],[36+]]</f>
        <v>0</v>
      </c>
      <c r="CF132" s="5">
        <f>P_A_R[[#This Row],[36+]]-P_A_R[[#This Row],[37+]]</f>
        <v>0</v>
      </c>
      <c r="CG132" s="5">
        <f>P_A_R[[#This Row],[37+]]-P_A_R[[#This Row],[38+]]</f>
        <v>0</v>
      </c>
      <c r="CH132" s="5">
        <f>P_A_R[[#This Row],[38+]]-P_A_R[[#This Row],[39+]]</f>
        <v>0</v>
      </c>
      <c r="CI132" s="5">
        <f>P_A_R[[#This Row],[39+]]-P_A_R[[#This Row],[40+]]</f>
        <v>0</v>
      </c>
      <c r="CJ132" s="5">
        <f>P_A_R[[#This Row],[40+]]-P_A_R[[#This Row],[41+]]</f>
        <v>0</v>
      </c>
      <c r="CK132" s="5">
        <f>P_A_R[[#This Row],[41+]]-P_A_R[[#This Row],[42+]]</f>
        <v>0</v>
      </c>
      <c r="CL132" s="5">
        <f>P_A_R[[#This Row],[42+]]-P_A_R[[#This Row],[43+]]</f>
        <v>0</v>
      </c>
      <c r="CM132" s="5">
        <f>P_A_R[[#This Row],[43+]]-P_A_R[[#This Row],[44+]]</f>
        <v>0</v>
      </c>
      <c r="CN132" s="5">
        <f>P_A_R[[#This Row],[44+]]-P_A_R[[#This Row],[45+]]</f>
        <v>0</v>
      </c>
      <c r="CO132" s="5">
        <f>P_A_R[[#This Row],[45+]]-P_A_R[[#This Row],[46+]]</f>
        <v>0</v>
      </c>
      <c r="CP132" s="5">
        <f>P_A_R[[#This Row],[46+]]-P_A_R[[#This Row],[47+]]</f>
        <v>0</v>
      </c>
      <c r="CQ132" s="5">
        <f>P_A_R[[#This Row],[47+]]-P_A_R[[#This Row],[48+]]</f>
        <v>0</v>
      </c>
      <c r="CR132" s="5">
        <f>P_A_R[[#This Row],[48+]]-P_A_R[[#This Row],[49+]]</f>
        <v>0</v>
      </c>
      <c r="CS132" s="5">
        <f>P_A_R[[#This Row],[49+]]-P_A_R[[#This Row],[50+]]</f>
        <v>0</v>
      </c>
      <c r="CT132" s="5">
        <f>P_A_R[[#This Row],[50+]]-P_A_R[[#This Row],[51+]]</f>
        <v>0</v>
      </c>
      <c r="CU132" s="5">
        <f>P_A_R[[#This Row],[51+]]-P_A_R[[#This Row],[52+]]</f>
        <v>0</v>
      </c>
      <c r="CV132" s="5">
        <f>P_A_R[[#This Row],[52+]]-P_A_R[[#This Row],[53+]]</f>
        <v>0</v>
      </c>
      <c r="CW132" s="5">
        <f>P_A_R[[#This Row],[53+]]-P_A_R[[#This Row],[54+]]</f>
        <v>0</v>
      </c>
      <c r="CX132" s="5">
        <f>P_A_R[[#This Row],[54+]]-P_A_R[[#This Row],[55+]]</f>
        <v>0</v>
      </c>
      <c r="CY132" s="5">
        <f>P_A_R[[#This Row],[55+]]-P_A_R[[#This Row],[56+]]</f>
        <v>0</v>
      </c>
      <c r="CZ132" s="5">
        <f>P_A_R[[#This Row],[56+]]-P_A_R[[#This Row],[57+]]</f>
        <v>0</v>
      </c>
      <c r="DA132" s="5">
        <f>P_A_R[[#This Row],[57+]]-P_A_R[[#This Row],[58+]]</f>
        <v>0</v>
      </c>
      <c r="DB132" s="5">
        <f>P_A_R[[#This Row],[58+]]-P_A_R[[#This Row],[59+]]</f>
        <v>0</v>
      </c>
    </row>
    <row r="133" spans="1:106" x14ac:dyDescent="0.25">
      <c r="A133" s="10">
        <v>22400628</v>
      </c>
      <c r="B133" t="s">
        <v>89</v>
      </c>
      <c r="C133" t="s">
        <v>79</v>
      </c>
      <c r="D133" s="11">
        <v>0.91666666666666663</v>
      </c>
      <c r="E133" s="9" t="str">
        <f>HYPERLINK("https://www.nba.com/stats/player/202696/boxscores-traditional", "Nikola Vucevic")</f>
        <v>Nikola Vucevic</v>
      </c>
      <c r="F133">
        <v>38</v>
      </c>
      <c r="G133" s="4">
        <v>9.94</v>
      </c>
      <c r="H133" s="3">
        <v>0.99760000000000004</v>
      </c>
      <c r="I133" s="3">
        <v>0.99673999999999996</v>
      </c>
      <c r="J133" s="3">
        <v>0.99560000000000004</v>
      </c>
      <c r="K133" s="3">
        <v>0.99412999999999996</v>
      </c>
      <c r="L133" s="3">
        <v>0.99202000000000001</v>
      </c>
      <c r="M133" s="3">
        <v>0.98956</v>
      </c>
      <c r="N133" s="3">
        <v>0.98645000000000005</v>
      </c>
      <c r="O133" s="3">
        <v>0.98257000000000005</v>
      </c>
      <c r="P133" s="3">
        <v>0.97777999999999998</v>
      </c>
      <c r="Q133" s="3">
        <v>0.97192999999999996</v>
      </c>
      <c r="R133" s="3">
        <v>0.96484999999999999</v>
      </c>
      <c r="S133" s="3">
        <v>0.95637000000000005</v>
      </c>
      <c r="T133" s="3">
        <v>0.94630000000000003</v>
      </c>
      <c r="U133" s="3">
        <v>0.93447999999999998</v>
      </c>
      <c r="V133" s="3">
        <v>0.92073000000000005</v>
      </c>
      <c r="W133" s="3">
        <v>0.90490000000000004</v>
      </c>
      <c r="X133" s="3">
        <v>0.88685999999999998</v>
      </c>
      <c r="Y133" s="3">
        <v>0.86650000000000005</v>
      </c>
      <c r="Z133" s="3">
        <v>0.84375</v>
      </c>
      <c r="AA133" s="3">
        <v>0.81859000000000004</v>
      </c>
      <c r="AB133" s="3">
        <v>0.78813999999999995</v>
      </c>
      <c r="AC133" s="3">
        <v>0.75804000000000005</v>
      </c>
      <c r="AD133" s="3">
        <v>0.72575000000000001</v>
      </c>
      <c r="AE133" s="3">
        <v>0.69145999999999996</v>
      </c>
      <c r="AF133" s="3">
        <v>0.65542</v>
      </c>
      <c r="AG133" s="3">
        <v>0.61790999999999996</v>
      </c>
      <c r="AH133" s="3">
        <v>0.57926</v>
      </c>
      <c r="AI133" s="3">
        <v>0.53983000000000003</v>
      </c>
      <c r="AJ133" s="3">
        <v>0.5</v>
      </c>
      <c r="AK133" s="3">
        <v>0.46017000000000002</v>
      </c>
      <c r="AL133" s="3">
        <v>0.42074</v>
      </c>
      <c r="AM133" s="3">
        <v>0.38208999999999999</v>
      </c>
      <c r="AN133" s="3">
        <v>0.34458</v>
      </c>
      <c r="AO133" s="3">
        <v>0.30853999999999998</v>
      </c>
      <c r="AP133" s="3">
        <v>0.27424999999999999</v>
      </c>
      <c r="AQ133" s="3">
        <v>0.24196000000000001</v>
      </c>
      <c r="AR133" s="3">
        <v>0.21185999999999999</v>
      </c>
      <c r="AS133" s="3">
        <v>0.18140999999999999</v>
      </c>
      <c r="AT133" s="3">
        <v>0.15625</v>
      </c>
      <c r="AU133" s="3">
        <v>0.13350000000000001</v>
      </c>
      <c r="AV133" s="3">
        <v>0.11314</v>
      </c>
      <c r="AW133" s="3">
        <v>9.5100000000000004E-2</v>
      </c>
      <c r="AX133" s="3">
        <v>7.9269999999999993E-2</v>
      </c>
      <c r="AY133" s="3">
        <v>6.5519999999999995E-2</v>
      </c>
      <c r="AZ133" s="3">
        <v>5.3699999999999998E-2</v>
      </c>
      <c r="BA133" s="3">
        <v>4.3630000000000002E-2</v>
      </c>
      <c r="BB133" s="3">
        <v>3.5150000000000001E-2</v>
      </c>
      <c r="BC133" s="3">
        <v>2.8070000000000001E-2</v>
      </c>
      <c r="BD133" s="3">
        <v>2.222E-2</v>
      </c>
      <c r="BE133" s="3">
        <v>1.7430000000000001E-2</v>
      </c>
      <c r="BF133" s="5">
        <f>P_A_R[[#This Row],[10+]]-P_A_R[[#This Row],[11+]]</f>
        <v>8.6000000000008292E-4</v>
      </c>
      <c r="BG133" s="5">
        <f>P_A_R[[#This Row],[11+]]-P_A_R[[#This Row],[12+]]</f>
        <v>1.1399999999999189E-3</v>
      </c>
      <c r="BH133" s="5">
        <f>P_A_R[[#This Row],[12+]]-P_A_R[[#This Row],[13+]]</f>
        <v>1.4700000000000824E-3</v>
      </c>
      <c r="BI133" s="5">
        <f>P_A_R[[#This Row],[13+]]-P_A_R[[#This Row],[14+]]</f>
        <v>2.1099999999999453E-3</v>
      </c>
      <c r="BJ133" s="5">
        <f>P_A_R[[#This Row],[14+]]-P_A_R[[#This Row],[15+]]</f>
        <v>2.4600000000000177E-3</v>
      </c>
      <c r="BK133" s="5">
        <f>P_A_R[[#This Row],[15+]]-P_A_R[[#This Row],[16+]]</f>
        <v>3.1099999999999461E-3</v>
      </c>
      <c r="BL133" s="5">
        <f>P_A_R[[#This Row],[16+]]-P_A_R[[#This Row],[17+]]</f>
        <v>3.8799999999999946E-3</v>
      </c>
      <c r="BM133" s="5">
        <f>P_A_R[[#This Row],[17+]]-P_A_R[[#This Row],[18+]]</f>
        <v>4.790000000000072E-3</v>
      </c>
      <c r="BN133" s="5">
        <f>P_A_R[[#This Row],[18+]]-P_A_R[[#This Row],[19+]]</f>
        <v>5.8500000000000218E-3</v>
      </c>
      <c r="BO133" s="5">
        <f>P_A_R[[#This Row],[19+]]-P_A_R[[#This Row],[20+]]</f>
        <v>7.0799999999999752E-3</v>
      </c>
      <c r="BP133" s="5">
        <f>P_A_R[[#This Row],[20+]]-P_A_R[[#This Row],[21+]]</f>
        <v>8.479999999999932E-3</v>
      </c>
      <c r="BQ133" s="5">
        <f>P_A_R[[#This Row],[21+]]-P_A_R[[#This Row],[22+]]</f>
        <v>1.0070000000000023E-2</v>
      </c>
      <c r="BR133" s="5">
        <f>P_A_R[[#This Row],[22+]]-P_A_R[[#This Row],[23+]]</f>
        <v>1.1820000000000053E-2</v>
      </c>
      <c r="BS133" s="5">
        <f>P_A_R[[#This Row],[23+]]-P_A_R[[#This Row],[24+]]</f>
        <v>1.3749999999999929E-2</v>
      </c>
      <c r="BT133" s="5">
        <f>P_A_R[[#This Row],[24+]]-P_A_R[[#This Row],[25+]]</f>
        <v>1.5830000000000011E-2</v>
      </c>
      <c r="BU133" s="5">
        <f>P_A_R[[#This Row],[25+]]-P_A_R[[#This Row],[26+]]</f>
        <v>1.8040000000000056E-2</v>
      </c>
      <c r="BV133" s="5">
        <f>P_A_R[[#This Row],[26+]]-P_A_R[[#This Row],[27+]]</f>
        <v>2.0359999999999934E-2</v>
      </c>
      <c r="BW133" s="5">
        <f>P_A_R[[#This Row],[27+]]-P_A_R[[#This Row],[28+]]</f>
        <v>2.2750000000000048E-2</v>
      </c>
      <c r="BX133" s="5">
        <f>P_A_R[[#This Row],[28+]]-P_A_R[[#This Row],[29+]]</f>
        <v>2.515999999999996E-2</v>
      </c>
      <c r="BY133" s="5">
        <f>P_A_R[[#This Row],[29+]]-P_A_R[[#This Row],[30+]]</f>
        <v>3.0450000000000088E-2</v>
      </c>
      <c r="BZ133" s="5">
        <f>P_A_R[[#This Row],[30+]]-P_A_R[[#This Row],[31+]]</f>
        <v>3.0099999999999905E-2</v>
      </c>
      <c r="CA133" s="5">
        <f>P_A_R[[#This Row],[31+]]-P_A_R[[#This Row],[32+]]</f>
        <v>3.2290000000000041E-2</v>
      </c>
      <c r="CB133" s="5">
        <f>P_A_R[[#This Row],[32+]]-P_A_R[[#This Row],[33+]]</f>
        <v>3.4290000000000043E-2</v>
      </c>
      <c r="CC133" s="5">
        <f>P_A_R[[#This Row],[33+]]-P_A_R[[#This Row],[34+]]</f>
        <v>3.6039999999999961E-2</v>
      </c>
      <c r="CD133" s="5">
        <f>P_A_R[[#This Row],[34+]]-P_A_R[[#This Row],[35+]]</f>
        <v>3.7510000000000043E-2</v>
      </c>
      <c r="CE133" s="5">
        <f>P_A_R[[#This Row],[35+]]-P_A_R[[#This Row],[36+]]</f>
        <v>3.8649999999999962E-2</v>
      </c>
      <c r="CF133" s="5">
        <f>P_A_R[[#This Row],[36+]]-P_A_R[[#This Row],[37+]]</f>
        <v>3.9429999999999965E-2</v>
      </c>
      <c r="CG133" s="5">
        <f>P_A_R[[#This Row],[37+]]-P_A_R[[#This Row],[38+]]</f>
        <v>3.9830000000000032E-2</v>
      </c>
      <c r="CH133" s="5">
        <f>P_A_R[[#This Row],[38+]]-P_A_R[[#This Row],[39+]]</f>
        <v>3.9829999999999977E-2</v>
      </c>
      <c r="CI133" s="5">
        <f>P_A_R[[#This Row],[39+]]-P_A_R[[#This Row],[40+]]</f>
        <v>3.9430000000000021E-2</v>
      </c>
      <c r="CJ133" s="5">
        <f>P_A_R[[#This Row],[40+]]-P_A_R[[#This Row],[41+]]</f>
        <v>3.8650000000000018E-2</v>
      </c>
      <c r="CK133" s="5">
        <f>P_A_R[[#This Row],[41+]]-P_A_R[[#This Row],[42+]]</f>
        <v>3.7509999999999988E-2</v>
      </c>
      <c r="CL133" s="5">
        <f>P_A_R[[#This Row],[42+]]-P_A_R[[#This Row],[43+]]</f>
        <v>3.6040000000000016E-2</v>
      </c>
      <c r="CM133" s="5">
        <f>P_A_R[[#This Row],[43+]]-P_A_R[[#This Row],[44+]]</f>
        <v>3.4289999999999987E-2</v>
      </c>
      <c r="CN133" s="5">
        <f>P_A_R[[#This Row],[44+]]-P_A_R[[#This Row],[45+]]</f>
        <v>3.2289999999999985E-2</v>
      </c>
      <c r="CO133" s="5">
        <f>P_A_R[[#This Row],[45+]]-P_A_R[[#This Row],[46+]]</f>
        <v>3.0100000000000016E-2</v>
      </c>
      <c r="CP133" s="5">
        <f>P_A_R[[#This Row],[46+]]-P_A_R[[#This Row],[47+]]</f>
        <v>3.0450000000000005E-2</v>
      </c>
      <c r="CQ133" s="5">
        <f>P_A_R[[#This Row],[47+]]-P_A_R[[#This Row],[48+]]</f>
        <v>2.5159999999999988E-2</v>
      </c>
      <c r="CR133" s="5">
        <f>P_A_R[[#This Row],[48+]]-P_A_R[[#This Row],[49+]]</f>
        <v>2.2749999999999992E-2</v>
      </c>
      <c r="CS133" s="5">
        <f>P_A_R[[#This Row],[49+]]-P_A_R[[#This Row],[50+]]</f>
        <v>2.0360000000000003E-2</v>
      </c>
      <c r="CT133" s="5">
        <f>P_A_R[[#This Row],[50+]]-P_A_R[[#This Row],[51+]]</f>
        <v>1.804E-2</v>
      </c>
      <c r="CU133" s="5">
        <f>P_A_R[[#This Row],[51+]]-P_A_R[[#This Row],[52+]]</f>
        <v>1.5830000000000011E-2</v>
      </c>
      <c r="CV133" s="5">
        <f>P_A_R[[#This Row],[52+]]-P_A_R[[#This Row],[53+]]</f>
        <v>1.3749999999999998E-2</v>
      </c>
      <c r="CW133" s="5">
        <f>P_A_R[[#This Row],[53+]]-P_A_R[[#This Row],[54+]]</f>
        <v>1.1819999999999997E-2</v>
      </c>
      <c r="CX133" s="5">
        <f>P_A_R[[#This Row],[54+]]-P_A_R[[#This Row],[55+]]</f>
        <v>1.0069999999999996E-2</v>
      </c>
      <c r="CY133" s="5">
        <f>P_A_R[[#This Row],[55+]]-P_A_R[[#This Row],[56+]]</f>
        <v>8.4800000000000014E-3</v>
      </c>
      <c r="CZ133" s="5">
        <f>P_A_R[[#This Row],[56+]]-P_A_R[[#This Row],[57+]]</f>
        <v>7.0799999999999995E-3</v>
      </c>
      <c r="DA133" s="5">
        <f>P_A_R[[#This Row],[57+]]-P_A_R[[#This Row],[58+]]</f>
        <v>5.850000000000001E-3</v>
      </c>
      <c r="DB133" s="5">
        <f>P_A_R[[#This Row],[58+]]-P_A_R[[#This Row],[59+]]</f>
        <v>4.7899999999999991E-3</v>
      </c>
    </row>
    <row r="134" spans="1:106" x14ac:dyDescent="0.25">
      <c r="A134" s="10">
        <v>22400628</v>
      </c>
      <c r="B134" t="s">
        <v>89</v>
      </c>
      <c r="C134" t="s">
        <v>79</v>
      </c>
      <c r="D134" s="11">
        <v>0.91666666666666663</v>
      </c>
      <c r="E134" s="9" t="str">
        <f>HYPERLINK("https://www.nba.com/stats/player/1629632/boxscores-traditional", "Coby White")</f>
        <v>Coby White</v>
      </c>
      <c r="F134">
        <v>24.2</v>
      </c>
      <c r="G134" s="4">
        <v>6.6150000000000002</v>
      </c>
      <c r="H134" s="3">
        <v>0.98421999999999998</v>
      </c>
      <c r="I134" s="3">
        <v>0.97724999999999995</v>
      </c>
      <c r="J134" s="3">
        <v>0.96711999999999998</v>
      </c>
      <c r="K134" s="3">
        <v>0.95448999999999995</v>
      </c>
      <c r="L134" s="3">
        <v>0.93822000000000005</v>
      </c>
      <c r="M134" s="3">
        <v>0.91774</v>
      </c>
      <c r="N134" s="3">
        <v>0.89251000000000003</v>
      </c>
      <c r="O134" s="3">
        <v>0.86214000000000002</v>
      </c>
      <c r="P134" s="3">
        <v>0.82638999999999996</v>
      </c>
      <c r="Q134" s="3">
        <v>0.78524000000000005</v>
      </c>
      <c r="R134" s="3">
        <v>0.73565000000000003</v>
      </c>
      <c r="S134" s="3">
        <v>0.68439000000000005</v>
      </c>
      <c r="T134" s="3">
        <v>0.62929999999999997</v>
      </c>
      <c r="U134" s="3">
        <v>0.57142000000000004</v>
      </c>
      <c r="V134" s="3">
        <v>0.51197000000000004</v>
      </c>
      <c r="W134" s="3">
        <v>0.45223999999999998</v>
      </c>
      <c r="X134" s="3">
        <v>0.39357999999999999</v>
      </c>
      <c r="Y134" s="3">
        <v>0.33723999999999998</v>
      </c>
      <c r="Z134" s="3">
        <v>0.28433999999999998</v>
      </c>
      <c r="AA134" s="3">
        <v>0.23269999999999999</v>
      </c>
      <c r="AB134" s="3">
        <v>0.18942999999999999</v>
      </c>
      <c r="AC134" s="3">
        <v>0.15151000000000001</v>
      </c>
      <c r="AD134" s="3">
        <v>0.11899999999999999</v>
      </c>
      <c r="AE134" s="3">
        <v>9.1759999999999994E-2</v>
      </c>
      <c r="AF134" s="3">
        <v>6.9440000000000002E-2</v>
      </c>
      <c r="AG134" s="3">
        <v>5.1549999999999999E-2</v>
      </c>
      <c r="AH134" s="3">
        <v>3.7539999999999997E-2</v>
      </c>
      <c r="AI134" s="3">
        <v>2.6800000000000001E-2</v>
      </c>
      <c r="AJ134" s="3">
        <v>1.831E-2</v>
      </c>
      <c r="AK134" s="3">
        <v>1.255E-2</v>
      </c>
      <c r="AL134" s="3">
        <v>8.4200000000000004E-3</v>
      </c>
      <c r="AM134" s="3">
        <v>5.5399999999999998E-3</v>
      </c>
      <c r="AN134" s="3">
        <v>3.5699999999999998E-3</v>
      </c>
      <c r="AO134" s="3">
        <v>2.2599999999999999E-3</v>
      </c>
      <c r="AP134" s="3">
        <v>1.39E-3</v>
      </c>
      <c r="AQ134" s="3">
        <v>8.4000000000000003E-4</v>
      </c>
      <c r="AR134" s="3">
        <v>4.8000000000000001E-4</v>
      </c>
      <c r="AS134" s="3">
        <v>2.7999999999999998E-4</v>
      </c>
      <c r="AT134" s="3">
        <v>1.6000000000000001E-4</v>
      </c>
      <c r="AU134" s="3">
        <v>9.0000000000000006E-5</v>
      </c>
      <c r="AV134" s="3">
        <v>5.0000000000000002E-5</v>
      </c>
      <c r="AW134" s="3">
        <v>0</v>
      </c>
      <c r="AX134" s="3">
        <v>0</v>
      </c>
      <c r="AY134" s="3">
        <v>0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0</v>
      </c>
      <c r="BF134" s="5">
        <f>P_A_R[[#This Row],[10+]]-P_A_R[[#This Row],[11+]]</f>
        <v>6.9700000000000317E-3</v>
      </c>
      <c r="BG134" s="5">
        <f>P_A_R[[#This Row],[11+]]-P_A_R[[#This Row],[12+]]</f>
        <v>1.0129999999999972E-2</v>
      </c>
      <c r="BH134" s="5">
        <f>P_A_R[[#This Row],[12+]]-P_A_R[[#This Row],[13+]]</f>
        <v>1.263000000000003E-2</v>
      </c>
      <c r="BI134" s="5">
        <f>P_A_R[[#This Row],[13+]]-P_A_R[[#This Row],[14+]]</f>
        <v>1.6269999999999896E-2</v>
      </c>
      <c r="BJ134" s="5">
        <f>P_A_R[[#This Row],[14+]]-P_A_R[[#This Row],[15+]]</f>
        <v>2.0480000000000054E-2</v>
      </c>
      <c r="BK134" s="5">
        <f>P_A_R[[#This Row],[15+]]-P_A_R[[#This Row],[16+]]</f>
        <v>2.5229999999999975E-2</v>
      </c>
      <c r="BL134" s="5">
        <f>P_A_R[[#This Row],[16+]]-P_A_R[[#This Row],[17+]]</f>
        <v>3.0370000000000008E-2</v>
      </c>
      <c r="BM134" s="5">
        <f>P_A_R[[#This Row],[17+]]-P_A_R[[#This Row],[18+]]</f>
        <v>3.575000000000006E-2</v>
      </c>
      <c r="BN134" s="5">
        <f>P_A_R[[#This Row],[18+]]-P_A_R[[#This Row],[19+]]</f>
        <v>4.1149999999999909E-2</v>
      </c>
      <c r="BO134" s="5">
        <f>P_A_R[[#This Row],[19+]]-P_A_R[[#This Row],[20+]]</f>
        <v>4.9590000000000023E-2</v>
      </c>
      <c r="BP134" s="5">
        <f>P_A_R[[#This Row],[20+]]-P_A_R[[#This Row],[21+]]</f>
        <v>5.1259999999999972E-2</v>
      </c>
      <c r="BQ134" s="5">
        <f>P_A_R[[#This Row],[21+]]-P_A_R[[#This Row],[22+]]</f>
        <v>5.5090000000000083E-2</v>
      </c>
      <c r="BR134" s="5">
        <f>P_A_R[[#This Row],[22+]]-P_A_R[[#This Row],[23+]]</f>
        <v>5.7879999999999932E-2</v>
      </c>
      <c r="BS134" s="5">
        <f>P_A_R[[#This Row],[23+]]-P_A_R[[#This Row],[24+]]</f>
        <v>5.9450000000000003E-2</v>
      </c>
      <c r="BT134" s="5">
        <f>P_A_R[[#This Row],[24+]]-P_A_R[[#This Row],[25+]]</f>
        <v>5.9730000000000061E-2</v>
      </c>
      <c r="BU134" s="5">
        <f>P_A_R[[#This Row],[25+]]-P_A_R[[#This Row],[26+]]</f>
        <v>5.865999999999999E-2</v>
      </c>
      <c r="BV134" s="5">
        <f>P_A_R[[#This Row],[26+]]-P_A_R[[#This Row],[27+]]</f>
        <v>5.6340000000000001E-2</v>
      </c>
      <c r="BW134" s="5">
        <f>P_A_R[[#This Row],[27+]]-P_A_R[[#This Row],[28+]]</f>
        <v>5.2900000000000003E-2</v>
      </c>
      <c r="BX134" s="5">
        <f>P_A_R[[#This Row],[28+]]-P_A_R[[#This Row],[29+]]</f>
        <v>5.1639999999999991E-2</v>
      </c>
      <c r="BY134" s="5">
        <f>P_A_R[[#This Row],[29+]]-P_A_R[[#This Row],[30+]]</f>
        <v>4.3270000000000003E-2</v>
      </c>
      <c r="BZ134" s="5">
        <f>P_A_R[[#This Row],[30+]]-P_A_R[[#This Row],[31+]]</f>
        <v>3.7919999999999981E-2</v>
      </c>
      <c r="CA134" s="5">
        <f>P_A_R[[#This Row],[31+]]-P_A_R[[#This Row],[32+]]</f>
        <v>3.2510000000000011E-2</v>
      </c>
      <c r="CB134" s="5">
        <f>P_A_R[[#This Row],[32+]]-P_A_R[[#This Row],[33+]]</f>
        <v>2.724E-2</v>
      </c>
      <c r="CC134" s="5">
        <f>P_A_R[[#This Row],[33+]]-P_A_R[[#This Row],[34+]]</f>
        <v>2.2319999999999993E-2</v>
      </c>
      <c r="CD134" s="5">
        <f>P_A_R[[#This Row],[34+]]-P_A_R[[#This Row],[35+]]</f>
        <v>1.7890000000000003E-2</v>
      </c>
      <c r="CE134" s="5">
        <f>P_A_R[[#This Row],[35+]]-P_A_R[[#This Row],[36+]]</f>
        <v>1.4010000000000002E-2</v>
      </c>
      <c r="CF134" s="5">
        <f>P_A_R[[#This Row],[36+]]-P_A_R[[#This Row],[37+]]</f>
        <v>1.0739999999999996E-2</v>
      </c>
      <c r="CG134" s="5">
        <f>P_A_R[[#This Row],[37+]]-P_A_R[[#This Row],[38+]]</f>
        <v>8.490000000000001E-3</v>
      </c>
      <c r="CH134" s="5">
        <f>P_A_R[[#This Row],[38+]]-P_A_R[[#This Row],[39+]]</f>
        <v>5.7599999999999995E-3</v>
      </c>
      <c r="CI134" s="5">
        <f>P_A_R[[#This Row],[39+]]-P_A_R[[#This Row],[40+]]</f>
        <v>4.13E-3</v>
      </c>
      <c r="CJ134" s="5">
        <f>P_A_R[[#This Row],[40+]]-P_A_R[[#This Row],[41+]]</f>
        <v>2.8800000000000006E-3</v>
      </c>
      <c r="CK134" s="5">
        <f>P_A_R[[#This Row],[41+]]-P_A_R[[#This Row],[42+]]</f>
        <v>1.97E-3</v>
      </c>
      <c r="CL134" s="5">
        <f>P_A_R[[#This Row],[42+]]-P_A_R[[#This Row],[43+]]</f>
        <v>1.31E-3</v>
      </c>
      <c r="CM134" s="5">
        <f>P_A_R[[#This Row],[43+]]-P_A_R[[#This Row],[44+]]</f>
        <v>8.699999999999999E-4</v>
      </c>
      <c r="CN134" s="5">
        <f>P_A_R[[#This Row],[44+]]-P_A_R[[#This Row],[45+]]</f>
        <v>5.4999999999999992E-4</v>
      </c>
      <c r="CO134" s="5">
        <f>P_A_R[[#This Row],[45+]]-P_A_R[[#This Row],[46+]]</f>
        <v>3.6000000000000002E-4</v>
      </c>
      <c r="CP134" s="5">
        <f>P_A_R[[#This Row],[46+]]-P_A_R[[#This Row],[47+]]</f>
        <v>2.0000000000000004E-4</v>
      </c>
      <c r="CQ134" s="5">
        <f>P_A_R[[#This Row],[47+]]-P_A_R[[#This Row],[48+]]</f>
        <v>1.1999999999999996E-4</v>
      </c>
      <c r="CR134" s="5">
        <f>P_A_R[[#This Row],[48+]]-P_A_R[[#This Row],[49+]]</f>
        <v>7.0000000000000007E-5</v>
      </c>
      <c r="CS134" s="5">
        <f>P_A_R[[#This Row],[49+]]-P_A_R[[#This Row],[50+]]</f>
        <v>4.0000000000000003E-5</v>
      </c>
      <c r="CT134" s="5">
        <f>P_A_R[[#This Row],[50+]]-P_A_R[[#This Row],[51+]]</f>
        <v>5.0000000000000002E-5</v>
      </c>
      <c r="CU134" s="5">
        <f>P_A_R[[#This Row],[51+]]-P_A_R[[#This Row],[52+]]</f>
        <v>0</v>
      </c>
      <c r="CV134" s="5">
        <f>P_A_R[[#This Row],[52+]]-P_A_R[[#This Row],[53+]]</f>
        <v>0</v>
      </c>
      <c r="CW134" s="5">
        <f>P_A_R[[#This Row],[53+]]-P_A_R[[#This Row],[54+]]</f>
        <v>0</v>
      </c>
      <c r="CX134" s="5">
        <f>P_A_R[[#This Row],[54+]]-P_A_R[[#This Row],[55+]]</f>
        <v>0</v>
      </c>
      <c r="CY134" s="5">
        <f>P_A_R[[#This Row],[55+]]-P_A_R[[#This Row],[56+]]</f>
        <v>0</v>
      </c>
      <c r="CZ134" s="5">
        <f>P_A_R[[#This Row],[56+]]-P_A_R[[#This Row],[57+]]</f>
        <v>0</v>
      </c>
      <c r="DA134" s="5">
        <f>P_A_R[[#This Row],[57+]]-P_A_R[[#This Row],[58+]]</f>
        <v>0</v>
      </c>
      <c r="DB134" s="5">
        <f>P_A_R[[#This Row],[58+]]-P_A_R[[#This Row],[59+]]</f>
        <v>0</v>
      </c>
    </row>
    <row r="135" spans="1:106" x14ac:dyDescent="0.25">
      <c r="A135" s="10">
        <v>22400628</v>
      </c>
      <c r="B135" t="s">
        <v>89</v>
      </c>
      <c r="C135" t="s">
        <v>79</v>
      </c>
      <c r="D135" s="11">
        <v>0.91666666666666663</v>
      </c>
      <c r="E135" s="9" t="str">
        <f>HYPERLINK("https://www.nba.com/stats/player/1628366/boxscores-traditional", "Lonzo Ball")</f>
        <v>Lonzo Ball</v>
      </c>
      <c r="F135">
        <v>17.399999999999999</v>
      </c>
      <c r="G135" s="4">
        <v>4.923</v>
      </c>
      <c r="H135" s="3">
        <v>0.93318999999999996</v>
      </c>
      <c r="I135" s="3">
        <v>0.9032</v>
      </c>
      <c r="J135" s="3">
        <v>0.86433000000000004</v>
      </c>
      <c r="K135" s="3">
        <v>0.81327000000000005</v>
      </c>
      <c r="L135" s="3">
        <v>0.75490000000000002</v>
      </c>
      <c r="M135" s="3">
        <v>0.68793000000000004</v>
      </c>
      <c r="N135" s="3">
        <v>0.61026000000000002</v>
      </c>
      <c r="O135" s="3">
        <v>0.53188000000000002</v>
      </c>
      <c r="P135" s="3">
        <v>0.45223999999999998</v>
      </c>
      <c r="Q135" s="3">
        <v>0.37069999999999997</v>
      </c>
      <c r="R135" s="3">
        <v>0.29805999999999999</v>
      </c>
      <c r="S135" s="3">
        <v>0.23269999999999999</v>
      </c>
      <c r="T135" s="3">
        <v>0.17619000000000001</v>
      </c>
      <c r="U135" s="3">
        <v>0.12714</v>
      </c>
      <c r="V135" s="3">
        <v>9.0120000000000006E-2</v>
      </c>
      <c r="W135" s="3">
        <v>6.1780000000000002E-2</v>
      </c>
      <c r="X135" s="3">
        <v>4.0059999999999998E-2</v>
      </c>
      <c r="Y135" s="3">
        <v>2.5590000000000002E-2</v>
      </c>
      <c r="Z135" s="3">
        <v>1.5779999999999999E-2</v>
      </c>
      <c r="AA135" s="3">
        <v>9.1400000000000006E-3</v>
      </c>
      <c r="AB135" s="3">
        <v>5.2300000000000003E-3</v>
      </c>
      <c r="AC135" s="3">
        <v>2.8900000000000002E-3</v>
      </c>
      <c r="AD135" s="3">
        <v>1.49E-3</v>
      </c>
      <c r="AE135" s="3">
        <v>7.6000000000000004E-4</v>
      </c>
      <c r="AF135" s="3">
        <v>3.8000000000000002E-4</v>
      </c>
      <c r="AG135" s="3">
        <v>1.7000000000000001E-4</v>
      </c>
      <c r="AH135" s="3">
        <v>8.0000000000000007E-5</v>
      </c>
      <c r="AI135" s="3">
        <v>3.0000000000000001E-5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v>0</v>
      </c>
      <c r="AY135" s="3">
        <v>0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0</v>
      </c>
      <c r="BF135" s="5">
        <f>P_A_R[[#This Row],[10+]]-P_A_R[[#This Row],[11+]]</f>
        <v>2.9989999999999961E-2</v>
      </c>
      <c r="BG135" s="5">
        <f>P_A_R[[#This Row],[11+]]-P_A_R[[#This Row],[12+]]</f>
        <v>3.886999999999996E-2</v>
      </c>
      <c r="BH135" s="5">
        <f>P_A_R[[#This Row],[12+]]-P_A_R[[#This Row],[13+]]</f>
        <v>5.1059999999999994E-2</v>
      </c>
      <c r="BI135" s="5">
        <f>P_A_R[[#This Row],[13+]]-P_A_R[[#This Row],[14+]]</f>
        <v>5.8370000000000033E-2</v>
      </c>
      <c r="BJ135" s="5">
        <f>P_A_R[[#This Row],[14+]]-P_A_R[[#This Row],[15+]]</f>
        <v>6.6969999999999974E-2</v>
      </c>
      <c r="BK135" s="5">
        <f>P_A_R[[#This Row],[15+]]-P_A_R[[#This Row],[16+]]</f>
        <v>7.7670000000000017E-2</v>
      </c>
      <c r="BL135" s="5">
        <f>P_A_R[[#This Row],[16+]]-P_A_R[[#This Row],[17+]]</f>
        <v>7.8380000000000005E-2</v>
      </c>
      <c r="BM135" s="5">
        <f>P_A_R[[#This Row],[17+]]-P_A_R[[#This Row],[18+]]</f>
        <v>7.9640000000000044E-2</v>
      </c>
      <c r="BN135" s="5">
        <f>P_A_R[[#This Row],[18+]]-P_A_R[[#This Row],[19+]]</f>
        <v>8.1540000000000001E-2</v>
      </c>
      <c r="BO135" s="5">
        <f>P_A_R[[#This Row],[19+]]-P_A_R[[#This Row],[20+]]</f>
        <v>7.2639999999999982E-2</v>
      </c>
      <c r="BP135" s="5">
        <f>P_A_R[[#This Row],[20+]]-P_A_R[[#This Row],[21+]]</f>
        <v>6.5360000000000001E-2</v>
      </c>
      <c r="BQ135" s="5">
        <f>P_A_R[[#This Row],[21+]]-P_A_R[[#This Row],[22+]]</f>
        <v>5.6509999999999977E-2</v>
      </c>
      <c r="BR135" s="5">
        <f>P_A_R[[#This Row],[22+]]-P_A_R[[#This Row],[23+]]</f>
        <v>4.905000000000001E-2</v>
      </c>
      <c r="BS135" s="5">
        <f>P_A_R[[#This Row],[23+]]-P_A_R[[#This Row],[24+]]</f>
        <v>3.7019999999999997E-2</v>
      </c>
      <c r="BT135" s="5">
        <f>P_A_R[[#This Row],[24+]]-P_A_R[[#This Row],[25+]]</f>
        <v>2.8340000000000004E-2</v>
      </c>
      <c r="BU135" s="5">
        <f>P_A_R[[#This Row],[25+]]-P_A_R[[#This Row],[26+]]</f>
        <v>2.1720000000000003E-2</v>
      </c>
      <c r="BV135" s="5">
        <f>P_A_R[[#This Row],[26+]]-P_A_R[[#This Row],[27+]]</f>
        <v>1.4469999999999997E-2</v>
      </c>
      <c r="BW135" s="5">
        <f>P_A_R[[#This Row],[27+]]-P_A_R[[#This Row],[28+]]</f>
        <v>9.8100000000000027E-3</v>
      </c>
      <c r="BX135" s="5">
        <f>P_A_R[[#This Row],[28+]]-P_A_R[[#This Row],[29+]]</f>
        <v>6.6399999999999983E-3</v>
      </c>
      <c r="BY135" s="5">
        <f>P_A_R[[#This Row],[29+]]-P_A_R[[#This Row],[30+]]</f>
        <v>3.9100000000000003E-3</v>
      </c>
      <c r="BZ135" s="5">
        <f>P_A_R[[#This Row],[30+]]-P_A_R[[#This Row],[31+]]</f>
        <v>2.3400000000000001E-3</v>
      </c>
      <c r="CA135" s="5">
        <f>P_A_R[[#This Row],[31+]]-P_A_R[[#This Row],[32+]]</f>
        <v>1.4000000000000002E-3</v>
      </c>
      <c r="CB135" s="5">
        <f>P_A_R[[#This Row],[32+]]-P_A_R[[#This Row],[33+]]</f>
        <v>7.2999999999999996E-4</v>
      </c>
      <c r="CC135" s="5">
        <f>P_A_R[[#This Row],[33+]]-P_A_R[[#This Row],[34+]]</f>
        <v>3.8000000000000002E-4</v>
      </c>
      <c r="CD135" s="5">
        <f>P_A_R[[#This Row],[34+]]-P_A_R[[#This Row],[35+]]</f>
        <v>2.1000000000000001E-4</v>
      </c>
      <c r="CE135" s="5">
        <f>P_A_R[[#This Row],[35+]]-P_A_R[[#This Row],[36+]]</f>
        <v>9.0000000000000006E-5</v>
      </c>
      <c r="CF135" s="5">
        <f>P_A_R[[#This Row],[36+]]-P_A_R[[#This Row],[37+]]</f>
        <v>5.0000000000000009E-5</v>
      </c>
      <c r="CG135" s="5">
        <f>P_A_R[[#This Row],[37+]]-P_A_R[[#This Row],[38+]]</f>
        <v>3.0000000000000001E-5</v>
      </c>
      <c r="CH135" s="5">
        <f>P_A_R[[#This Row],[38+]]-P_A_R[[#This Row],[39+]]</f>
        <v>0</v>
      </c>
      <c r="CI135" s="5">
        <f>P_A_R[[#This Row],[39+]]-P_A_R[[#This Row],[40+]]</f>
        <v>0</v>
      </c>
      <c r="CJ135" s="5">
        <f>P_A_R[[#This Row],[40+]]-P_A_R[[#This Row],[41+]]</f>
        <v>0</v>
      </c>
      <c r="CK135" s="5">
        <f>P_A_R[[#This Row],[41+]]-P_A_R[[#This Row],[42+]]</f>
        <v>0</v>
      </c>
      <c r="CL135" s="5">
        <f>P_A_R[[#This Row],[42+]]-P_A_R[[#This Row],[43+]]</f>
        <v>0</v>
      </c>
      <c r="CM135" s="5">
        <f>P_A_R[[#This Row],[43+]]-P_A_R[[#This Row],[44+]]</f>
        <v>0</v>
      </c>
      <c r="CN135" s="5">
        <f>P_A_R[[#This Row],[44+]]-P_A_R[[#This Row],[45+]]</f>
        <v>0</v>
      </c>
      <c r="CO135" s="5">
        <f>P_A_R[[#This Row],[45+]]-P_A_R[[#This Row],[46+]]</f>
        <v>0</v>
      </c>
      <c r="CP135" s="5">
        <f>P_A_R[[#This Row],[46+]]-P_A_R[[#This Row],[47+]]</f>
        <v>0</v>
      </c>
      <c r="CQ135" s="5">
        <f>P_A_R[[#This Row],[47+]]-P_A_R[[#This Row],[48+]]</f>
        <v>0</v>
      </c>
      <c r="CR135" s="5">
        <f>P_A_R[[#This Row],[48+]]-P_A_R[[#This Row],[49+]]</f>
        <v>0</v>
      </c>
      <c r="CS135" s="5">
        <f>P_A_R[[#This Row],[49+]]-P_A_R[[#This Row],[50+]]</f>
        <v>0</v>
      </c>
      <c r="CT135" s="5">
        <f>P_A_R[[#This Row],[50+]]-P_A_R[[#This Row],[51+]]</f>
        <v>0</v>
      </c>
      <c r="CU135" s="5">
        <f>P_A_R[[#This Row],[51+]]-P_A_R[[#This Row],[52+]]</f>
        <v>0</v>
      </c>
      <c r="CV135" s="5">
        <f>P_A_R[[#This Row],[52+]]-P_A_R[[#This Row],[53+]]</f>
        <v>0</v>
      </c>
      <c r="CW135" s="5">
        <f>P_A_R[[#This Row],[53+]]-P_A_R[[#This Row],[54+]]</f>
        <v>0</v>
      </c>
      <c r="CX135" s="5">
        <f>P_A_R[[#This Row],[54+]]-P_A_R[[#This Row],[55+]]</f>
        <v>0</v>
      </c>
      <c r="CY135" s="5">
        <f>P_A_R[[#This Row],[55+]]-P_A_R[[#This Row],[56+]]</f>
        <v>0</v>
      </c>
      <c r="CZ135" s="5">
        <f>P_A_R[[#This Row],[56+]]-P_A_R[[#This Row],[57+]]</f>
        <v>0</v>
      </c>
      <c r="DA135" s="5">
        <f>P_A_R[[#This Row],[57+]]-P_A_R[[#This Row],[58+]]</f>
        <v>0</v>
      </c>
      <c r="DB135" s="5">
        <f>P_A_R[[#This Row],[58+]]-P_A_R[[#This Row],[59+]]</f>
        <v>0</v>
      </c>
    </row>
    <row r="136" spans="1:106" x14ac:dyDescent="0.25">
      <c r="A136" s="10">
        <v>22400628</v>
      </c>
      <c r="B136" t="s">
        <v>89</v>
      </c>
      <c r="C136" t="s">
        <v>79</v>
      </c>
      <c r="D136" s="11">
        <v>0.91666666666666663</v>
      </c>
      <c r="E136" s="9" t="str">
        <f>HYPERLINK("https://www.nba.com/stats/player/1630581/boxscores-traditional", "Josh Giddey")</f>
        <v>Josh Giddey</v>
      </c>
      <c r="F136">
        <v>22.4</v>
      </c>
      <c r="G136" s="4">
        <v>10.855</v>
      </c>
      <c r="H136" s="3">
        <v>0.87285999999999997</v>
      </c>
      <c r="I136" s="3">
        <v>0.85314000000000001</v>
      </c>
      <c r="J136" s="3">
        <v>0.83147000000000004</v>
      </c>
      <c r="K136" s="3">
        <v>0.80784999999999996</v>
      </c>
      <c r="L136" s="3">
        <v>0.77934999999999999</v>
      </c>
      <c r="M136" s="3">
        <v>0.75175000000000003</v>
      </c>
      <c r="N136" s="3">
        <v>0.72240000000000004</v>
      </c>
      <c r="O136" s="3">
        <v>0.69145999999999996</v>
      </c>
      <c r="P136" s="3">
        <v>0.65910000000000002</v>
      </c>
      <c r="Q136" s="3">
        <v>0.62172000000000005</v>
      </c>
      <c r="R136" s="3">
        <v>0.58706000000000003</v>
      </c>
      <c r="S136" s="3">
        <v>0.55171999999999999</v>
      </c>
      <c r="T136" s="3">
        <v>0.51595000000000002</v>
      </c>
      <c r="U136" s="3">
        <v>0.47608</v>
      </c>
      <c r="V136" s="3">
        <v>0.44037999999999999</v>
      </c>
      <c r="W136" s="3">
        <v>0.40516999999999997</v>
      </c>
      <c r="X136" s="3">
        <v>0.37069999999999997</v>
      </c>
      <c r="Y136" s="3">
        <v>0.33723999999999998</v>
      </c>
      <c r="Z136" s="3">
        <v>0.30153000000000002</v>
      </c>
      <c r="AA136" s="3">
        <v>0.27093</v>
      </c>
      <c r="AB136" s="3">
        <v>0.24196000000000001</v>
      </c>
      <c r="AC136" s="3">
        <v>0.21476000000000001</v>
      </c>
      <c r="AD136" s="3">
        <v>0.18942999999999999</v>
      </c>
      <c r="AE136" s="3">
        <v>0.16353999999999999</v>
      </c>
      <c r="AF136" s="3">
        <v>0.14230999999999999</v>
      </c>
      <c r="AG136" s="3">
        <v>0.12302</v>
      </c>
      <c r="AH136" s="3">
        <v>0.10564999999999999</v>
      </c>
      <c r="AI136" s="3">
        <v>8.8510000000000005E-2</v>
      </c>
      <c r="AJ136" s="3">
        <v>7.4929999999999997E-2</v>
      </c>
      <c r="AK136" s="3">
        <v>6.3009999999999997E-2</v>
      </c>
      <c r="AL136" s="3">
        <v>5.262E-2</v>
      </c>
      <c r="AM136" s="3">
        <v>4.3630000000000002E-2</v>
      </c>
      <c r="AN136" s="3">
        <v>3.5150000000000001E-2</v>
      </c>
      <c r="AO136" s="3">
        <v>2.8719999999999999E-2</v>
      </c>
      <c r="AP136" s="3">
        <v>2.3300000000000001E-2</v>
      </c>
      <c r="AQ136" s="3">
        <v>1.8759999999999999E-2</v>
      </c>
      <c r="AR136" s="3">
        <v>1.4999999999999999E-2</v>
      </c>
      <c r="AS136" s="3">
        <v>1.1599999999999999E-2</v>
      </c>
      <c r="AT136" s="3">
        <v>9.1400000000000006E-3</v>
      </c>
      <c r="AU136" s="3">
        <v>7.1399999999999996E-3</v>
      </c>
      <c r="AV136" s="3">
        <v>5.5399999999999998E-3</v>
      </c>
      <c r="AW136" s="3">
        <v>4.2700000000000004E-3</v>
      </c>
      <c r="AX136" s="3">
        <v>3.1700000000000001E-3</v>
      </c>
      <c r="AY136" s="3">
        <v>2.3999999999999998E-3</v>
      </c>
      <c r="AZ136" s="3">
        <v>1.81E-3</v>
      </c>
      <c r="BA136" s="3">
        <v>1.3500000000000001E-3</v>
      </c>
      <c r="BB136" s="3">
        <v>9.7000000000000005E-4</v>
      </c>
      <c r="BC136" s="3">
        <v>7.1000000000000002E-4</v>
      </c>
      <c r="BD136" s="3">
        <v>5.1999999999999995E-4</v>
      </c>
      <c r="BE136" s="3">
        <v>3.8000000000000002E-4</v>
      </c>
      <c r="BF136" s="5">
        <f>P_A_R[[#This Row],[10+]]-P_A_R[[#This Row],[11+]]</f>
        <v>1.971999999999996E-2</v>
      </c>
      <c r="BG136" s="5">
        <f>P_A_R[[#This Row],[11+]]-P_A_R[[#This Row],[12+]]</f>
        <v>2.1669999999999967E-2</v>
      </c>
      <c r="BH136" s="5">
        <f>P_A_R[[#This Row],[12+]]-P_A_R[[#This Row],[13+]]</f>
        <v>2.3620000000000085E-2</v>
      </c>
      <c r="BI136" s="5">
        <f>P_A_R[[#This Row],[13+]]-P_A_R[[#This Row],[14+]]</f>
        <v>2.849999999999997E-2</v>
      </c>
      <c r="BJ136" s="5">
        <f>P_A_R[[#This Row],[14+]]-P_A_R[[#This Row],[15+]]</f>
        <v>2.7599999999999958E-2</v>
      </c>
      <c r="BK136" s="5">
        <f>P_A_R[[#This Row],[15+]]-P_A_R[[#This Row],[16+]]</f>
        <v>2.9349999999999987E-2</v>
      </c>
      <c r="BL136" s="5">
        <f>P_A_R[[#This Row],[16+]]-P_A_R[[#This Row],[17+]]</f>
        <v>3.0940000000000079E-2</v>
      </c>
      <c r="BM136" s="5">
        <f>P_A_R[[#This Row],[17+]]-P_A_R[[#This Row],[18+]]</f>
        <v>3.2359999999999944E-2</v>
      </c>
      <c r="BN136" s="5">
        <f>P_A_R[[#This Row],[18+]]-P_A_R[[#This Row],[19+]]</f>
        <v>3.7379999999999969E-2</v>
      </c>
      <c r="BO136" s="5">
        <f>P_A_R[[#This Row],[19+]]-P_A_R[[#This Row],[20+]]</f>
        <v>3.4660000000000024E-2</v>
      </c>
      <c r="BP136" s="5">
        <f>P_A_R[[#This Row],[20+]]-P_A_R[[#This Row],[21+]]</f>
        <v>3.5340000000000038E-2</v>
      </c>
      <c r="BQ136" s="5">
        <f>P_A_R[[#This Row],[21+]]-P_A_R[[#This Row],[22+]]</f>
        <v>3.5769999999999968E-2</v>
      </c>
      <c r="BR136" s="5">
        <f>P_A_R[[#This Row],[22+]]-P_A_R[[#This Row],[23+]]</f>
        <v>3.9870000000000017E-2</v>
      </c>
      <c r="BS136" s="5">
        <f>P_A_R[[#This Row],[23+]]-P_A_R[[#This Row],[24+]]</f>
        <v>3.570000000000001E-2</v>
      </c>
      <c r="BT136" s="5">
        <f>P_A_R[[#This Row],[24+]]-P_A_R[[#This Row],[25+]]</f>
        <v>3.5210000000000019E-2</v>
      </c>
      <c r="BU136" s="5">
        <f>P_A_R[[#This Row],[25+]]-P_A_R[[#This Row],[26+]]</f>
        <v>3.4470000000000001E-2</v>
      </c>
      <c r="BV136" s="5">
        <f>P_A_R[[#This Row],[26+]]-P_A_R[[#This Row],[27+]]</f>
        <v>3.345999999999999E-2</v>
      </c>
      <c r="BW136" s="5">
        <f>P_A_R[[#This Row],[27+]]-P_A_R[[#This Row],[28+]]</f>
        <v>3.5709999999999964E-2</v>
      </c>
      <c r="BX136" s="5">
        <f>P_A_R[[#This Row],[28+]]-P_A_R[[#This Row],[29+]]</f>
        <v>3.0600000000000016E-2</v>
      </c>
      <c r="BY136" s="5">
        <f>P_A_R[[#This Row],[29+]]-P_A_R[[#This Row],[30+]]</f>
        <v>2.8969999999999996E-2</v>
      </c>
      <c r="BZ136" s="5">
        <f>P_A_R[[#This Row],[30+]]-P_A_R[[#This Row],[31+]]</f>
        <v>2.7200000000000002E-2</v>
      </c>
      <c r="CA136" s="5">
        <f>P_A_R[[#This Row],[31+]]-P_A_R[[#This Row],[32+]]</f>
        <v>2.5330000000000019E-2</v>
      </c>
      <c r="CB136" s="5">
        <f>P_A_R[[#This Row],[32+]]-P_A_R[[#This Row],[33+]]</f>
        <v>2.5889999999999996E-2</v>
      </c>
      <c r="CC136" s="5">
        <f>P_A_R[[#This Row],[33+]]-P_A_R[[#This Row],[34+]]</f>
        <v>2.1229999999999999E-2</v>
      </c>
      <c r="CD136" s="5">
        <f>P_A_R[[#This Row],[34+]]-P_A_R[[#This Row],[35+]]</f>
        <v>1.9289999999999988E-2</v>
      </c>
      <c r="CE136" s="5">
        <f>P_A_R[[#This Row],[35+]]-P_A_R[[#This Row],[36+]]</f>
        <v>1.737000000000001E-2</v>
      </c>
      <c r="CF136" s="5">
        <f>P_A_R[[#This Row],[36+]]-P_A_R[[#This Row],[37+]]</f>
        <v>1.7139999999999989E-2</v>
      </c>
      <c r="CG136" s="5">
        <f>P_A_R[[#This Row],[37+]]-P_A_R[[#This Row],[38+]]</f>
        <v>1.3580000000000009E-2</v>
      </c>
      <c r="CH136" s="5">
        <f>P_A_R[[#This Row],[38+]]-P_A_R[[#This Row],[39+]]</f>
        <v>1.192E-2</v>
      </c>
      <c r="CI136" s="5">
        <f>P_A_R[[#This Row],[39+]]-P_A_R[[#This Row],[40+]]</f>
        <v>1.0389999999999996E-2</v>
      </c>
      <c r="CJ136" s="5">
        <f>P_A_R[[#This Row],[40+]]-P_A_R[[#This Row],[41+]]</f>
        <v>8.989999999999998E-3</v>
      </c>
      <c r="CK136" s="5">
        <f>P_A_R[[#This Row],[41+]]-P_A_R[[#This Row],[42+]]</f>
        <v>8.4800000000000014E-3</v>
      </c>
      <c r="CL136" s="5">
        <f>P_A_R[[#This Row],[42+]]-P_A_R[[#This Row],[43+]]</f>
        <v>6.4300000000000017E-3</v>
      </c>
      <c r="CM136" s="5">
        <f>P_A_R[[#This Row],[43+]]-P_A_R[[#This Row],[44+]]</f>
        <v>5.4199999999999977E-3</v>
      </c>
      <c r="CN136" s="5">
        <f>P_A_R[[#This Row],[44+]]-P_A_R[[#This Row],[45+]]</f>
        <v>4.5400000000000024E-3</v>
      </c>
      <c r="CO136" s="5">
        <f>P_A_R[[#This Row],[45+]]-P_A_R[[#This Row],[46+]]</f>
        <v>3.7599999999999995E-3</v>
      </c>
      <c r="CP136" s="5">
        <f>P_A_R[[#This Row],[46+]]-P_A_R[[#This Row],[47+]]</f>
        <v>3.4000000000000002E-3</v>
      </c>
      <c r="CQ136" s="5">
        <f>P_A_R[[#This Row],[47+]]-P_A_R[[#This Row],[48+]]</f>
        <v>2.4599999999999986E-3</v>
      </c>
      <c r="CR136" s="5">
        <f>P_A_R[[#This Row],[48+]]-P_A_R[[#This Row],[49+]]</f>
        <v>2.0000000000000009E-3</v>
      </c>
      <c r="CS136" s="5">
        <f>P_A_R[[#This Row],[49+]]-P_A_R[[#This Row],[50+]]</f>
        <v>1.5999999999999999E-3</v>
      </c>
      <c r="CT136" s="5">
        <f>P_A_R[[#This Row],[50+]]-P_A_R[[#This Row],[51+]]</f>
        <v>1.2699999999999994E-3</v>
      </c>
      <c r="CU136" s="5">
        <f>P_A_R[[#This Row],[51+]]-P_A_R[[#This Row],[52+]]</f>
        <v>1.1000000000000003E-3</v>
      </c>
      <c r="CV136" s="5">
        <f>P_A_R[[#This Row],[52+]]-P_A_R[[#This Row],[53+]]</f>
        <v>7.7000000000000028E-4</v>
      </c>
      <c r="CW136" s="5">
        <f>P_A_R[[#This Row],[53+]]-P_A_R[[#This Row],[54+]]</f>
        <v>5.8999999999999981E-4</v>
      </c>
      <c r="CX136" s="5">
        <f>P_A_R[[#This Row],[54+]]-P_A_R[[#This Row],[55+]]</f>
        <v>4.5999999999999991E-4</v>
      </c>
      <c r="CY136" s="5">
        <f>P_A_R[[#This Row],[55+]]-P_A_R[[#This Row],[56+]]</f>
        <v>3.8000000000000002E-4</v>
      </c>
      <c r="CZ136" s="5">
        <f>P_A_R[[#This Row],[56+]]-P_A_R[[#This Row],[57+]]</f>
        <v>2.6000000000000003E-4</v>
      </c>
      <c r="DA136" s="5">
        <f>P_A_R[[#This Row],[57+]]-P_A_R[[#This Row],[58+]]</f>
        <v>1.9000000000000006E-4</v>
      </c>
      <c r="DB136" s="5">
        <f>P_A_R[[#This Row],[58+]]-P_A_R[[#This Row],[59+]]</f>
        <v>1.3999999999999993E-4</v>
      </c>
    </row>
    <row r="137" spans="1:106" x14ac:dyDescent="0.25">
      <c r="A137" s="10">
        <v>22400628</v>
      </c>
      <c r="B137" t="s">
        <v>89</v>
      </c>
      <c r="C137" t="s">
        <v>79</v>
      </c>
      <c r="D137" s="11">
        <v>0.91666666666666663</v>
      </c>
      <c r="E137" s="9" t="str">
        <f>HYPERLINK("https://www.nba.com/stats/player/1630172/boxscores-traditional", "Patrick Williams")</f>
        <v>Patrick Williams</v>
      </c>
      <c r="F137">
        <v>12.6</v>
      </c>
      <c r="G137" s="4">
        <v>4.5430000000000001</v>
      </c>
      <c r="H137" s="3">
        <v>0.71565999999999996</v>
      </c>
      <c r="I137" s="3">
        <v>0.63683000000000001</v>
      </c>
      <c r="J137" s="3">
        <v>0.55171999999999999</v>
      </c>
      <c r="K137" s="3">
        <v>0.46414</v>
      </c>
      <c r="L137" s="3">
        <v>0.37828000000000001</v>
      </c>
      <c r="M137" s="3">
        <v>0.29805999999999999</v>
      </c>
      <c r="N137" s="3">
        <v>0.22663</v>
      </c>
      <c r="O137" s="3">
        <v>0.16602</v>
      </c>
      <c r="P137" s="3">
        <v>0.11702</v>
      </c>
      <c r="Q137" s="3">
        <v>7.9269999999999993E-2</v>
      </c>
      <c r="R137" s="3">
        <v>5.1549999999999999E-2</v>
      </c>
      <c r="S137" s="3">
        <v>3.2160000000000001E-2</v>
      </c>
      <c r="T137" s="3">
        <v>1.9230000000000001E-2</v>
      </c>
      <c r="U137" s="3">
        <v>1.1010000000000001E-2</v>
      </c>
      <c r="V137" s="3">
        <v>6.0400000000000002E-3</v>
      </c>
      <c r="W137" s="3">
        <v>3.1700000000000001E-3</v>
      </c>
      <c r="X137" s="3">
        <v>1.5900000000000001E-3</v>
      </c>
      <c r="Y137" s="3">
        <v>7.6000000000000004E-4</v>
      </c>
      <c r="Z137" s="3">
        <v>3.5E-4</v>
      </c>
      <c r="AA137" s="3">
        <v>1.4999999999999999E-4</v>
      </c>
      <c r="AB137" s="3">
        <v>6.0000000000000002E-5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0</v>
      </c>
      <c r="AW137" s="3">
        <v>0</v>
      </c>
      <c r="AX137" s="3">
        <v>0</v>
      </c>
      <c r="AY137" s="3">
        <v>0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0</v>
      </c>
      <c r="BF137" s="5">
        <f>P_A_R[[#This Row],[10+]]-P_A_R[[#This Row],[11+]]</f>
        <v>7.8829999999999956E-2</v>
      </c>
      <c r="BG137" s="5">
        <f>P_A_R[[#This Row],[11+]]-P_A_R[[#This Row],[12+]]</f>
        <v>8.5110000000000019E-2</v>
      </c>
      <c r="BH137" s="5">
        <f>P_A_R[[#This Row],[12+]]-P_A_R[[#This Row],[13+]]</f>
        <v>8.7579999999999991E-2</v>
      </c>
      <c r="BI137" s="5">
        <f>P_A_R[[#This Row],[13+]]-P_A_R[[#This Row],[14+]]</f>
        <v>8.5859999999999992E-2</v>
      </c>
      <c r="BJ137" s="5">
        <f>P_A_R[[#This Row],[14+]]-P_A_R[[#This Row],[15+]]</f>
        <v>8.0220000000000014E-2</v>
      </c>
      <c r="BK137" s="5">
        <f>P_A_R[[#This Row],[15+]]-P_A_R[[#This Row],[16+]]</f>
        <v>7.1429999999999993E-2</v>
      </c>
      <c r="BL137" s="5">
        <f>P_A_R[[#This Row],[16+]]-P_A_R[[#This Row],[17+]]</f>
        <v>6.0609999999999997E-2</v>
      </c>
      <c r="BM137" s="5">
        <f>P_A_R[[#This Row],[17+]]-P_A_R[[#This Row],[18+]]</f>
        <v>4.9000000000000002E-2</v>
      </c>
      <c r="BN137" s="5">
        <f>P_A_R[[#This Row],[18+]]-P_A_R[[#This Row],[19+]]</f>
        <v>3.7750000000000006E-2</v>
      </c>
      <c r="BO137" s="5">
        <f>P_A_R[[#This Row],[19+]]-P_A_R[[#This Row],[20+]]</f>
        <v>2.7719999999999995E-2</v>
      </c>
      <c r="BP137" s="5">
        <f>P_A_R[[#This Row],[20+]]-P_A_R[[#This Row],[21+]]</f>
        <v>1.9389999999999998E-2</v>
      </c>
      <c r="BQ137" s="5">
        <f>P_A_R[[#This Row],[21+]]-P_A_R[[#This Row],[22+]]</f>
        <v>1.2930000000000001E-2</v>
      </c>
      <c r="BR137" s="5">
        <f>P_A_R[[#This Row],[22+]]-P_A_R[[#This Row],[23+]]</f>
        <v>8.2199999999999999E-3</v>
      </c>
      <c r="BS137" s="5">
        <f>P_A_R[[#This Row],[23+]]-P_A_R[[#This Row],[24+]]</f>
        <v>4.9700000000000005E-3</v>
      </c>
      <c r="BT137" s="5">
        <f>P_A_R[[#This Row],[24+]]-P_A_R[[#This Row],[25+]]</f>
        <v>2.8700000000000002E-3</v>
      </c>
      <c r="BU137" s="5">
        <f>P_A_R[[#This Row],[25+]]-P_A_R[[#This Row],[26+]]</f>
        <v>1.58E-3</v>
      </c>
      <c r="BV137" s="5">
        <f>P_A_R[[#This Row],[26+]]-P_A_R[[#This Row],[27+]]</f>
        <v>8.3000000000000001E-4</v>
      </c>
      <c r="BW137" s="5">
        <f>P_A_R[[#This Row],[27+]]-P_A_R[[#This Row],[28+]]</f>
        <v>4.1000000000000005E-4</v>
      </c>
      <c r="BX137" s="5">
        <f>P_A_R[[#This Row],[28+]]-P_A_R[[#This Row],[29+]]</f>
        <v>2.0000000000000001E-4</v>
      </c>
      <c r="BY137" s="5">
        <f>P_A_R[[#This Row],[29+]]-P_A_R[[#This Row],[30+]]</f>
        <v>8.9999999999999992E-5</v>
      </c>
      <c r="BZ137" s="5">
        <f>P_A_R[[#This Row],[30+]]-P_A_R[[#This Row],[31+]]</f>
        <v>6.0000000000000002E-5</v>
      </c>
      <c r="CA137" s="5">
        <f>P_A_R[[#This Row],[31+]]-P_A_R[[#This Row],[32+]]</f>
        <v>0</v>
      </c>
      <c r="CB137" s="5">
        <f>P_A_R[[#This Row],[32+]]-P_A_R[[#This Row],[33+]]</f>
        <v>0</v>
      </c>
      <c r="CC137" s="5">
        <f>P_A_R[[#This Row],[33+]]-P_A_R[[#This Row],[34+]]</f>
        <v>0</v>
      </c>
      <c r="CD137" s="5">
        <f>P_A_R[[#This Row],[34+]]-P_A_R[[#This Row],[35+]]</f>
        <v>0</v>
      </c>
      <c r="CE137" s="5">
        <f>P_A_R[[#This Row],[35+]]-P_A_R[[#This Row],[36+]]</f>
        <v>0</v>
      </c>
      <c r="CF137" s="5">
        <f>P_A_R[[#This Row],[36+]]-P_A_R[[#This Row],[37+]]</f>
        <v>0</v>
      </c>
      <c r="CG137" s="5">
        <f>P_A_R[[#This Row],[37+]]-P_A_R[[#This Row],[38+]]</f>
        <v>0</v>
      </c>
      <c r="CH137" s="5">
        <f>P_A_R[[#This Row],[38+]]-P_A_R[[#This Row],[39+]]</f>
        <v>0</v>
      </c>
      <c r="CI137" s="5">
        <f>P_A_R[[#This Row],[39+]]-P_A_R[[#This Row],[40+]]</f>
        <v>0</v>
      </c>
      <c r="CJ137" s="5">
        <f>P_A_R[[#This Row],[40+]]-P_A_R[[#This Row],[41+]]</f>
        <v>0</v>
      </c>
      <c r="CK137" s="5">
        <f>P_A_R[[#This Row],[41+]]-P_A_R[[#This Row],[42+]]</f>
        <v>0</v>
      </c>
      <c r="CL137" s="5">
        <f>P_A_R[[#This Row],[42+]]-P_A_R[[#This Row],[43+]]</f>
        <v>0</v>
      </c>
      <c r="CM137" s="5">
        <f>P_A_R[[#This Row],[43+]]-P_A_R[[#This Row],[44+]]</f>
        <v>0</v>
      </c>
      <c r="CN137" s="5">
        <f>P_A_R[[#This Row],[44+]]-P_A_R[[#This Row],[45+]]</f>
        <v>0</v>
      </c>
      <c r="CO137" s="5">
        <f>P_A_R[[#This Row],[45+]]-P_A_R[[#This Row],[46+]]</f>
        <v>0</v>
      </c>
      <c r="CP137" s="5">
        <f>P_A_R[[#This Row],[46+]]-P_A_R[[#This Row],[47+]]</f>
        <v>0</v>
      </c>
      <c r="CQ137" s="5">
        <f>P_A_R[[#This Row],[47+]]-P_A_R[[#This Row],[48+]]</f>
        <v>0</v>
      </c>
      <c r="CR137" s="5">
        <f>P_A_R[[#This Row],[48+]]-P_A_R[[#This Row],[49+]]</f>
        <v>0</v>
      </c>
      <c r="CS137" s="5">
        <f>P_A_R[[#This Row],[49+]]-P_A_R[[#This Row],[50+]]</f>
        <v>0</v>
      </c>
      <c r="CT137" s="5">
        <f>P_A_R[[#This Row],[50+]]-P_A_R[[#This Row],[51+]]</f>
        <v>0</v>
      </c>
      <c r="CU137" s="5">
        <f>P_A_R[[#This Row],[51+]]-P_A_R[[#This Row],[52+]]</f>
        <v>0</v>
      </c>
      <c r="CV137" s="5">
        <f>P_A_R[[#This Row],[52+]]-P_A_R[[#This Row],[53+]]</f>
        <v>0</v>
      </c>
      <c r="CW137" s="5">
        <f>P_A_R[[#This Row],[53+]]-P_A_R[[#This Row],[54+]]</f>
        <v>0</v>
      </c>
      <c r="CX137" s="5">
        <f>P_A_R[[#This Row],[54+]]-P_A_R[[#This Row],[55+]]</f>
        <v>0</v>
      </c>
      <c r="CY137" s="5">
        <f>P_A_R[[#This Row],[55+]]-P_A_R[[#This Row],[56+]]</f>
        <v>0</v>
      </c>
      <c r="CZ137" s="5">
        <f>P_A_R[[#This Row],[56+]]-P_A_R[[#This Row],[57+]]</f>
        <v>0</v>
      </c>
      <c r="DA137" s="5">
        <f>P_A_R[[#This Row],[57+]]-P_A_R[[#This Row],[58+]]</f>
        <v>0</v>
      </c>
      <c r="DB137" s="5">
        <f>P_A_R[[#This Row],[58+]]-P_A_R[[#This Row],[59+]]</f>
        <v>0</v>
      </c>
    </row>
    <row r="138" spans="1:106" x14ac:dyDescent="0.25">
      <c r="A138" s="10">
        <v>22400628</v>
      </c>
      <c r="B138" t="s">
        <v>79</v>
      </c>
      <c r="C138" t="s">
        <v>89</v>
      </c>
      <c r="D138" s="11">
        <v>0.91666666666666663</v>
      </c>
      <c r="E138" s="9" t="str">
        <f>HYPERLINK("https://www.nba.com/stats/player/201939/boxscores-traditional", "Stephen Curry")</f>
        <v>Stephen Curry</v>
      </c>
      <c r="F138">
        <v>34.200000000000003</v>
      </c>
      <c r="G138" s="4">
        <v>6.1120000000000001</v>
      </c>
      <c r="H138" s="3">
        <v>0.99995999999999996</v>
      </c>
      <c r="I138" s="3">
        <v>0.99992999999999999</v>
      </c>
      <c r="J138" s="3">
        <v>0.99985999999999997</v>
      </c>
      <c r="K138" s="3">
        <v>0.99973999999999996</v>
      </c>
      <c r="L138" s="3">
        <v>0.99951999999999996</v>
      </c>
      <c r="M138" s="3">
        <v>0.99916000000000005</v>
      </c>
      <c r="N138" s="3">
        <v>0.99856</v>
      </c>
      <c r="O138" s="3">
        <v>0.99751999999999996</v>
      </c>
      <c r="P138" s="3">
        <v>0.99597999999999998</v>
      </c>
      <c r="Q138" s="3">
        <v>0.99360999999999999</v>
      </c>
      <c r="R138" s="3">
        <v>0.98982999999999999</v>
      </c>
      <c r="S138" s="3">
        <v>0.98460999999999999</v>
      </c>
      <c r="T138" s="3">
        <v>0.97724999999999995</v>
      </c>
      <c r="U138" s="3">
        <v>0.96638000000000002</v>
      </c>
      <c r="V138" s="3">
        <v>0.95254000000000005</v>
      </c>
      <c r="W138" s="3">
        <v>0.93447999999999998</v>
      </c>
      <c r="X138" s="3">
        <v>0.90988000000000002</v>
      </c>
      <c r="Y138" s="3">
        <v>0.88100000000000001</v>
      </c>
      <c r="Z138" s="3">
        <v>0.84375</v>
      </c>
      <c r="AA138" s="3">
        <v>0.80234000000000005</v>
      </c>
      <c r="AB138" s="3">
        <v>0.75490000000000002</v>
      </c>
      <c r="AC138" s="3">
        <v>0.69847000000000004</v>
      </c>
      <c r="AD138" s="3">
        <v>0.64058000000000004</v>
      </c>
      <c r="AE138" s="3">
        <v>0.57926</v>
      </c>
      <c r="AF138" s="3">
        <v>0.51197000000000004</v>
      </c>
      <c r="AG138" s="3">
        <v>0.44828000000000001</v>
      </c>
      <c r="AH138" s="3">
        <v>0.38590999999999998</v>
      </c>
      <c r="AI138" s="3">
        <v>0.32275999999999999</v>
      </c>
      <c r="AJ138" s="3">
        <v>0.26762999999999998</v>
      </c>
      <c r="AK138" s="3">
        <v>0.21476000000000001</v>
      </c>
      <c r="AL138" s="3">
        <v>0.17105999999999999</v>
      </c>
      <c r="AM138" s="3">
        <v>0.13350000000000001</v>
      </c>
      <c r="AN138" s="3">
        <v>0.10027</v>
      </c>
      <c r="AO138" s="3">
        <v>7.4929999999999997E-2</v>
      </c>
      <c r="AP138" s="3">
        <v>5.4800000000000001E-2</v>
      </c>
      <c r="AQ138" s="3">
        <v>3.8359999999999998E-2</v>
      </c>
      <c r="AR138" s="3">
        <v>2.6800000000000001E-2</v>
      </c>
      <c r="AS138" s="3">
        <v>1.831E-2</v>
      </c>
      <c r="AT138" s="3">
        <v>1.191E-2</v>
      </c>
      <c r="AU138" s="3">
        <v>7.7600000000000004E-3</v>
      </c>
      <c r="AV138" s="3">
        <v>4.7999999999999996E-3</v>
      </c>
      <c r="AW138" s="3">
        <v>2.98E-3</v>
      </c>
      <c r="AX138" s="3">
        <v>1.81E-3</v>
      </c>
      <c r="AY138" s="3">
        <v>1.0399999999999999E-3</v>
      </c>
      <c r="AZ138" s="3">
        <v>5.9999999999999995E-4</v>
      </c>
      <c r="BA138" s="3">
        <v>3.4000000000000002E-4</v>
      </c>
      <c r="BB138" s="3">
        <v>1.8000000000000001E-4</v>
      </c>
      <c r="BC138" s="3">
        <v>1E-4</v>
      </c>
      <c r="BD138" s="3">
        <v>5.0000000000000002E-5</v>
      </c>
      <c r="BE138" s="3">
        <v>0</v>
      </c>
      <c r="BF138" s="5">
        <f>P_A_R[[#This Row],[10+]]-P_A_R[[#This Row],[11+]]</f>
        <v>2.9999999999974492E-5</v>
      </c>
      <c r="BG138" s="5">
        <f>P_A_R[[#This Row],[11+]]-P_A_R[[#This Row],[12+]]</f>
        <v>7.0000000000014495E-5</v>
      </c>
      <c r="BH138" s="5">
        <f>P_A_R[[#This Row],[12+]]-P_A_R[[#This Row],[13+]]</f>
        <v>1.2000000000000899E-4</v>
      </c>
      <c r="BI138" s="5">
        <f>P_A_R[[#This Row],[13+]]-P_A_R[[#This Row],[14+]]</f>
        <v>2.1999999999999797E-4</v>
      </c>
      <c r="BJ138" s="5">
        <f>P_A_R[[#This Row],[14+]]-P_A_R[[#This Row],[15+]]</f>
        <v>3.5999999999991594E-4</v>
      </c>
      <c r="BK138" s="5">
        <f>P_A_R[[#This Row],[15+]]-P_A_R[[#This Row],[16+]]</f>
        <v>6.0000000000004494E-4</v>
      </c>
      <c r="BL138" s="5">
        <f>P_A_R[[#This Row],[16+]]-P_A_R[[#This Row],[17+]]</f>
        <v>1.0400000000000409E-3</v>
      </c>
      <c r="BM138" s="5">
        <f>P_A_R[[#This Row],[17+]]-P_A_R[[#This Row],[18+]]</f>
        <v>1.5399999999999858E-3</v>
      </c>
      <c r="BN138" s="5">
        <f>P_A_R[[#This Row],[18+]]-P_A_R[[#This Row],[19+]]</f>
        <v>2.3699999999999832E-3</v>
      </c>
      <c r="BO138" s="5">
        <f>P_A_R[[#This Row],[19+]]-P_A_R[[#This Row],[20+]]</f>
        <v>3.7800000000000056E-3</v>
      </c>
      <c r="BP138" s="5">
        <f>P_A_R[[#This Row],[20+]]-P_A_R[[#This Row],[21+]]</f>
        <v>5.2200000000000024E-3</v>
      </c>
      <c r="BQ138" s="5">
        <f>P_A_R[[#This Row],[21+]]-P_A_R[[#This Row],[22+]]</f>
        <v>7.3600000000000332E-3</v>
      </c>
      <c r="BR138" s="5">
        <f>P_A_R[[#This Row],[22+]]-P_A_R[[#This Row],[23+]]</f>
        <v>1.0869999999999935E-2</v>
      </c>
      <c r="BS138" s="5">
        <f>P_A_R[[#This Row],[23+]]-P_A_R[[#This Row],[24+]]</f>
        <v>1.3839999999999963E-2</v>
      </c>
      <c r="BT138" s="5">
        <f>P_A_R[[#This Row],[24+]]-P_A_R[[#This Row],[25+]]</f>
        <v>1.8060000000000076E-2</v>
      </c>
      <c r="BU138" s="5">
        <f>P_A_R[[#This Row],[25+]]-P_A_R[[#This Row],[26+]]</f>
        <v>2.4599999999999955E-2</v>
      </c>
      <c r="BV138" s="5">
        <f>P_A_R[[#This Row],[26+]]-P_A_R[[#This Row],[27+]]</f>
        <v>2.8880000000000017E-2</v>
      </c>
      <c r="BW138" s="5">
        <f>P_A_R[[#This Row],[27+]]-P_A_R[[#This Row],[28+]]</f>
        <v>3.7250000000000005E-2</v>
      </c>
      <c r="BX138" s="5">
        <f>P_A_R[[#This Row],[28+]]-P_A_R[[#This Row],[29+]]</f>
        <v>4.1409999999999947E-2</v>
      </c>
      <c r="BY138" s="5">
        <f>P_A_R[[#This Row],[29+]]-P_A_R[[#This Row],[30+]]</f>
        <v>4.7440000000000038E-2</v>
      </c>
      <c r="BZ138" s="5">
        <f>P_A_R[[#This Row],[30+]]-P_A_R[[#This Row],[31+]]</f>
        <v>5.642999999999998E-2</v>
      </c>
      <c r="CA138" s="5">
        <f>P_A_R[[#This Row],[31+]]-P_A_R[[#This Row],[32+]]</f>
        <v>5.7889999999999997E-2</v>
      </c>
      <c r="CB138" s="5">
        <f>P_A_R[[#This Row],[32+]]-P_A_R[[#This Row],[33+]]</f>
        <v>6.1320000000000041E-2</v>
      </c>
      <c r="CC138" s="5">
        <f>P_A_R[[#This Row],[33+]]-P_A_R[[#This Row],[34+]]</f>
        <v>6.7289999999999961E-2</v>
      </c>
      <c r="CD138" s="5">
        <f>P_A_R[[#This Row],[34+]]-P_A_R[[#This Row],[35+]]</f>
        <v>6.3690000000000024E-2</v>
      </c>
      <c r="CE138" s="5">
        <f>P_A_R[[#This Row],[35+]]-P_A_R[[#This Row],[36+]]</f>
        <v>6.2370000000000037E-2</v>
      </c>
      <c r="CF138" s="5">
        <f>P_A_R[[#This Row],[36+]]-P_A_R[[#This Row],[37+]]</f>
        <v>6.3149999999999984E-2</v>
      </c>
      <c r="CG138" s="5">
        <f>P_A_R[[#This Row],[37+]]-P_A_R[[#This Row],[38+]]</f>
        <v>5.5130000000000012E-2</v>
      </c>
      <c r="CH138" s="5">
        <f>P_A_R[[#This Row],[38+]]-P_A_R[[#This Row],[39+]]</f>
        <v>5.2869999999999973E-2</v>
      </c>
      <c r="CI138" s="5">
        <f>P_A_R[[#This Row],[39+]]-P_A_R[[#This Row],[40+]]</f>
        <v>4.3700000000000017E-2</v>
      </c>
      <c r="CJ138" s="5">
        <f>P_A_R[[#This Row],[40+]]-P_A_R[[#This Row],[41+]]</f>
        <v>3.7559999999999982E-2</v>
      </c>
      <c r="CK138" s="5">
        <f>P_A_R[[#This Row],[41+]]-P_A_R[[#This Row],[42+]]</f>
        <v>3.323000000000001E-2</v>
      </c>
      <c r="CL138" s="5">
        <f>P_A_R[[#This Row],[42+]]-P_A_R[[#This Row],[43+]]</f>
        <v>2.5340000000000001E-2</v>
      </c>
      <c r="CM138" s="5">
        <f>P_A_R[[#This Row],[43+]]-P_A_R[[#This Row],[44+]]</f>
        <v>2.0129999999999995E-2</v>
      </c>
      <c r="CN138" s="5">
        <f>P_A_R[[#This Row],[44+]]-P_A_R[[#This Row],[45+]]</f>
        <v>1.6440000000000003E-2</v>
      </c>
      <c r="CO138" s="5">
        <f>P_A_R[[#This Row],[45+]]-P_A_R[[#This Row],[46+]]</f>
        <v>1.1559999999999997E-2</v>
      </c>
      <c r="CP138" s="5">
        <f>P_A_R[[#This Row],[46+]]-P_A_R[[#This Row],[47+]]</f>
        <v>8.490000000000001E-3</v>
      </c>
      <c r="CQ138" s="5">
        <f>P_A_R[[#This Row],[47+]]-P_A_R[[#This Row],[48+]]</f>
        <v>6.3999999999999994E-3</v>
      </c>
      <c r="CR138" s="5">
        <f>P_A_R[[#This Row],[48+]]-P_A_R[[#This Row],[49+]]</f>
        <v>4.15E-3</v>
      </c>
      <c r="CS138" s="5">
        <f>P_A_R[[#This Row],[49+]]-P_A_R[[#This Row],[50+]]</f>
        <v>2.9600000000000008E-3</v>
      </c>
      <c r="CT138" s="5">
        <f>P_A_R[[#This Row],[50+]]-P_A_R[[#This Row],[51+]]</f>
        <v>1.8199999999999996E-3</v>
      </c>
      <c r="CU138" s="5">
        <f>P_A_R[[#This Row],[51+]]-P_A_R[[#This Row],[52+]]</f>
        <v>1.17E-3</v>
      </c>
      <c r="CV138" s="5">
        <f>P_A_R[[#This Row],[52+]]-P_A_R[[#This Row],[53+]]</f>
        <v>7.7000000000000007E-4</v>
      </c>
      <c r="CW138" s="5">
        <f>P_A_R[[#This Row],[53+]]-P_A_R[[#This Row],[54+]]</f>
        <v>4.3999999999999996E-4</v>
      </c>
      <c r="CX138" s="5">
        <f>P_A_R[[#This Row],[54+]]-P_A_R[[#This Row],[55+]]</f>
        <v>2.5999999999999992E-4</v>
      </c>
      <c r="CY138" s="5">
        <f>P_A_R[[#This Row],[55+]]-P_A_R[[#This Row],[56+]]</f>
        <v>1.6000000000000001E-4</v>
      </c>
      <c r="CZ138" s="5">
        <f>P_A_R[[#This Row],[56+]]-P_A_R[[#This Row],[57+]]</f>
        <v>8.0000000000000007E-5</v>
      </c>
      <c r="DA138" s="5">
        <f>P_A_R[[#This Row],[57+]]-P_A_R[[#This Row],[58+]]</f>
        <v>5.0000000000000002E-5</v>
      </c>
      <c r="DB138" s="5">
        <f>P_A_R[[#This Row],[58+]]-P_A_R[[#This Row],[59+]]</f>
        <v>5.0000000000000002E-5</v>
      </c>
    </row>
    <row r="139" spans="1:106" x14ac:dyDescent="0.25">
      <c r="A139" s="10">
        <v>22400628</v>
      </c>
      <c r="B139" t="s">
        <v>79</v>
      </c>
      <c r="C139" t="s">
        <v>89</v>
      </c>
      <c r="D139" s="11">
        <v>0.91666666666666663</v>
      </c>
      <c r="E139" s="9" t="str">
        <f>HYPERLINK("https://www.nba.com/stats/player/1630228/boxscores-traditional", "Jonathan Kuminga")</f>
        <v>Jonathan Kuminga</v>
      </c>
      <c r="F139">
        <v>34.4</v>
      </c>
      <c r="G139" s="4">
        <v>11.741</v>
      </c>
      <c r="H139" s="3">
        <v>0.98124</v>
      </c>
      <c r="I139" s="3">
        <v>0.97670000000000001</v>
      </c>
      <c r="J139" s="3">
        <v>0.97192999999999996</v>
      </c>
      <c r="K139" s="3">
        <v>0.96562000000000003</v>
      </c>
      <c r="L139" s="3">
        <v>0.95906999999999998</v>
      </c>
      <c r="M139" s="3">
        <v>0.95052999999999999</v>
      </c>
      <c r="N139" s="3">
        <v>0.94179000000000002</v>
      </c>
      <c r="O139" s="3">
        <v>0.93056000000000005</v>
      </c>
      <c r="P139" s="3">
        <v>0.91923999999999995</v>
      </c>
      <c r="Q139" s="3">
        <v>0.90490000000000004</v>
      </c>
      <c r="R139" s="3">
        <v>0.89065000000000005</v>
      </c>
      <c r="S139" s="3">
        <v>0.87285999999999997</v>
      </c>
      <c r="T139" s="3">
        <v>0.85543000000000002</v>
      </c>
      <c r="U139" s="3">
        <v>0.83398000000000005</v>
      </c>
      <c r="V139" s="3">
        <v>0.81327000000000005</v>
      </c>
      <c r="W139" s="3">
        <v>0.78813999999999995</v>
      </c>
      <c r="X139" s="3">
        <v>0.76424000000000003</v>
      </c>
      <c r="Y139" s="3">
        <v>0.73565000000000003</v>
      </c>
      <c r="Z139" s="3">
        <v>0.70884000000000003</v>
      </c>
      <c r="AA139" s="3">
        <v>0.67723999999999995</v>
      </c>
      <c r="AB139" s="3">
        <v>0.64431000000000005</v>
      </c>
      <c r="AC139" s="3">
        <v>0.61409000000000002</v>
      </c>
      <c r="AD139" s="3">
        <v>0.57926</v>
      </c>
      <c r="AE139" s="3">
        <v>0.54776000000000002</v>
      </c>
      <c r="AF139" s="3">
        <v>0.51197000000000004</v>
      </c>
      <c r="AG139" s="3">
        <v>0.48005999999999999</v>
      </c>
      <c r="AH139" s="3">
        <v>0.44433</v>
      </c>
      <c r="AI139" s="3">
        <v>0.41293999999999997</v>
      </c>
      <c r="AJ139" s="3">
        <v>0.37828000000000001</v>
      </c>
      <c r="AK139" s="3">
        <v>0.34827000000000002</v>
      </c>
      <c r="AL139" s="3">
        <v>0.31561</v>
      </c>
      <c r="AM139" s="3">
        <v>0.28774</v>
      </c>
      <c r="AN139" s="3">
        <v>0.25785000000000002</v>
      </c>
      <c r="AO139" s="3">
        <v>0.23269999999999999</v>
      </c>
      <c r="AP139" s="3">
        <v>0.20610999999999999</v>
      </c>
      <c r="AQ139" s="3">
        <v>0.18406</v>
      </c>
      <c r="AR139" s="3">
        <v>0.16109000000000001</v>
      </c>
      <c r="AS139" s="3">
        <v>0.14230999999999999</v>
      </c>
      <c r="AT139" s="3">
        <v>0.12302</v>
      </c>
      <c r="AU139" s="3">
        <v>0.10749</v>
      </c>
      <c r="AV139" s="3">
        <v>9.1759999999999994E-2</v>
      </c>
      <c r="AW139" s="3">
        <v>7.9269999999999993E-2</v>
      </c>
      <c r="AX139" s="3">
        <v>6.6809999999999994E-2</v>
      </c>
      <c r="AY139" s="3">
        <v>5.7049999999999997E-2</v>
      </c>
      <c r="AZ139" s="3">
        <v>4.7460000000000002E-2</v>
      </c>
      <c r="BA139" s="3">
        <v>4.0059999999999998E-2</v>
      </c>
      <c r="BB139" s="3">
        <v>3.288E-2</v>
      </c>
      <c r="BC139" s="3">
        <v>2.743E-2</v>
      </c>
      <c r="BD139" s="3">
        <v>2.222E-2</v>
      </c>
      <c r="BE139" s="3">
        <v>1.7860000000000001E-2</v>
      </c>
      <c r="BF139" s="5">
        <f>P_A_R[[#This Row],[10+]]-P_A_R[[#This Row],[11+]]</f>
        <v>4.5399999999999885E-3</v>
      </c>
      <c r="BG139" s="5">
        <f>P_A_R[[#This Row],[11+]]-P_A_R[[#This Row],[12+]]</f>
        <v>4.770000000000052E-3</v>
      </c>
      <c r="BH139" s="5">
        <f>P_A_R[[#This Row],[12+]]-P_A_R[[#This Row],[13+]]</f>
        <v>6.3099999999999268E-3</v>
      </c>
      <c r="BI139" s="5">
        <f>P_A_R[[#This Row],[13+]]-P_A_R[[#This Row],[14+]]</f>
        <v>6.5500000000000558E-3</v>
      </c>
      <c r="BJ139" s="5">
        <f>P_A_R[[#This Row],[14+]]-P_A_R[[#This Row],[15+]]</f>
        <v>8.539999999999992E-3</v>
      </c>
      <c r="BK139" s="5">
        <f>P_A_R[[#This Row],[15+]]-P_A_R[[#This Row],[16+]]</f>
        <v>8.73999999999997E-3</v>
      </c>
      <c r="BL139" s="5">
        <f>P_A_R[[#This Row],[16+]]-P_A_R[[#This Row],[17+]]</f>
        <v>1.1229999999999962E-2</v>
      </c>
      <c r="BM139" s="5">
        <f>P_A_R[[#This Row],[17+]]-P_A_R[[#This Row],[18+]]</f>
        <v>1.1320000000000108E-2</v>
      </c>
      <c r="BN139" s="5">
        <f>P_A_R[[#This Row],[18+]]-P_A_R[[#This Row],[19+]]</f>
        <v>1.4339999999999908E-2</v>
      </c>
      <c r="BO139" s="5">
        <f>P_A_R[[#This Row],[19+]]-P_A_R[[#This Row],[20+]]</f>
        <v>1.4249999999999985E-2</v>
      </c>
      <c r="BP139" s="5">
        <f>P_A_R[[#This Row],[20+]]-P_A_R[[#This Row],[21+]]</f>
        <v>1.7790000000000084E-2</v>
      </c>
      <c r="BQ139" s="5">
        <f>P_A_R[[#This Row],[21+]]-P_A_R[[#This Row],[22+]]</f>
        <v>1.7429999999999946E-2</v>
      </c>
      <c r="BR139" s="5">
        <f>P_A_R[[#This Row],[22+]]-P_A_R[[#This Row],[23+]]</f>
        <v>2.1449999999999969E-2</v>
      </c>
      <c r="BS139" s="5">
        <f>P_A_R[[#This Row],[23+]]-P_A_R[[#This Row],[24+]]</f>
        <v>2.0710000000000006E-2</v>
      </c>
      <c r="BT139" s="5">
        <f>P_A_R[[#This Row],[24+]]-P_A_R[[#This Row],[25+]]</f>
        <v>2.5130000000000097E-2</v>
      </c>
      <c r="BU139" s="5">
        <f>P_A_R[[#This Row],[25+]]-P_A_R[[#This Row],[26+]]</f>
        <v>2.3899999999999921E-2</v>
      </c>
      <c r="BV139" s="5">
        <f>P_A_R[[#This Row],[26+]]-P_A_R[[#This Row],[27+]]</f>
        <v>2.8590000000000004E-2</v>
      </c>
      <c r="BW139" s="5">
        <f>P_A_R[[#This Row],[27+]]-P_A_R[[#This Row],[28+]]</f>
        <v>2.681E-2</v>
      </c>
      <c r="BX139" s="5">
        <f>P_A_R[[#This Row],[28+]]-P_A_R[[#This Row],[29+]]</f>
        <v>3.1600000000000072E-2</v>
      </c>
      <c r="BY139" s="5">
        <f>P_A_R[[#This Row],[29+]]-P_A_R[[#This Row],[30+]]</f>
        <v>3.2929999999999904E-2</v>
      </c>
      <c r="BZ139" s="5">
        <f>P_A_R[[#This Row],[30+]]-P_A_R[[#This Row],[31+]]</f>
        <v>3.0220000000000025E-2</v>
      </c>
      <c r="CA139" s="5">
        <f>P_A_R[[#This Row],[31+]]-P_A_R[[#This Row],[32+]]</f>
        <v>3.4830000000000028E-2</v>
      </c>
      <c r="CB139" s="5">
        <f>P_A_R[[#This Row],[32+]]-P_A_R[[#This Row],[33+]]</f>
        <v>3.1499999999999972E-2</v>
      </c>
      <c r="CC139" s="5">
        <f>P_A_R[[#This Row],[33+]]-P_A_R[[#This Row],[34+]]</f>
        <v>3.5789999999999988E-2</v>
      </c>
      <c r="CD139" s="5">
        <f>P_A_R[[#This Row],[34+]]-P_A_R[[#This Row],[35+]]</f>
        <v>3.1910000000000049E-2</v>
      </c>
      <c r="CE139" s="5">
        <f>P_A_R[[#This Row],[35+]]-P_A_R[[#This Row],[36+]]</f>
        <v>3.5729999999999984E-2</v>
      </c>
      <c r="CF139" s="5">
        <f>P_A_R[[#This Row],[36+]]-P_A_R[[#This Row],[37+]]</f>
        <v>3.1390000000000029E-2</v>
      </c>
      <c r="CG139" s="5">
        <f>P_A_R[[#This Row],[37+]]-P_A_R[[#This Row],[38+]]</f>
        <v>3.4659999999999969E-2</v>
      </c>
      <c r="CH139" s="5">
        <f>P_A_R[[#This Row],[38+]]-P_A_R[[#This Row],[39+]]</f>
        <v>3.0009999999999981E-2</v>
      </c>
      <c r="CI139" s="5">
        <f>P_A_R[[#This Row],[39+]]-P_A_R[[#This Row],[40+]]</f>
        <v>3.2660000000000022E-2</v>
      </c>
      <c r="CJ139" s="5">
        <f>P_A_R[[#This Row],[40+]]-P_A_R[[#This Row],[41+]]</f>
        <v>2.7870000000000006E-2</v>
      </c>
      <c r="CK139" s="5">
        <f>P_A_R[[#This Row],[41+]]-P_A_R[[#This Row],[42+]]</f>
        <v>2.9889999999999972E-2</v>
      </c>
      <c r="CL139" s="5">
        <f>P_A_R[[#This Row],[42+]]-P_A_R[[#This Row],[43+]]</f>
        <v>2.5150000000000033E-2</v>
      </c>
      <c r="CM139" s="5">
        <f>P_A_R[[#This Row],[43+]]-P_A_R[[#This Row],[44+]]</f>
        <v>2.6590000000000003E-2</v>
      </c>
      <c r="CN139" s="5">
        <f>P_A_R[[#This Row],[44+]]-P_A_R[[#This Row],[45+]]</f>
        <v>2.2049999999999986E-2</v>
      </c>
      <c r="CO139" s="5">
        <f>P_A_R[[#This Row],[45+]]-P_A_R[[#This Row],[46+]]</f>
        <v>2.296999999999999E-2</v>
      </c>
      <c r="CP139" s="5">
        <f>P_A_R[[#This Row],[46+]]-P_A_R[[#This Row],[47+]]</f>
        <v>1.8780000000000019E-2</v>
      </c>
      <c r="CQ139" s="5">
        <f>P_A_R[[#This Row],[47+]]-P_A_R[[#This Row],[48+]]</f>
        <v>1.9289999999999988E-2</v>
      </c>
      <c r="CR139" s="5">
        <f>P_A_R[[#This Row],[48+]]-P_A_R[[#This Row],[49+]]</f>
        <v>1.5530000000000002E-2</v>
      </c>
      <c r="CS139" s="5">
        <f>P_A_R[[#This Row],[49+]]-P_A_R[[#This Row],[50+]]</f>
        <v>1.5730000000000008E-2</v>
      </c>
      <c r="CT139" s="5">
        <f>P_A_R[[#This Row],[50+]]-P_A_R[[#This Row],[51+]]</f>
        <v>1.2490000000000001E-2</v>
      </c>
      <c r="CU139" s="5">
        <f>P_A_R[[#This Row],[51+]]-P_A_R[[#This Row],[52+]]</f>
        <v>1.2459999999999999E-2</v>
      </c>
      <c r="CV139" s="5">
        <f>P_A_R[[#This Row],[52+]]-P_A_R[[#This Row],[53+]]</f>
        <v>9.7599999999999978E-3</v>
      </c>
      <c r="CW139" s="5">
        <f>P_A_R[[#This Row],[53+]]-P_A_R[[#This Row],[54+]]</f>
        <v>9.5899999999999944E-3</v>
      </c>
      <c r="CX139" s="5">
        <f>P_A_R[[#This Row],[54+]]-P_A_R[[#This Row],[55+]]</f>
        <v>7.4000000000000038E-3</v>
      </c>
      <c r="CY139" s="5">
        <f>P_A_R[[#This Row],[55+]]-P_A_R[[#This Row],[56+]]</f>
        <v>7.1799999999999989E-3</v>
      </c>
      <c r="CZ139" s="5">
        <f>P_A_R[[#This Row],[56+]]-P_A_R[[#This Row],[57+]]</f>
        <v>5.45E-3</v>
      </c>
      <c r="DA139" s="5">
        <f>P_A_R[[#This Row],[57+]]-P_A_R[[#This Row],[58+]]</f>
        <v>5.2099999999999994E-3</v>
      </c>
      <c r="DB139" s="5">
        <f>P_A_R[[#This Row],[58+]]-P_A_R[[#This Row],[59+]]</f>
        <v>4.3599999999999993E-3</v>
      </c>
    </row>
    <row r="140" spans="1:106" x14ac:dyDescent="0.25">
      <c r="A140" s="10">
        <v>22400628</v>
      </c>
      <c r="B140" t="s">
        <v>79</v>
      </c>
      <c r="C140" t="s">
        <v>89</v>
      </c>
      <c r="D140" s="11">
        <v>0.91666666666666663</v>
      </c>
      <c r="E140" s="9" t="str">
        <f>HYPERLINK("https://www.nba.com/stats/player/1631218/boxscores-traditional", "Trayce Jackson-Davis")</f>
        <v>Trayce Jackson-Davis</v>
      </c>
      <c r="F140">
        <v>18</v>
      </c>
      <c r="G140" s="4">
        <v>4.1470000000000002</v>
      </c>
      <c r="H140" s="3">
        <v>0.97319999999999995</v>
      </c>
      <c r="I140" s="3">
        <v>0.95448999999999995</v>
      </c>
      <c r="J140" s="3">
        <v>0.92647000000000002</v>
      </c>
      <c r="K140" s="3">
        <v>0.88685999999999998</v>
      </c>
      <c r="L140" s="3">
        <v>0.83147000000000004</v>
      </c>
      <c r="M140" s="3">
        <v>0.76424000000000003</v>
      </c>
      <c r="N140" s="3">
        <v>0.68439000000000005</v>
      </c>
      <c r="O140" s="3">
        <v>0.59482999999999997</v>
      </c>
      <c r="P140" s="3">
        <v>0.5</v>
      </c>
      <c r="Q140" s="3">
        <v>0.40516999999999997</v>
      </c>
      <c r="R140" s="3">
        <v>0.31561</v>
      </c>
      <c r="S140" s="3">
        <v>0.23576</v>
      </c>
      <c r="T140" s="3">
        <v>0.16853000000000001</v>
      </c>
      <c r="U140" s="3">
        <v>0.11314</v>
      </c>
      <c r="V140" s="3">
        <v>7.3529999999999998E-2</v>
      </c>
      <c r="W140" s="3">
        <v>4.5510000000000002E-2</v>
      </c>
      <c r="X140" s="3">
        <v>2.6800000000000001E-2</v>
      </c>
      <c r="Y140" s="3">
        <v>1.4999999999999999E-2</v>
      </c>
      <c r="Z140" s="3">
        <v>7.9799999999999992E-3</v>
      </c>
      <c r="AA140" s="3">
        <v>4.0200000000000001E-3</v>
      </c>
      <c r="AB140" s="3">
        <v>1.9300000000000001E-3</v>
      </c>
      <c r="AC140" s="3">
        <v>8.7000000000000001E-4</v>
      </c>
      <c r="AD140" s="3">
        <v>3.6000000000000002E-4</v>
      </c>
      <c r="AE140" s="3">
        <v>1.4999999999999999E-4</v>
      </c>
      <c r="AF140" s="3">
        <v>6.0000000000000002E-5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0</v>
      </c>
      <c r="AW140" s="3">
        <v>0</v>
      </c>
      <c r="AX140" s="3">
        <v>0</v>
      </c>
      <c r="AY140" s="3">
        <v>0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>
        <v>0</v>
      </c>
      <c r="BF140" s="5">
        <f>P_A_R[[#This Row],[10+]]-P_A_R[[#This Row],[11+]]</f>
        <v>1.8710000000000004E-2</v>
      </c>
      <c r="BG140" s="5">
        <f>P_A_R[[#This Row],[11+]]-P_A_R[[#This Row],[12+]]</f>
        <v>2.8019999999999934E-2</v>
      </c>
      <c r="BH140" s="5">
        <f>P_A_R[[#This Row],[12+]]-P_A_R[[#This Row],[13+]]</f>
        <v>3.9610000000000034E-2</v>
      </c>
      <c r="BI140" s="5">
        <f>P_A_R[[#This Row],[13+]]-P_A_R[[#This Row],[14+]]</f>
        <v>5.5389999999999939E-2</v>
      </c>
      <c r="BJ140" s="5">
        <f>P_A_R[[#This Row],[14+]]-P_A_R[[#This Row],[15+]]</f>
        <v>6.7230000000000012E-2</v>
      </c>
      <c r="BK140" s="5">
        <f>P_A_R[[#This Row],[15+]]-P_A_R[[#This Row],[16+]]</f>
        <v>7.9849999999999977E-2</v>
      </c>
      <c r="BL140" s="5">
        <f>P_A_R[[#This Row],[16+]]-P_A_R[[#This Row],[17+]]</f>
        <v>8.9560000000000084E-2</v>
      </c>
      <c r="BM140" s="5">
        <f>P_A_R[[#This Row],[17+]]-P_A_R[[#This Row],[18+]]</f>
        <v>9.482999999999997E-2</v>
      </c>
      <c r="BN140" s="5">
        <f>P_A_R[[#This Row],[18+]]-P_A_R[[#This Row],[19+]]</f>
        <v>9.4830000000000025E-2</v>
      </c>
      <c r="BO140" s="5">
        <f>P_A_R[[#This Row],[19+]]-P_A_R[[#This Row],[20+]]</f>
        <v>8.9559999999999973E-2</v>
      </c>
      <c r="BP140" s="5">
        <f>P_A_R[[#This Row],[20+]]-P_A_R[[#This Row],[21+]]</f>
        <v>7.9850000000000004E-2</v>
      </c>
      <c r="BQ140" s="5">
        <f>P_A_R[[#This Row],[21+]]-P_A_R[[#This Row],[22+]]</f>
        <v>6.7229999999999984E-2</v>
      </c>
      <c r="BR140" s="5">
        <f>P_A_R[[#This Row],[22+]]-P_A_R[[#This Row],[23+]]</f>
        <v>5.5390000000000009E-2</v>
      </c>
      <c r="BS140" s="5">
        <f>P_A_R[[#This Row],[23+]]-P_A_R[[#This Row],[24+]]</f>
        <v>3.9610000000000006E-2</v>
      </c>
      <c r="BT140" s="5">
        <f>P_A_R[[#This Row],[24+]]-P_A_R[[#This Row],[25+]]</f>
        <v>2.8019999999999996E-2</v>
      </c>
      <c r="BU140" s="5">
        <f>P_A_R[[#This Row],[25+]]-P_A_R[[#This Row],[26+]]</f>
        <v>1.8710000000000001E-2</v>
      </c>
      <c r="BV140" s="5">
        <f>P_A_R[[#This Row],[26+]]-P_A_R[[#This Row],[27+]]</f>
        <v>1.1800000000000001E-2</v>
      </c>
      <c r="BW140" s="5">
        <f>P_A_R[[#This Row],[27+]]-P_A_R[[#This Row],[28+]]</f>
        <v>7.0200000000000002E-3</v>
      </c>
      <c r="BX140" s="5">
        <f>P_A_R[[#This Row],[28+]]-P_A_R[[#This Row],[29+]]</f>
        <v>3.9599999999999991E-3</v>
      </c>
      <c r="BY140" s="5">
        <f>P_A_R[[#This Row],[29+]]-P_A_R[[#This Row],[30+]]</f>
        <v>2.0899999999999998E-3</v>
      </c>
      <c r="BZ140" s="5">
        <f>P_A_R[[#This Row],[30+]]-P_A_R[[#This Row],[31+]]</f>
        <v>1.0600000000000002E-3</v>
      </c>
      <c r="CA140" s="5">
        <f>P_A_R[[#This Row],[31+]]-P_A_R[[#This Row],[32+]]</f>
        <v>5.1000000000000004E-4</v>
      </c>
      <c r="CB140" s="5">
        <f>P_A_R[[#This Row],[32+]]-P_A_R[[#This Row],[33+]]</f>
        <v>2.1000000000000004E-4</v>
      </c>
      <c r="CC140" s="5">
        <f>P_A_R[[#This Row],[33+]]-P_A_R[[#This Row],[34+]]</f>
        <v>8.9999999999999992E-5</v>
      </c>
      <c r="CD140" s="5">
        <f>P_A_R[[#This Row],[34+]]-P_A_R[[#This Row],[35+]]</f>
        <v>6.0000000000000002E-5</v>
      </c>
      <c r="CE140" s="5">
        <f>P_A_R[[#This Row],[35+]]-P_A_R[[#This Row],[36+]]</f>
        <v>0</v>
      </c>
      <c r="CF140" s="5">
        <f>P_A_R[[#This Row],[36+]]-P_A_R[[#This Row],[37+]]</f>
        <v>0</v>
      </c>
      <c r="CG140" s="5">
        <f>P_A_R[[#This Row],[37+]]-P_A_R[[#This Row],[38+]]</f>
        <v>0</v>
      </c>
      <c r="CH140" s="5">
        <f>P_A_R[[#This Row],[38+]]-P_A_R[[#This Row],[39+]]</f>
        <v>0</v>
      </c>
      <c r="CI140" s="5">
        <f>P_A_R[[#This Row],[39+]]-P_A_R[[#This Row],[40+]]</f>
        <v>0</v>
      </c>
      <c r="CJ140" s="5">
        <f>P_A_R[[#This Row],[40+]]-P_A_R[[#This Row],[41+]]</f>
        <v>0</v>
      </c>
      <c r="CK140" s="5">
        <f>P_A_R[[#This Row],[41+]]-P_A_R[[#This Row],[42+]]</f>
        <v>0</v>
      </c>
      <c r="CL140" s="5">
        <f>P_A_R[[#This Row],[42+]]-P_A_R[[#This Row],[43+]]</f>
        <v>0</v>
      </c>
      <c r="CM140" s="5">
        <f>P_A_R[[#This Row],[43+]]-P_A_R[[#This Row],[44+]]</f>
        <v>0</v>
      </c>
      <c r="CN140" s="5">
        <f>P_A_R[[#This Row],[44+]]-P_A_R[[#This Row],[45+]]</f>
        <v>0</v>
      </c>
      <c r="CO140" s="5">
        <f>P_A_R[[#This Row],[45+]]-P_A_R[[#This Row],[46+]]</f>
        <v>0</v>
      </c>
      <c r="CP140" s="5">
        <f>P_A_R[[#This Row],[46+]]-P_A_R[[#This Row],[47+]]</f>
        <v>0</v>
      </c>
      <c r="CQ140" s="5">
        <f>P_A_R[[#This Row],[47+]]-P_A_R[[#This Row],[48+]]</f>
        <v>0</v>
      </c>
      <c r="CR140" s="5">
        <f>P_A_R[[#This Row],[48+]]-P_A_R[[#This Row],[49+]]</f>
        <v>0</v>
      </c>
      <c r="CS140" s="5">
        <f>P_A_R[[#This Row],[49+]]-P_A_R[[#This Row],[50+]]</f>
        <v>0</v>
      </c>
      <c r="CT140" s="5">
        <f>P_A_R[[#This Row],[50+]]-P_A_R[[#This Row],[51+]]</f>
        <v>0</v>
      </c>
      <c r="CU140" s="5">
        <f>P_A_R[[#This Row],[51+]]-P_A_R[[#This Row],[52+]]</f>
        <v>0</v>
      </c>
      <c r="CV140" s="5">
        <f>P_A_R[[#This Row],[52+]]-P_A_R[[#This Row],[53+]]</f>
        <v>0</v>
      </c>
      <c r="CW140" s="5">
        <f>P_A_R[[#This Row],[53+]]-P_A_R[[#This Row],[54+]]</f>
        <v>0</v>
      </c>
      <c r="CX140" s="5">
        <f>P_A_R[[#This Row],[54+]]-P_A_R[[#This Row],[55+]]</f>
        <v>0</v>
      </c>
      <c r="CY140" s="5">
        <f>P_A_R[[#This Row],[55+]]-P_A_R[[#This Row],[56+]]</f>
        <v>0</v>
      </c>
      <c r="CZ140" s="5">
        <f>P_A_R[[#This Row],[56+]]-P_A_R[[#This Row],[57+]]</f>
        <v>0</v>
      </c>
      <c r="DA140" s="5">
        <f>P_A_R[[#This Row],[57+]]-P_A_R[[#This Row],[58+]]</f>
        <v>0</v>
      </c>
      <c r="DB140" s="5">
        <f>P_A_R[[#This Row],[58+]]-P_A_R[[#This Row],[59+]]</f>
        <v>0</v>
      </c>
    </row>
    <row r="141" spans="1:106" x14ac:dyDescent="0.25">
      <c r="A141" s="10">
        <v>22400628</v>
      </c>
      <c r="B141" t="s">
        <v>79</v>
      </c>
      <c r="C141" t="s">
        <v>89</v>
      </c>
      <c r="D141" s="11">
        <v>0.91666666666666663</v>
      </c>
      <c r="E141" s="9" t="str">
        <f>HYPERLINK("https://www.nba.com/stats/player/203110/boxscores-traditional", "Draymond Green")</f>
        <v>Draymond Green</v>
      </c>
      <c r="F141">
        <v>20.6</v>
      </c>
      <c r="G141" s="4">
        <v>5.7830000000000004</v>
      </c>
      <c r="H141" s="3">
        <v>0.96638000000000002</v>
      </c>
      <c r="I141" s="3">
        <v>0.95154000000000005</v>
      </c>
      <c r="J141" s="3">
        <v>0.93189</v>
      </c>
      <c r="K141" s="3">
        <v>0.90490000000000004</v>
      </c>
      <c r="L141" s="3">
        <v>0.87285999999999997</v>
      </c>
      <c r="M141" s="3">
        <v>0.83398000000000005</v>
      </c>
      <c r="N141" s="3">
        <v>0.78813999999999995</v>
      </c>
      <c r="O141" s="3">
        <v>0.73236999999999997</v>
      </c>
      <c r="P141" s="3">
        <v>0.67364000000000002</v>
      </c>
      <c r="Q141" s="3">
        <v>0.61026000000000002</v>
      </c>
      <c r="R141" s="3">
        <v>0.53983000000000003</v>
      </c>
      <c r="S141" s="3">
        <v>0.47210000000000002</v>
      </c>
      <c r="T141" s="3">
        <v>0.40516999999999997</v>
      </c>
      <c r="U141" s="3">
        <v>0.33723999999999998</v>
      </c>
      <c r="V141" s="3">
        <v>0.27760000000000001</v>
      </c>
      <c r="W141" s="3">
        <v>0.22363</v>
      </c>
      <c r="X141" s="3">
        <v>0.17619000000000001</v>
      </c>
      <c r="Y141" s="3">
        <v>0.13350000000000001</v>
      </c>
      <c r="Z141" s="3">
        <v>0.10027</v>
      </c>
      <c r="AA141" s="3">
        <v>7.3529999999999998E-2</v>
      </c>
      <c r="AB141" s="3">
        <v>5.1549999999999999E-2</v>
      </c>
      <c r="AC141" s="3">
        <v>3.5929999999999997E-2</v>
      </c>
      <c r="AD141" s="3">
        <v>2.4420000000000001E-2</v>
      </c>
      <c r="AE141" s="3">
        <v>1.618E-2</v>
      </c>
      <c r="AF141" s="3">
        <v>1.017E-2</v>
      </c>
      <c r="AG141" s="3">
        <v>6.3899999999999998E-3</v>
      </c>
      <c r="AH141" s="3">
        <v>3.9100000000000003E-3</v>
      </c>
      <c r="AI141" s="3">
        <v>2.2599999999999999E-3</v>
      </c>
      <c r="AJ141" s="3">
        <v>1.31E-3</v>
      </c>
      <c r="AK141" s="3">
        <v>7.3999999999999999E-4</v>
      </c>
      <c r="AL141" s="3">
        <v>4.0000000000000002E-4</v>
      </c>
      <c r="AM141" s="3">
        <v>2.1000000000000001E-4</v>
      </c>
      <c r="AN141" s="3">
        <v>1.1E-4</v>
      </c>
      <c r="AO141" s="3">
        <v>5.0000000000000002E-5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0</v>
      </c>
      <c r="AW141" s="3">
        <v>0</v>
      </c>
      <c r="AX141" s="3">
        <v>0</v>
      </c>
      <c r="AY141" s="3">
        <v>0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0</v>
      </c>
      <c r="BF141" s="5">
        <f>P_A_R[[#This Row],[10+]]-P_A_R[[#This Row],[11+]]</f>
        <v>1.4839999999999964E-2</v>
      </c>
      <c r="BG141" s="5">
        <f>P_A_R[[#This Row],[11+]]-P_A_R[[#This Row],[12+]]</f>
        <v>1.9650000000000056E-2</v>
      </c>
      <c r="BH141" s="5">
        <f>P_A_R[[#This Row],[12+]]-P_A_R[[#This Row],[13+]]</f>
        <v>2.6989999999999958E-2</v>
      </c>
      <c r="BI141" s="5">
        <f>P_A_R[[#This Row],[13+]]-P_A_R[[#This Row],[14+]]</f>
        <v>3.2040000000000068E-2</v>
      </c>
      <c r="BJ141" s="5">
        <f>P_A_R[[#This Row],[14+]]-P_A_R[[#This Row],[15+]]</f>
        <v>3.8879999999999915E-2</v>
      </c>
      <c r="BK141" s="5">
        <f>P_A_R[[#This Row],[15+]]-P_A_R[[#This Row],[16+]]</f>
        <v>4.5840000000000103E-2</v>
      </c>
      <c r="BL141" s="5">
        <f>P_A_R[[#This Row],[16+]]-P_A_R[[#This Row],[17+]]</f>
        <v>5.5769999999999986E-2</v>
      </c>
      <c r="BM141" s="5">
        <f>P_A_R[[#This Row],[17+]]-P_A_R[[#This Row],[18+]]</f>
        <v>5.8729999999999949E-2</v>
      </c>
      <c r="BN141" s="5">
        <f>P_A_R[[#This Row],[18+]]-P_A_R[[#This Row],[19+]]</f>
        <v>6.3379999999999992E-2</v>
      </c>
      <c r="BO141" s="5">
        <f>P_A_R[[#This Row],[19+]]-P_A_R[[#This Row],[20+]]</f>
        <v>7.0429999999999993E-2</v>
      </c>
      <c r="BP141" s="5">
        <f>P_A_R[[#This Row],[20+]]-P_A_R[[#This Row],[21+]]</f>
        <v>6.7730000000000012E-2</v>
      </c>
      <c r="BQ141" s="5">
        <f>P_A_R[[#This Row],[21+]]-P_A_R[[#This Row],[22+]]</f>
        <v>6.6930000000000045E-2</v>
      </c>
      <c r="BR141" s="5">
        <f>P_A_R[[#This Row],[22+]]-P_A_R[[#This Row],[23+]]</f>
        <v>6.792999999999999E-2</v>
      </c>
      <c r="BS141" s="5">
        <f>P_A_R[[#This Row],[23+]]-P_A_R[[#This Row],[24+]]</f>
        <v>5.9639999999999971E-2</v>
      </c>
      <c r="BT141" s="5">
        <f>P_A_R[[#This Row],[24+]]-P_A_R[[#This Row],[25+]]</f>
        <v>5.3970000000000018E-2</v>
      </c>
      <c r="BU141" s="5">
        <f>P_A_R[[#This Row],[25+]]-P_A_R[[#This Row],[26+]]</f>
        <v>4.7439999999999982E-2</v>
      </c>
      <c r="BV141" s="5">
        <f>P_A_R[[#This Row],[26+]]-P_A_R[[#This Row],[27+]]</f>
        <v>4.2690000000000006E-2</v>
      </c>
      <c r="BW141" s="5">
        <f>P_A_R[[#This Row],[27+]]-P_A_R[[#This Row],[28+]]</f>
        <v>3.323000000000001E-2</v>
      </c>
      <c r="BX141" s="5">
        <f>P_A_R[[#This Row],[28+]]-P_A_R[[#This Row],[29+]]</f>
        <v>2.674E-2</v>
      </c>
      <c r="BY141" s="5">
        <f>P_A_R[[#This Row],[29+]]-P_A_R[[#This Row],[30+]]</f>
        <v>2.198E-2</v>
      </c>
      <c r="BZ141" s="5">
        <f>P_A_R[[#This Row],[30+]]-P_A_R[[#This Row],[31+]]</f>
        <v>1.5620000000000002E-2</v>
      </c>
      <c r="CA141" s="5">
        <f>P_A_R[[#This Row],[31+]]-P_A_R[[#This Row],[32+]]</f>
        <v>1.1509999999999996E-2</v>
      </c>
      <c r="CB141" s="5">
        <f>P_A_R[[#This Row],[32+]]-P_A_R[[#This Row],[33+]]</f>
        <v>8.2400000000000008E-3</v>
      </c>
      <c r="CC141" s="5">
        <f>P_A_R[[#This Row],[33+]]-P_A_R[[#This Row],[34+]]</f>
        <v>6.0099999999999997E-3</v>
      </c>
      <c r="CD141" s="5">
        <f>P_A_R[[#This Row],[34+]]-P_A_R[[#This Row],[35+]]</f>
        <v>3.7800000000000004E-3</v>
      </c>
      <c r="CE141" s="5">
        <f>P_A_R[[#This Row],[35+]]-P_A_R[[#This Row],[36+]]</f>
        <v>2.4799999999999996E-3</v>
      </c>
      <c r="CF141" s="5">
        <f>P_A_R[[#This Row],[36+]]-P_A_R[[#This Row],[37+]]</f>
        <v>1.6500000000000004E-3</v>
      </c>
      <c r="CG141" s="5">
        <f>P_A_R[[#This Row],[37+]]-P_A_R[[#This Row],[38+]]</f>
        <v>9.4999999999999989E-4</v>
      </c>
      <c r="CH141" s="5">
        <f>P_A_R[[#This Row],[38+]]-P_A_R[[#This Row],[39+]]</f>
        <v>5.6999999999999998E-4</v>
      </c>
      <c r="CI141" s="5">
        <f>P_A_R[[#This Row],[39+]]-P_A_R[[#This Row],[40+]]</f>
        <v>3.3999999999999997E-4</v>
      </c>
      <c r="CJ141" s="5">
        <f>P_A_R[[#This Row],[40+]]-P_A_R[[#This Row],[41+]]</f>
        <v>1.9000000000000001E-4</v>
      </c>
      <c r="CK141" s="5">
        <f>P_A_R[[#This Row],[41+]]-P_A_R[[#This Row],[42+]]</f>
        <v>1E-4</v>
      </c>
      <c r="CL141" s="5">
        <f>P_A_R[[#This Row],[42+]]-P_A_R[[#This Row],[43+]]</f>
        <v>6.0000000000000002E-5</v>
      </c>
      <c r="CM141" s="5">
        <f>P_A_R[[#This Row],[43+]]-P_A_R[[#This Row],[44+]]</f>
        <v>5.0000000000000002E-5</v>
      </c>
      <c r="CN141" s="5">
        <f>P_A_R[[#This Row],[44+]]-P_A_R[[#This Row],[45+]]</f>
        <v>0</v>
      </c>
      <c r="CO141" s="5">
        <f>P_A_R[[#This Row],[45+]]-P_A_R[[#This Row],[46+]]</f>
        <v>0</v>
      </c>
      <c r="CP141" s="5">
        <f>P_A_R[[#This Row],[46+]]-P_A_R[[#This Row],[47+]]</f>
        <v>0</v>
      </c>
      <c r="CQ141" s="5">
        <f>P_A_R[[#This Row],[47+]]-P_A_R[[#This Row],[48+]]</f>
        <v>0</v>
      </c>
      <c r="CR141" s="5">
        <f>P_A_R[[#This Row],[48+]]-P_A_R[[#This Row],[49+]]</f>
        <v>0</v>
      </c>
      <c r="CS141" s="5">
        <f>P_A_R[[#This Row],[49+]]-P_A_R[[#This Row],[50+]]</f>
        <v>0</v>
      </c>
      <c r="CT141" s="5">
        <f>P_A_R[[#This Row],[50+]]-P_A_R[[#This Row],[51+]]</f>
        <v>0</v>
      </c>
      <c r="CU141" s="5">
        <f>P_A_R[[#This Row],[51+]]-P_A_R[[#This Row],[52+]]</f>
        <v>0</v>
      </c>
      <c r="CV141" s="5">
        <f>P_A_R[[#This Row],[52+]]-P_A_R[[#This Row],[53+]]</f>
        <v>0</v>
      </c>
      <c r="CW141" s="5">
        <f>P_A_R[[#This Row],[53+]]-P_A_R[[#This Row],[54+]]</f>
        <v>0</v>
      </c>
      <c r="CX141" s="5">
        <f>P_A_R[[#This Row],[54+]]-P_A_R[[#This Row],[55+]]</f>
        <v>0</v>
      </c>
      <c r="CY141" s="5">
        <f>P_A_R[[#This Row],[55+]]-P_A_R[[#This Row],[56+]]</f>
        <v>0</v>
      </c>
      <c r="CZ141" s="5">
        <f>P_A_R[[#This Row],[56+]]-P_A_R[[#This Row],[57+]]</f>
        <v>0</v>
      </c>
      <c r="DA141" s="5">
        <f>P_A_R[[#This Row],[57+]]-P_A_R[[#This Row],[58+]]</f>
        <v>0</v>
      </c>
      <c r="DB141" s="5">
        <f>P_A_R[[#This Row],[58+]]-P_A_R[[#This Row],[59+]]</f>
        <v>0</v>
      </c>
    </row>
    <row r="142" spans="1:106" x14ac:dyDescent="0.25">
      <c r="A142" s="10">
        <v>22400628</v>
      </c>
      <c r="B142" t="s">
        <v>79</v>
      </c>
      <c r="C142" t="s">
        <v>89</v>
      </c>
      <c r="D142" s="11">
        <v>0.91666666666666663</v>
      </c>
      <c r="E142" s="9" t="str">
        <f>HYPERLINK("https://www.nba.com/stats/player/203952/boxscores-traditional", "Andrew Wiggins")</f>
        <v>Andrew Wiggins</v>
      </c>
      <c r="F142">
        <v>28.4</v>
      </c>
      <c r="G142" s="4">
        <v>12.847</v>
      </c>
      <c r="H142" s="3">
        <v>0.92364000000000002</v>
      </c>
      <c r="I142" s="3">
        <v>0.91149000000000002</v>
      </c>
      <c r="J142" s="3">
        <v>0.89973000000000003</v>
      </c>
      <c r="K142" s="3">
        <v>0.88492999999999999</v>
      </c>
      <c r="L142" s="3">
        <v>0.86863999999999997</v>
      </c>
      <c r="M142" s="3">
        <v>0.85082999999999998</v>
      </c>
      <c r="N142" s="3">
        <v>0.83398000000000005</v>
      </c>
      <c r="O142" s="3">
        <v>0.81327000000000005</v>
      </c>
      <c r="P142" s="3">
        <v>0.79103000000000001</v>
      </c>
      <c r="Q142" s="3">
        <v>0.76729999999999998</v>
      </c>
      <c r="R142" s="3">
        <v>0.74214999999999998</v>
      </c>
      <c r="S142" s="3">
        <v>0.71904000000000001</v>
      </c>
      <c r="T142" s="3">
        <v>0.69145999999999996</v>
      </c>
      <c r="U142" s="3">
        <v>0.66276000000000002</v>
      </c>
      <c r="V142" s="3">
        <v>0.63307000000000002</v>
      </c>
      <c r="W142" s="3">
        <v>0.60257000000000005</v>
      </c>
      <c r="X142" s="3">
        <v>0.57535000000000003</v>
      </c>
      <c r="Y142" s="3">
        <v>0.54379999999999995</v>
      </c>
      <c r="Z142" s="3">
        <v>0.51197000000000004</v>
      </c>
      <c r="AA142" s="3">
        <v>0.48005999999999999</v>
      </c>
      <c r="AB142" s="3">
        <v>0.45223999999999998</v>
      </c>
      <c r="AC142" s="3">
        <v>0.42074</v>
      </c>
      <c r="AD142" s="3">
        <v>0.38973999999999998</v>
      </c>
      <c r="AE142" s="3">
        <v>0.35942000000000002</v>
      </c>
      <c r="AF142" s="3">
        <v>0.32996999999999999</v>
      </c>
      <c r="AG142" s="3">
        <v>0.30503000000000002</v>
      </c>
      <c r="AH142" s="3">
        <v>0.27760000000000001</v>
      </c>
      <c r="AI142" s="3">
        <v>0.25142999999999999</v>
      </c>
      <c r="AJ142" s="3">
        <v>0.22663</v>
      </c>
      <c r="AK142" s="3">
        <v>0.20327000000000001</v>
      </c>
      <c r="AL142" s="3">
        <v>0.18406</v>
      </c>
      <c r="AM142" s="3">
        <v>0.16353999999999999</v>
      </c>
      <c r="AN142" s="3">
        <v>0.14457</v>
      </c>
      <c r="AO142" s="3">
        <v>0.12714</v>
      </c>
      <c r="AP142" s="3">
        <v>0.11314</v>
      </c>
      <c r="AQ142" s="3">
        <v>9.8530000000000006E-2</v>
      </c>
      <c r="AR142" s="3">
        <v>8.5339999999999999E-2</v>
      </c>
      <c r="AS142" s="3">
        <v>7.3529999999999998E-2</v>
      </c>
      <c r="AT142" s="3">
        <v>6.3009999999999997E-2</v>
      </c>
      <c r="AU142" s="3">
        <v>5.4800000000000001E-2</v>
      </c>
      <c r="AV142" s="3">
        <v>4.648E-2</v>
      </c>
      <c r="AW142" s="3">
        <v>3.9199999999999999E-2</v>
      </c>
      <c r="AX142" s="3">
        <v>3.288E-2</v>
      </c>
      <c r="AY142" s="3">
        <v>2.8070000000000001E-2</v>
      </c>
      <c r="AZ142" s="3">
        <v>2.3300000000000001E-2</v>
      </c>
      <c r="BA142" s="3">
        <v>1.9230000000000001E-2</v>
      </c>
      <c r="BB142" s="3">
        <v>1.5779999999999999E-2</v>
      </c>
      <c r="BC142" s="3">
        <v>1.2869999999999999E-2</v>
      </c>
      <c r="BD142" s="3">
        <v>1.072E-2</v>
      </c>
      <c r="BE142" s="3">
        <v>8.6599999999999993E-3</v>
      </c>
      <c r="BF142" s="5">
        <f>P_A_R[[#This Row],[10+]]-P_A_R[[#This Row],[11+]]</f>
        <v>1.2149999999999994E-2</v>
      </c>
      <c r="BG142" s="5">
        <f>P_A_R[[#This Row],[11+]]-P_A_R[[#This Row],[12+]]</f>
        <v>1.1759999999999993E-2</v>
      </c>
      <c r="BH142" s="5">
        <f>P_A_R[[#This Row],[12+]]-P_A_R[[#This Row],[13+]]</f>
        <v>1.4800000000000035E-2</v>
      </c>
      <c r="BI142" s="5">
        <f>P_A_R[[#This Row],[13+]]-P_A_R[[#This Row],[14+]]</f>
        <v>1.6290000000000027E-2</v>
      </c>
      <c r="BJ142" s="5">
        <f>P_A_R[[#This Row],[14+]]-P_A_R[[#This Row],[15+]]</f>
        <v>1.7809999999999993E-2</v>
      </c>
      <c r="BK142" s="5">
        <f>P_A_R[[#This Row],[15+]]-P_A_R[[#This Row],[16+]]</f>
        <v>1.6849999999999921E-2</v>
      </c>
      <c r="BL142" s="5">
        <f>P_A_R[[#This Row],[16+]]-P_A_R[[#This Row],[17+]]</f>
        <v>2.0710000000000006E-2</v>
      </c>
      <c r="BM142" s="5">
        <f>P_A_R[[#This Row],[17+]]-P_A_R[[#This Row],[18+]]</f>
        <v>2.2240000000000038E-2</v>
      </c>
      <c r="BN142" s="5">
        <f>P_A_R[[#This Row],[18+]]-P_A_R[[#This Row],[19+]]</f>
        <v>2.3730000000000029E-2</v>
      </c>
      <c r="BO142" s="5">
        <f>P_A_R[[#This Row],[19+]]-P_A_R[[#This Row],[20+]]</f>
        <v>2.5150000000000006E-2</v>
      </c>
      <c r="BP142" s="5">
        <f>P_A_R[[#This Row],[20+]]-P_A_R[[#This Row],[21+]]</f>
        <v>2.3109999999999964E-2</v>
      </c>
      <c r="BQ142" s="5">
        <f>P_A_R[[#This Row],[21+]]-P_A_R[[#This Row],[22+]]</f>
        <v>2.7580000000000049E-2</v>
      </c>
      <c r="BR142" s="5">
        <f>P_A_R[[#This Row],[22+]]-P_A_R[[#This Row],[23+]]</f>
        <v>2.8699999999999948E-2</v>
      </c>
      <c r="BS142" s="5">
        <f>P_A_R[[#This Row],[23+]]-P_A_R[[#This Row],[24+]]</f>
        <v>2.9689999999999994E-2</v>
      </c>
      <c r="BT142" s="5">
        <f>P_A_R[[#This Row],[24+]]-P_A_R[[#This Row],[25+]]</f>
        <v>3.0499999999999972E-2</v>
      </c>
      <c r="BU142" s="5">
        <f>P_A_R[[#This Row],[25+]]-P_A_R[[#This Row],[26+]]</f>
        <v>2.7220000000000022E-2</v>
      </c>
      <c r="BV142" s="5">
        <f>P_A_R[[#This Row],[26+]]-P_A_R[[#This Row],[27+]]</f>
        <v>3.1550000000000078E-2</v>
      </c>
      <c r="BW142" s="5">
        <f>P_A_R[[#This Row],[27+]]-P_A_R[[#This Row],[28+]]</f>
        <v>3.1829999999999914E-2</v>
      </c>
      <c r="BX142" s="5">
        <f>P_A_R[[#This Row],[28+]]-P_A_R[[#This Row],[29+]]</f>
        <v>3.1910000000000049E-2</v>
      </c>
      <c r="BY142" s="5">
        <f>P_A_R[[#This Row],[29+]]-P_A_R[[#This Row],[30+]]</f>
        <v>2.7820000000000011E-2</v>
      </c>
      <c r="BZ142" s="5">
        <f>P_A_R[[#This Row],[30+]]-P_A_R[[#This Row],[31+]]</f>
        <v>3.1499999999999972E-2</v>
      </c>
      <c r="CA142" s="5">
        <f>P_A_R[[#This Row],[31+]]-P_A_R[[#This Row],[32+]]</f>
        <v>3.1000000000000028E-2</v>
      </c>
      <c r="CB142" s="5">
        <f>P_A_R[[#This Row],[32+]]-P_A_R[[#This Row],[33+]]</f>
        <v>3.0319999999999958E-2</v>
      </c>
      <c r="CC142" s="5">
        <f>P_A_R[[#This Row],[33+]]-P_A_R[[#This Row],[34+]]</f>
        <v>2.9450000000000032E-2</v>
      </c>
      <c r="CD142" s="5">
        <f>P_A_R[[#This Row],[34+]]-P_A_R[[#This Row],[35+]]</f>
        <v>2.4939999999999962E-2</v>
      </c>
      <c r="CE142" s="5">
        <f>P_A_R[[#This Row],[35+]]-P_A_R[[#This Row],[36+]]</f>
        <v>2.743000000000001E-2</v>
      </c>
      <c r="CF142" s="5">
        <f>P_A_R[[#This Row],[36+]]-P_A_R[[#This Row],[37+]]</f>
        <v>2.6170000000000027E-2</v>
      </c>
      <c r="CG142" s="5">
        <f>P_A_R[[#This Row],[37+]]-P_A_R[[#This Row],[38+]]</f>
        <v>2.4799999999999989E-2</v>
      </c>
      <c r="CH142" s="5">
        <f>P_A_R[[#This Row],[38+]]-P_A_R[[#This Row],[39+]]</f>
        <v>2.3359999999999992E-2</v>
      </c>
      <c r="CI142" s="5">
        <f>P_A_R[[#This Row],[39+]]-P_A_R[[#This Row],[40+]]</f>
        <v>1.9210000000000005E-2</v>
      </c>
      <c r="CJ142" s="5">
        <f>P_A_R[[#This Row],[40+]]-P_A_R[[#This Row],[41+]]</f>
        <v>2.052000000000001E-2</v>
      </c>
      <c r="CK142" s="5">
        <f>P_A_R[[#This Row],[41+]]-P_A_R[[#This Row],[42+]]</f>
        <v>1.8969999999999987E-2</v>
      </c>
      <c r="CL142" s="5">
        <f>P_A_R[[#This Row],[42+]]-P_A_R[[#This Row],[43+]]</f>
        <v>1.7430000000000001E-2</v>
      </c>
      <c r="CM142" s="5">
        <f>P_A_R[[#This Row],[43+]]-P_A_R[[#This Row],[44+]]</f>
        <v>1.3999999999999999E-2</v>
      </c>
      <c r="CN142" s="5">
        <f>P_A_R[[#This Row],[44+]]-P_A_R[[#This Row],[45+]]</f>
        <v>1.4609999999999998E-2</v>
      </c>
      <c r="CO142" s="5">
        <f>P_A_R[[#This Row],[45+]]-P_A_R[[#This Row],[46+]]</f>
        <v>1.3190000000000007E-2</v>
      </c>
      <c r="CP142" s="5">
        <f>P_A_R[[#This Row],[46+]]-P_A_R[[#This Row],[47+]]</f>
        <v>1.1810000000000001E-2</v>
      </c>
      <c r="CQ142" s="5">
        <f>P_A_R[[#This Row],[47+]]-P_A_R[[#This Row],[48+]]</f>
        <v>1.0520000000000002E-2</v>
      </c>
      <c r="CR142" s="5">
        <f>P_A_R[[#This Row],[48+]]-P_A_R[[#This Row],[49+]]</f>
        <v>8.2099999999999951E-3</v>
      </c>
      <c r="CS142" s="5">
        <f>P_A_R[[#This Row],[49+]]-P_A_R[[#This Row],[50+]]</f>
        <v>8.320000000000001E-3</v>
      </c>
      <c r="CT142" s="5">
        <f>P_A_R[[#This Row],[50+]]-P_A_R[[#This Row],[51+]]</f>
        <v>7.2800000000000017E-3</v>
      </c>
      <c r="CU142" s="5">
        <f>P_A_R[[#This Row],[51+]]-P_A_R[[#This Row],[52+]]</f>
        <v>6.3199999999999992E-3</v>
      </c>
      <c r="CV142" s="5">
        <f>P_A_R[[#This Row],[52+]]-P_A_R[[#This Row],[53+]]</f>
        <v>4.8099999999999983E-3</v>
      </c>
      <c r="CW142" s="5">
        <f>P_A_R[[#This Row],[53+]]-P_A_R[[#This Row],[54+]]</f>
        <v>4.7699999999999999E-3</v>
      </c>
      <c r="CX142" s="5">
        <f>P_A_R[[#This Row],[54+]]-P_A_R[[#This Row],[55+]]</f>
        <v>4.0700000000000007E-3</v>
      </c>
      <c r="CY142" s="5">
        <f>P_A_R[[#This Row],[55+]]-P_A_R[[#This Row],[56+]]</f>
        <v>3.4500000000000017E-3</v>
      </c>
      <c r="CZ142" s="5">
        <f>P_A_R[[#This Row],[56+]]-P_A_R[[#This Row],[57+]]</f>
        <v>2.9099999999999994E-3</v>
      </c>
      <c r="DA142" s="5">
        <f>P_A_R[[#This Row],[57+]]-P_A_R[[#This Row],[58+]]</f>
        <v>2.1499999999999991E-3</v>
      </c>
      <c r="DB142" s="5">
        <f>P_A_R[[#This Row],[58+]]-P_A_R[[#This Row],[59+]]</f>
        <v>2.0600000000000011E-3</v>
      </c>
    </row>
    <row r="143" spans="1:106" x14ac:dyDescent="0.25">
      <c r="A143" s="10">
        <v>22400628</v>
      </c>
      <c r="B143" t="s">
        <v>79</v>
      </c>
      <c r="C143" t="s">
        <v>89</v>
      </c>
      <c r="D143" s="11">
        <v>0.91666666666666663</v>
      </c>
      <c r="E143" s="9" t="str">
        <f>HYPERLINK("https://www.nba.com/stats/player/203471/boxscores-traditional", "Dennis Schröder")</f>
        <v>Dennis Schröder</v>
      </c>
      <c r="F143">
        <v>16.600000000000001</v>
      </c>
      <c r="G143" s="4">
        <v>5.5350000000000001</v>
      </c>
      <c r="H143" s="3">
        <v>0.88297999999999999</v>
      </c>
      <c r="I143" s="3">
        <v>0.84375</v>
      </c>
      <c r="J143" s="3">
        <v>0.79673000000000005</v>
      </c>
      <c r="K143" s="3">
        <v>0.74214999999999998</v>
      </c>
      <c r="L143" s="3">
        <v>0.68081999999999998</v>
      </c>
      <c r="M143" s="3">
        <v>0.61409000000000002</v>
      </c>
      <c r="N143" s="3">
        <v>0.54379999999999995</v>
      </c>
      <c r="O143" s="3">
        <v>0.47210000000000002</v>
      </c>
      <c r="P143" s="3">
        <v>0.40128999999999998</v>
      </c>
      <c r="Q143" s="3">
        <v>0.33360000000000001</v>
      </c>
      <c r="R143" s="3">
        <v>0.27093</v>
      </c>
      <c r="S143" s="3">
        <v>0.21476000000000001</v>
      </c>
      <c r="T143" s="3">
        <v>0.16353999999999999</v>
      </c>
      <c r="U143" s="3">
        <v>0.12302</v>
      </c>
      <c r="V143" s="3">
        <v>9.0120000000000006E-2</v>
      </c>
      <c r="W143" s="3">
        <v>6.4259999999999998E-2</v>
      </c>
      <c r="X143" s="3">
        <v>4.4569999999999999E-2</v>
      </c>
      <c r="Y143" s="3">
        <v>3.005E-2</v>
      </c>
      <c r="Z143" s="3">
        <v>1.9699999999999999E-2</v>
      </c>
      <c r="AA143" s="3">
        <v>1.255E-2</v>
      </c>
      <c r="AB143" s="3">
        <v>7.7600000000000004E-3</v>
      </c>
      <c r="AC143" s="3">
        <v>4.6600000000000001E-3</v>
      </c>
      <c r="AD143" s="3">
        <v>2.7200000000000002E-3</v>
      </c>
      <c r="AE143" s="3">
        <v>1.5399999999999999E-3</v>
      </c>
      <c r="AF143" s="3">
        <v>8.4000000000000003E-4</v>
      </c>
      <c r="AG143" s="3">
        <v>4.4999999999999999E-4</v>
      </c>
      <c r="AH143" s="3">
        <v>2.3000000000000001E-4</v>
      </c>
      <c r="AI143" s="3">
        <v>1.1E-4</v>
      </c>
      <c r="AJ143" s="3">
        <v>5.0000000000000002E-5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0</v>
      </c>
      <c r="AW143" s="3">
        <v>0</v>
      </c>
      <c r="AX143" s="3">
        <v>0</v>
      </c>
      <c r="AY143" s="3">
        <v>0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0</v>
      </c>
      <c r="BF143" s="5">
        <f>P_A_R[[#This Row],[10+]]-P_A_R[[#This Row],[11+]]</f>
        <v>3.9229999999999987E-2</v>
      </c>
      <c r="BG143" s="5">
        <f>P_A_R[[#This Row],[11+]]-P_A_R[[#This Row],[12+]]</f>
        <v>4.7019999999999951E-2</v>
      </c>
      <c r="BH143" s="5">
        <f>P_A_R[[#This Row],[12+]]-P_A_R[[#This Row],[13+]]</f>
        <v>5.4580000000000073E-2</v>
      </c>
      <c r="BI143" s="5">
        <f>P_A_R[[#This Row],[13+]]-P_A_R[[#This Row],[14+]]</f>
        <v>6.1329999999999996E-2</v>
      </c>
      <c r="BJ143" s="5">
        <f>P_A_R[[#This Row],[14+]]-P_A_R[[#This Row],[15+]]</f>
        <v>6.6729999999999956E-2</v>
      </c>
      <c r="BK143" s="5">
        <f>P_A_R[[#This Row],[15+]]-P_A_R[[#This Row],[16+]]</f>
        <v>7.0290000000000075E-2</v>
      </c>
      <c r="BL143" s="5">
        <f>P_A_R[[#This Row],[16+]]-P_A_R[[#This Row],[17+]]</f>
        <v>7.169999999999993E-2</v>
      </c>
      <c r="BM143" s="5">
        <f>P_A_R[[#This Row],[17+]]-P_A_R[[#This Row],[18+]]</f>
        <v>7.081000000000004E-2</v>
      </c>
      <c r="BN143" s="5">
        <f>P_A_R[[#This Row],[18+]]-P_A_R[[#This Row],[19+]]</f>
        <v>6.7689999999999972E-2</v>
      </c>
      <c r="BO143" s="5">
        <f>P_A_R[[#This Row],[19+]]-P_A_R[[#This Row],[20+]]</f>
        <v>6.2670000000000003E-2</v>
      </c>
      <c r="BP143" s="5">
        <f>P_A_R[[#This Row],[20+]]-P_A_R[[#This Row],[21+]]</f>
        <v>5.6169999999999998E-2</v>
      </c>
      <c r="BQ143" s="5">
        <f>P_A_R[[#This Row],[21+]]-P_A_R[[#This Row],[22+]]</f>
        <v>5.1220000000000016E-2</v>
      </c>
      <c r="BR143" s="5">
        <f>P_A_R[[#This Row],[22+]]-P_A_R[[#This Row],[23+]]</f>
        <v>4.0519999999999987E-2</v>
      </c>
      <c r="BS143" s="5">
        <f>P_A_R[[#This Row],[23+]]-P_A_R[[#This Row],[24+]]</f>
        <v>3.2899999999999999E-2</v>
      </c>
      <c r="BT143" s="5">
        <f>P_A_R[[#This Row],[24+]]-P_A_R[[#This Row],[25+]]</f>
        <v>2.5860000000000008E-2</v>
      </c>
      <c r="BU143" s="5">
        <f>P_A_R[[#This Row],[25+]]-P_A_R[[#This Row],[26+]]</f>
        <v>1.9689999999999999E-2</v>
      </c>
      <c r="BV143" s="5">
        <f>P_A_R[[#This Row],[26+]]-P_A_R[[#This Row],[27+]]</f>
        <v>1.4519999999999998E-2</v>
      </c>
      <c r="BW143" s="5">
        <f>P_A_R[[#This Row],[27+]]-P_A_R[[#This Row],[28+]]</f>
        <v>1.0350000000000002E-2</v>
      </c>
      <c r="BX143" s="5">
        <f>P_A_R[[#This Row],[28+]]-P_A_R[[#This Row],[29+]]</f>
        <v>7.1499999999999984E-3</v>
      </c>
      <c r="BY143" s="5">
        <f>P_A_R[[#This Row],[29+]]-P_A_R[[#This Row],[30+]]</f>
        <v>4.79E-3</v>
      </c>
      <c r="BZ143" s="5">
        <f>P_A_R[[#This Row],[30+]]-P_A_R[[#This Row],[31+]]</f>
        <v>3.1000000000000003E-3</v>
      </c>
      <c r="CA143" s="5">
        <f>P_A_R[[#This Row],[31+]]-P_A_R[[#This Row],[32+]]</f>
        <v>1.9399999999999999E-3</v>
      </c>
      <c r="CB143" s="5">
        <f>P_A_R[[#This Row],[32+]]-P_A_R[[#This Row],[33+]]</f>
        <v>1.1800000000000003E-3</v>
      </c>
      <c r="CC143" s="5">
        <f>P_A_R[[#This Row],[33+]]-P_A_R[[#This Row],[34+]]</f>
        <v>6.9999999999999988E-4</v>
      </c>
      <c r="CD143" s="5">
        <f>P_A_R[[#This Row],[34+]]-P_A_R[[#This Row],[35+]]</f>
        <v>3.9000000000000005E-4</v>
      </c>
      <c r="CE143" s="5">
        <f>P_A_R[[#This Row],[35+]]-P_A_R[[#This Row],[36+]]</f>
        <v>2.1999999999999998E-4</v>
      </c>
      <c r="CF143" s="5">
        <f>P_A_R[[#This Row],[36+]]-P_A_R[[#This Row],[37+]]</f>
        <v>1.2E-4</v>
      </c>
      <c r="CG143" s="5">
        <f>P_A_R[[#This Row],[37+]]-P_A_R[[#This Row],[38+]]</f>
        <v>6.0000000000000002E-5</v>
      </c>
      <c r="CH143" s="5">
        <f>P_A_R[[#This Row],[38+]]-P_A_R[[#This Row],[39+]]</f>
        <v>5.0000000000000002E-5</v>
      </c>
      <c r="CI143" s="5">
        <f>P_A_R[[#This Row],[39+]]-P_A_R[[#This Row],[40+]]</f>
        <v>0</v>
      </c>
      <c r="CJ143" s="5">
        <f>P_A_R[[#This Row],[40+]]-P_A_R[[#This Row],[41+]]</f>
        <v>0</v>
      </c>
      <c r="CK143" s="5">
        <f>P_A_R[[#This Row],[41+]]-P_A_R[[#This Row],[42+]]</f>
        <v>0</v>
      </c>
      <c r="CL143" s="5">
        <f>P_A_R[[#This Row],[42+]]-P_A_R[[#This Row],[43+]]</f>
        <v>0</v>
      </c>
      <c r="CM143" s="5">
        <f>P_A_R[[#This Row],[43+]]-P_A_R[[#This Row],[44+]]</f>
        <v>0</v>
      </c>
      <c r="CN143" s="5">
        <f>P_A_R[[#This Row],[44+]]-P_A_R[[#This Row],[45+]]</f>
        <v>0</v>
      </c>
      <c r="CO143" s="5">
        <f>P_A_R[[#This Row],[45+]]-P_A_R[[#This Row],[46+]]</f>
        <v>0</v>
      </c>
      <c r="CP143" s="5">
        <f>P_A_R[[#This Row],[46+]]-P_A_R[[#This Row],[47+]]</f>
        <v>0</v>
      </c>
      <c r="CQ143" s="5">
        <f>P_A_R[[#This Row],[47+]]-P_A_R[[#This Row],[48+]]</f>
        <v>0</v>
      </c>
      <c r="CR143" s="5">
        <f>P_A_R[[#This Row],[48+]]-P_A_R[[#This Row],[49+]]</f>
        <v>0</v>
      </c>
      <c r="CS143" s="5">
        <f>P_A_R[[#This Row],[49+]]-P_A_R[[#This Row],[50+]]</f>
        <v>0</v>
      </c>
      <c r="CT143" s="5">
        <f>P_A_R[[#This Row],[50+]]-P_A_R[[#This Row],[51+]]</f>
        <v>0</v>
      </c>
      <c r="CU143" s="5">
        <f>P_A_R[[#This Row],[51+]]-P_A_R[[#This Row],[52+]]</f>
        <v>0</v>
      </c>
      <c r="CV143" s="5">
        <f>P_A_R[[#This Row],[52+]]-P_A_R[[#This Row],[53+]]</f>
        <v>0</v>
      </c>
      <c r="CW143" s="5">
        <f>P_A_R[[#This Row],[53+]]-P_A_R[[#This Row],[54+]]</f>
        <v>0</v>
      </c>
      <c r="CX143" s="5">
        <f>P_A_R[[#This Row],[54+]]-P_A_R[[#This Row],[55+]]</f>
        <v>0</v>
      </c>
      <c r="CY143" s="5">
        <f>P_A_R[[#This Row],[55+]]-P_A_R[[#This Row],[56+]]</f>
        <v>0</v>
      </c>
      <c r="CZ143" s="5">
        <f>P_A_R[[#This Row],[56+]]-P_A_R[[#This Row],[57+]]</f>
        <v>0</v>
      </c>
      <c r="DA143" s="5">
        <f>P_A_R[[#This Row],[57+]]-P_A_R[[#This Row],[58+]]</f>
        <v>0</v>
      </c>
      <c r="DB143" s="5">
        <f>P_A_R[[#This Row],[58+]]-P_A_R[[#This Row],[59+]]</f>
        <v>0</v>
      </c>
    </row>
    <row r="144" spans="1:106" x14ac:dyDescent="0.25">
      <c r="A144" s="10">
        <v>22400628</v>
      </c>
      <c r="B144" t="s">
        <v>79</v>
      </c>
      <c r="C144" t="s">
        <v>89</v>
      </c>
      <c r="D144" s="11">
        <v>0.91666666666666663</v>
      </c>
      <c r="E144" s="9" t="str">
        <f>HYPERLINK("https://www.nba.com/stats/player/1641764/boxscores-traditional", "Brandin Podziemski")</f>
        <v>Brandin Podziemski</v>
      </c>
      <c r="F144">
        <v>18.2</v>
      </c>
      <c r="G144" s="4">
        <v>7.25</v>
      </c>
      <c r="H144" s="3">
        <v>0.87075999999999998</v>
      </c>
      <c r="I144" s="3">
        <v>0.83891000000000004</v>
      </c>
      <c r="J144" s="3">
        <v>0.80510999999999999</v>
      </c>
      <c r="K144" s="3">
        <v>0.76424000000000003</v>
      </c>
      <c r="L144" s="3">
        <v>0.71904000000000001</v>
      </c>
      <c r="M144" s="3">
        <v>0.67003000000000001</v>
      </c>
      <c r="N144" s="3">
        <v>0.61790999999999996</v>
      </c>
      <c r="O144" s="3">
        <v>0.56749000000000005</v>
      </c>
      <c r="P144" s="3">
        <v>0.51197000000000004</v>
      </c>
      <c r="Q144" s="3">
        <v>0.45619999999999999</v>
      </c>
      <c r="R144" s="3">
        <v>0.40128999999999998</v>
      </c>
      <c r="S144" s="3">
        <v>0.34827000000000002</v>
      </c>
      <c r="T144" s="3">
        <v>0.30153000000000002</v>
      </c>
      <c r="U144" s="3">
        <v>0.25463000000000002</v>
      </c>
      <c r="V144" s="3">
        <v>0.21185999999999999</v>
      </c>
      <c r="W144" s="3">
        <v>0.17360999999999999</v>
      </c>
      <c r="X144" s="3">
        <v>0.14007</v>
      </c>
      <c r="Y144" s="3">
        <v>0.11314</v>
      </c>
      <c r="Z144" s="3">
        <v>8.8510000000000005E-2</v>
      </c>
      <c r="AA144" s="3">
        <v>6.8110000000000004E-2</v>
      </c>
      <c r="AB144" s="3">
        <v>5.1549999999999999E-2</v>
      </c>
      <c r="AC144" s="3">
        <v>3.8359999999999998E-2</v>
      </c>
      <c r="AD144" s="3">
        <v>2.8719999999999999E-2</v>
      </c>
      <c r="AE144" s="3">
        <v>2.068E-2</v>
      </c>
      <c r="AF144" s="3">
        <v>1.4630000000000001E-2</v>
      </c>
      <c r="AG144" s="3">
        <v>1.017E-2</v>
      </c>
      <c r="AH144" s="3">
        <v>6.9499999999999996E-3</v>
      </c>
      <c r="AI144" s="3">
        <v>4.7999999999999996E-3</v>
      </c>
      <c r="AJ144" s="3">
        <v>3.1700000000000001E-3</v>
      </c>
      <c r="AK144" s="3">
        <v>2.0500000000000002E-3</v>
      </c>
      <c r="AL144" s="3">
        <v>1.31E-3</v>
      </c>
      <c r="AM144" s="3">
        <v>8.4000000000000003E-4</v>
      </c>
      <c r="AN144" s="3">
        <v>5.1999999999999995E-4</v>
      </c>
      <c r="AO144" s="3">
        <v>3.1E-4</v>
      </c>
      <c r="AP144" s="3">
        <v>1.9000000000000001E-4</v>
      </c>
      <c r="AQ144" s="3">
        <v>1.1E-4</v>
      </c>
      <c r="AR144" s="3">
        <v>6.0000000000000002E-5</v>
      </c>
      <c r="AS144" s="3">
        <v>4.0000000000000003E-5</v>
      </c>
      <c r="AT144" s="3">
        <v>0</v>
      </c>
      <c r="AU144" s="3">
        <v>0</v>
      </c>
      <c r="AV144" s="3">
        <v>0</v>
      </c>
      <c r="AW144" s="3">
        <v>0</v>
      </c>
      <c r="AX144" s="3">
        <v>0</v>
      </c>
      <c r="AY144" s="3">
        <v>0</v>
      </c>
      <c r="AZ144" s="3">
        <v>0</v>
      </c>
      <c r="BA144" s="3">
        <v>0</v>
      </c>
      <c r="BB144" s="3">
        <v>0</v>
      </c>
      <c r="BC144" s="3">
        <v>0</v>
      </c>
      <c r="BD144" s="3">
        <v>0</v>
      </c>
      <c r="BE144" s="3">
        <v>0</v>
      </c>
      <c r="BF144" s="5">
        <f>P_A_R[[#This Row],[10+]]-P_A_R[[#This Row],[11+]]</f>
        <v>3.1849999999999934E-2</v>
      </c>
      <c r="BG144" s="5">
        <f>P_A_R[[#This Row],[11+]]-P_A_R[[#This Row],[12+]]</f>
        <v>3.3800000000000052E-2</v>
      </c>
      <c r="BH144" s="5">
        <f>P_A_R[[#This Row],[12+]]-P_A_R[[#This Row],[13+]]</f>
        <v>4.0869999999999962E-2</v>
      </c>
      <c r="BI144" s="5">
        <f>P_A_R[[#This Row],[13+]]-P_A_R[[#This Row],[14+]]</f>
        <v>4.5200000000000018E-2</v>
      </c>
      <c r="BJ144" s="5">
        <f>P_A_R[[#This Row],[14+]]-P_A_R[[#This Row],[15+]]</f>
        <v>4.9009999999999998E-2</v>
      </c>
      <c r="BK144" s="5">
        <f>P_A_R[[#This Row],[15+]]-P_A_R[[#This Row],[16+]]</f>
        <v>5.2120000000000055E-2</v>
      </c>
      <c r="BL144" s="5">
        <f>P_A_R[[#This Row],[16+]]-P_A_R[[#This Row],[17+]]</f>
        <v>5.0419999999999909E-2</v>
      </c>
      <c r="BM144" s="5">
        <f>P_A_R[[#This Row],[17+]]-P_A_R[[#This Row],[18+]]</f>
        <v>5.5520000000000014E-2</v>
      </c>
      <c r="BN144" s="5">
        <f>P_A_R[[#This Row],[18+]]-P_A_R[[#This Row],[19+]]</f>
        <v>5.5770000000000042E-2</v>
      </c>
      <c r="BO144" s="5">
        <f>P_A_R[[#This Row],[19+]]-P_A_R[[#This Row],[20+]]</f>
        <v>5.4910000000000014E-2</v>
      </c>
      <c r="BP144" s="5">
        <f>P_A_R[[#This Row],[20+]]-P_A_R[[#This Row],[21+]]</f>
        <v>5.3019999999999956E-2</v>
      </c>
      <c r="BQ144" s="5">
        <f>P_A_R[[#This Row],[21+]]-P_A_R[[#This Row],[22+]]</f>
        <v>4.6740000000000004E-2</v>
      </c>
      <c r="BR144" s="5">
        <f>P_A_R[[#This Row],[22+]]-P_A_R[[#This Row],[23+]]</f>
        <v>4.6899999999999997E-2</v>
      </c>
      <c r="BS144" s="5">
        <f>P_A_R[[#This Row],[23+]]-P_A_R[[#This Row],[24+]]</f>
        <v>4.277000000000003E-2</v>
      </c>
      <c r="BT144" s="5">
        <f>P_A_R[[#This Row],[24+]]-P_A_R[[#This Row],[25+]]</f>
        <v>3.8250000000000006E-2</v>
      </c>
      <c r="BU144" s="5">
        <f>P_A_R[[#This Row],[25+]]-P_A_R[[#This Row],[26+]]</f>
        <v>3.3539999999999986E-2</v>
      </c>
      <c r="BV144" s="5">
        <f>P_A_R[[#This Row],[26+]]-P_A_R[[#This Row],[27+]]</f>
        <v>2.6929999999999996E-2</v>
      </c>
      <c r="BW144" s="5">
        <f>P_A_R[[#This Row],[27+]]-P_A_R[[#This Row],[28+]]</f>
        <v>2.4629999999999999E-2</v>
      </c>
      <c r="BX144" s="5">
        <f>P_A_R[[#This Row],[28+]]-P_A_R[[#This Row],[29+]]</f>
        <v>2.0400000000000001E-2</v>
      </c>
      <c r="BY144" s="5">
        <f>P_A_R[[#This Row],[29+]]-P_A_R[[#This Row],[30+]]</f>
        <v>1.6560000000000005E-2</v>
      </c>
      <c r="BZ144" s="5">
        <f>P_A_R[[#This Row],[30+]]-P_A_R[[#This Row],[31+]]</f>
        <v>1.319E-2</v>
      </c>
      <c r="CA144" s="5">
        <f>P_A_R[[#This Row],[31+]]-P_A_R[[#This Row],[32+]]</f>
        <v>9.6399999999999993E-3</v>
      </c>
      <c r="CB144" s="5">
        <f>P_A_R[[#This Row],[32+]]-P_A_R[[#This Row],[33+]]</f>
        <v>8.0399999999999985E-3</v>
      </c>
      <c r="CC144" s="5">
        <f>P_A_R[[#This Row],[33+]]-P_A_R[[#This Row],[34+]]</f>
        <v>6.0499999999999998E-3</v>
      </c>
      <c r="CD144" s="5">
        <f>P_A_R[[#This Row],[34+]]-P_A_R[[#This Row],[35+]]</f>
        <v>4.4600000000000004E-3</v>
      </c>
      <c r="CE144" s="5">
        <f>P_A_R[[#This Row],[35+]]-P_A_R[[#This Row],[36+]]</f>
        <v>3.2200000000000006E-3</v>
      </c>
      <c r="CF144" s="5">
        <f>P_A_R[[#This Row],[36+]]-P_A_R[[#This Row],[37+]]</f>
        <v>2.15E-3</v>
      </c>
      <c r="CG144" s="5">
        <f>P_A_R[[#This Row],[37+]]-P_A_R[[#This Row],[38+]]</f>
        <v>1.6299999999999995E-3</v>
      </c>
      <c r="CH144" s="5">
        <f>P_A_R[[#This Row],[38+]]-P_A_R[[#This Row],[39+]]</f>
        <v>1.1199999999999999E-3</v>
      </c>
      <c r="CI144" s="5">
        <f>P_A_R[[#This Row],[39+]]-P_A_R[[#This Row],[40+]]</f>
        <v>7.4000000000000021E-4</v>
      </c>
      <c r="CJ144" s="5">
        <f>P_A_R[[#This Row],[40+]]-P_A_R[[#This Row],[41+]]</f>
        <v>4.6999999999999993E-4</v>
      </c>
      <c r="CK144" s="5">
        <f>P_A_R[[#This Row],[41+]]-P_A_R[[#This Row],[42+]]</f>
        <v>3.2000000000000008E-4</v>
      </c>
      <c r="CL144" s="5">
        <f>P_A_R[[#This Row],[42+]]-P_A_R[[#This Row],[43+]]</f>
        <v>2.0999999999999995E-4</v>
      </c>
      <c r="CM144" s="5">
        <f>P_A_R[[#This Row],[43+]]-P_A_R[[#This Row],[44+]]</f>
        <v>1.1999999999999999E-4</v>
      </c>
      <c r="CN144" s="5">
        <f>P_A_R[[#This Row],[44+]]-P_A_R[[#This Row],[45+]]</f>
        <v>8.0000000000000007E-5</v>
      </c>
      <c r="CO144" s="5">
        <f>P_A_R[[#This Row],[45+]]-P_A_R[[#This Row],[46+]]</f>
        <v>5.0000000000000002E-5</v>
      </c>
      <c r="CP144" s="5">
        <f>P_A_R[[#This Row],[46+]]-P_A_R[[#This Row],[47+]]</f>
        <v>1.9999999999999998E-5</v>
      </c>
      <c r="CQ144" s="5">
        <f>P_A_R[[#This Row],[47+]]-P_A_R[[#This Row],[48+]]</f>
        <v>4.0000000000000003E-5</v>
      </c>
      <c r="CR144" s="5">
        <f>P_A_R[[#This Row],[48+]]-P_A_R[[#This Row],[49+]]</f>
        <v>0</v>
      </c>
      <c r="CS144" s="5">
        <f>P_A_R[[#This Row],[49+]]-P_A_R[[#This Row],[50+]]</f>
        <v>0</v>
      </c>
      <c r="CT144" s="5">
        <f>P_A_R[[#This Row],[50+]]-P_A_R[[#This Row],[51+]]</f>
        <v>0</v>
      </c>
      <c r="CU144" s="5">
        <f>P_A_R[[#This Row],[51+]]-P_A_R[[#This Row],[52+]]</f>
        <v>0</v>
      </c>
      <c r="CV144" s="5">
        <f>P_A_R[[#This Row],[52+]]-P_A_R[[#This Row],[53+]]</f>
        <v>0</v>
      </c>
      <c r="CW144" s="5">
        <f>P_A_R[[#This Row],[53+]]-P_A_R[[#This Row],[54+]]</f>
        <v>0</v>
      </c>
      <c r="CX144" s="5">
        <f>P_A_R[[#This Row],[54+]]-P_A_R[[#This Row],[55+]]</f>
        <v>0</v>
      </c>
      <c r="CY144" s="5">
        <f>P_A_R[[#This Row],[55+]]-P_A_R[[#This Row],[56+]]</f>
        <v>0</v>
      </c>
      <c r="CZ144" s="5">
        <f>P_A_R[[#This Row],[56+]]-P_A_R[[#This Row],[57+]]</f>
        <v>0</v>
      </c>
      <c r="DA144" s="5">
        <f>P_A_R[[#This Row],[57+]]-P_A_R[[#This Row],[58+]]</f>
        <v>0</v>
      </c>
      <c r="DB144" s="5">
        <f>P_A_R[[#This Row],[58+]]-P_A_R[[#This Row],[59+]]</f>
        <v>0</v>
      </c>
    </row>
    <row r="145" spans="1:106" x14ac:dyDescent="0.25">
      <c r="A145" s="10">
        <v>22400628</v>
      </c>
      <c r="B145" t="s">
        <v>79</v>
      </c>
      <c r="C145" t="s">
        <v>89</v>
      </c>
      <c r="D145" s="11">
        <v>0.91666666666666663</v>
      </c>
      <c r="E145" s="9" t="str">
        <f>HYPERLINK("https://www.nba.com/stats/player/1627741/boxscores-traditional", "Buddy Hield")</f>
        <v>Buddy Hield</v>
      </c>
      <c r="F145">
        <v>14.6</v>
      </c>
      <c r="G145" s="4">
        <v>4.5869999999999997</v>
      </c>
      <c r="H145" s="3">
        <v>0.84133999999999998</v>
      </c>
      <c r="I145" s="3">
        <v>0.7823</v>
      </c>
      <c r="J145" s="3">
        <v>0.71565999999999996</v>
      </c>
      <c r="K145" s="3">
        <v>0.63683000000000001</v>
      </c>
      <c r="L145" s="3">
        <v>0.55171999999999999</v>
      </c>
      <c r="M145" s="3">
        <v>0.46414</v>
      </c>
      <c r="N145" s="3">
        <v>0.37828000000000001</v>
      </c>
      <c r="O145" s="3">
        <v>0.30153000000000002</v>
      </c>
      <c r="P145" s="3">
        <v>0.22964999999999999</v>
      </c>
      <c r="Q145" s="3">
        <v>0.16853000000000001</v>
      </c>
      <c r="R145" s="3">
        <v>0.11899999999999999</v>
      </c>
      <c r="S145" s="3">
        <v>8.0759999999999998E-2</v>
      </c>
      <c r="T145" s="3">
        <v>5.3699999999999998E-2</v>
      </c>
      <c r="U145" s="3">
        <v>3.3619999999999997E-2</v>
      </c>
      <c r="V145" s="3">
        <v>2.018E-2</v>
      </c>
      <c r="W145" s="3">
        <v>1.1599999999999999E-2</v>
      </c>
      <c r="X145" s="3">
        <v>6.3899999999999998E-3</v>
      </c>
      <c r="Y145" s="3">
        <v>3.47E-3</v>
      </c>
      <c r="Z145" s="3">
        <v>1.75E-3</v>
      </c>
      <c r="AA145" s="3">
        <v>8.4000000000000003E-4</v>
      </c>
      <c r="AB145" s="3">
        <v>3.8999999999999999E-4</v>
      </c>
      <c r="AC145" s="3">
        <v>1.7000000000000001E-4</v>
      </c>
      <c r="AD145" s="3">
        <v>8.0000000000000007E-5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0</v>
      </c>
      <c r="AW145" s="3">
        <v>0</v>
      </c>
      <c r="AX145" s="3">
        <v>0</v>
      </c>
      <c r="AY145" s="3">
        <v>0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0</v>
      </c>
      <c r="BF145" s="5">
        <f>P_A_R[[#This Row],[10+]]-P_A_R[[#This Row],[11+]]</f>
        <v>5.9039999999999981E-2</v>
      </c>
      <c r="BG145" s="5">
        <f>P_A_R[[#This Row],[11+]]-P_A_R[[#This Row],[12+]]</f>
        <v>6.6640000000000033E-2</v>
      </c>
      <c r="BH145" s="5">
        <f>P_A_R[[#This Row],[12+]]-P_A_R[[#This Row],[13+]]</f>
        <v>7.8829999999999956E-2</v>
      </c>
      <c r="BI145" s="5">
        <f>P_A_R[[#This Row],[13+]]-P_A_R[[#This Row],[14+]]</f>
        <v>8.5110000000000019E-2</v>
      </c>
      <c r="BJ145" s="5">
        <f>P_A_R[[#This Row],[14+]]-P_A_R[[#This Row],[15+]]</f>
        <v>8.7579999999999991E-2</v>
      </c>
      <c r="BK145" s="5">
        <f>P_A_R[[#This Row],[15+]]-P_A_R[[#This Row],[16+]]</f>
        <v>8.5859999999999992E-2</v>
      </c>
      <c r="BL145" s="5">
        <f>P_A_R[[#This Row],[16+]]-P_A_R[[#This Row],[17+]]</f>
        <v>7.6749999999999985E-2</v>
      </c>
      <c r="BM145" s="5">
        <f>P_A_R[[#This Row],[17+]]-P_A_R[[#This Row],[18+]]</f>
        <v>7.1880000000000027E-2</v>
      </c>
      <c r="BN145" s="5">
        <f>P_A_R[[#This Row],[18+]]-P_A_R[[#This Row],[19+]]</f>
        <v>6.111999999999998E-2</v>
      </c>
      <c r="BO145" s="5">
        <f>P_A_R[[#This Row],[19+]]-P_A_R[[#This Row],[20+]]</f>
        <v>4.9530000000000018E-2</v>
      </c>
      <c r="BP145" s="5">
        <f>P_A_R[[#This Row],[20+]]-P_A_R[[#This Row],[21+]]</f>
        <v>3.8239999999999996E-2</v>
      </c>
      <c r="BQ145" s="5">
        <f>P_A_R[[#This Row],[21+]]-P_A_R[[#This Row],[22+]]</f>
        <v>2.7060000000000001E-2</v>
      </c>
      <c r="BR145" s="5">
        <f>P_A_R[[#This Row],[22+]]-P_A_R[[#This Row],[23+]]</f>
        <v>2.0080000000000001E-2</v>
      </c>
      <c r="BS145" s="5">
        <f>P_A_R[[#This Row],[23+]]-P_A_R[[#This Row],[24+]]</f>
        <v>1.3439999999999997E-2</v>
      </c>
      <c r="BT145" s="5">
        <f>P_A_R[[#This Row],[24+]]-P_A_R[[#This Row],[25+]]</f>
        <v>8.5800000000000008E-3</v>
      </c>
      <c r="BU145" s="5">
        <f>P_A_R[[#This Row],[25+]]-P_A_R[[#This Row],[26+]]</f>
        <v>5.2099999999999994E-3</v>
      </c>
      <c r="BV145" s="5">
        <f>P_A_R[[#This Row],[26+]]-P_A_R[[#This Row],[27+]]</f>
        <v>2.9199999999999999E-3</v>
      </c>
      <c r="BW145" s="5">
        <f>P_A_R[[#This Row],[27+]]-P_A_R[[#This Row],[28+]]</f>
        <v>1.72E-3</v>
      </c>
      <c r="BX145" s="5">
        <f>P_A_R[[#This Row],[28+]]-P_A_R[[#This Row],[29+]]</f>
        <v>9.1E-4</v>
      </c>
      <c r="BY145" s="5">
        <f>P_A_R[[#This Row],[29+]]-P_A_R[[#This Row],[30+]]</f>
        <v>4.5000000000000004E-4</v>
      </c>
      <c r="BZ145" s="5">
        <f>P_A_R[[#This Row],[30+]]-P_A_R[[#This Row],[31+]]</f>
        <v>2.1999999999999998E-4</v>
      </c>
      <c r="CA145" s="5">
        <f>P_A_R[[#This Row],[31+]]-P_A_R[[#This Row],[32+]]</f>
        <v>9.0000000000000006E-5</v>
      </c>
      <c r="CB145" s="5">
        <f>P_A_R[[#This Row],[32+]]-P_A_R[[#This Row],[33+]]</f>
        <v>8.0000000000000007E-5</v>
      </c>
      <c r="CC145" s="5">
        <f>P_A_R[[#This Row],[33+]]-P_A_R[[#This Row],[34+]]</f>
        <v>0</v>
      </c>
      <c r="CD145" s="5">
        <f>P_A_R[[#This Row],[34+]]-P_A_R[[#This Row],[35+]]</f>
        <v>0</v>
      </c>
      <c r="CE145" s="5">
        <f>P_A_R[[#This Row],[35+]]-P_A_R[[#This Row],[36+]]</f>
        <v>0</v>
      </c>
      <c r="CF145" s="5">
        <f>P_A_R[[#This Row],[36+]]-P_A_R[[#This Row],[37+]]</f>
        <v>0</v>
      </c>
      <c r="CG145" s="5">
        <f>P_A_R[[#This Row],[37+]]-P_A_R[[#This Row],[38+]]</f>
        <v>0</v>
      </c>
      <c r="CH145" s="5">
        <f>P_A_R[[#This Row],[38+]]-P_A_R[[#This Row],[39+]]</f>
        <v>0</v>
      </c>
      <c r="CI145" s="5">
        <f>P_A_R[[#This Row],[39+]]-P_A_R[[#This Row],[40+]]</f>
        <v>0</v>
      </c>
      <c r="CJ145" s="5">
        <f>P_A_R[[#This Row],[40+]]-P_A_R[[#This Row],[41+]]</f>
        <v>0</v>
      </c>
      <c r="CK145" s="5">
        <f>P_A_R[[#This Row],[41+]]-P_A_R[[#This Row],[42+]]</f>
        <v>0</v>
      </c>
      <c r="CL145" s="5">
        <f>P_A_R[[#This Row],[42+]]-P_A_R[[#This Row],[43+]]</f>
        <v>0</v>
      </c>
      <c r="CM145" s="5">
        <f>P_A_R[[#This Row],[43+]]-P_A_R[[#This Row],[44+]]</f>
        <v>0</v>
      </c>
      <c r="CN145" s="5">
        <f>P_A_R[[#This Row],[44+]]-P_A_R[[#This Row],[45+]]</f>
        <v>0</v>
      </c>
      <c r="CO145" s="5">
        <f>P_A_R[[#This Row],[45+]]-P_A_R[[#This Row],[46+]]</f>
        <v>0</v>
      </c>
      <c r="CP145" s="5">
        <f>P_A_R[[#This Row],[46+]]-P_A_R[[#This Row],[47+]]</f>
        <v>0</v>
      </c>
      <c r="CQ145" s="5">
        <f>P_A_R[[#This Row],[47+]]-P_A_R[[#This Row],[48+]]</f>
        <v>0</v>
      </c>
      <c r="CR145" s="5">
        <f>P_A_R[[#This Row],[48+]]-P_A_R[[#This Row],[49+]]</f>
        <v>0</v>
      </c>
      <c r="CS145" s="5">
        <f>P_A_R[[#This Row],[49+]]-P_A_R[[#This Row],[50+]]</f>
        <v>0</v>
      </c>
      <c r="CT145" s="5">
        <f>P_A_R[[#This Row],[50+]]-P_A_R[[#This Row],[51+]]</f>
        <v>0</v>
      </c>
      <c r="CU145" s="5">
        <f>P_A_R[[#This Row],[51+]]-P_A_R[[#This Row],[52+]]</f>
        <v>0</v>
      </c>
      <c r="CV145" s="5">
        <f>P_A_R[[#This Row],[52+]]-P_A_R[[#This Row],[53+]]</f>
        <v>0</v>
      </c>
      <c r="CW145" s="5">
        <f>P_A_R[[#This Row],[53+]]-P_A_R[[#This Row],[54+]]</f>
        <v>0</v>
      </c>
      <c r="CX145" s="5">
        <f>P_A_R[[#This Row],[54+]]-P_A_R[[#This Row],[55+]]</f>
        <v>0</v>
      </c>
      <c r="CY145" s="5">
        <f>P_A_R[[#This Row],[55+]]-P_A_R[[#This Row],[56+]]</f>
        <v>0</v>
      </c>
      <c r="CZ145" s="5">
        <f>P_A_R[[#This Row],[56+]]-P_A_R[[#This Row],[57+]]</f>
        <v>0</v>
      </c>
      <c r="DA145" s="5">
        <f>P_A_R[[#This Row],[57+]]-P_A_R[[#This Row],[58+]]</f>
        <v>0</v>
      </c>
      <c r="DB145" s="5">
        <f>P_A_R[[#This Row],[58+]]-P_A_R[[#This Row],[59+]]</f>
        <v>0</v>
      </c>
    </row>
    <row r="146" spans="1:106" x14ac:dyDescent="0.25">
      <c r="A146" s="10">
        <v>22400628</v>
      </c>
      <c r="B146" t="s">
        <v>79</v>
      </c>
      <c r="C146" t="s">
        <v>89</v>
      </c>
      <c r="D146" s="11">
        <v>0.91666666666666663</v>
      </c>
      <c r="E146" s="9" t="str">
        <f>HYPERLINK("https://www.nba.com/stats/player/203937/boxscores-traditional", "Kyle Anderson")</f>
        <v>Kyle Anderson</v>
      </c>
      <c r="F146">
        <v>13.8</v>
      </c>
      <c r="G146" s="4">
        <v>4.75</v>
      </c>
      <c r="H146" s="3">
        <v>0.78813999999999995</v>
      </c>
      <c r="I146" s="3">
        <v>0.72240000000000004</v>
      </c>
      <c r="J146" s="3">
        <v>0.64802999999999999</v>
      </c>
      <c r="K146" s="3">
        <v>0.56749000000000005</v>
      </c>
      <c r="L146" s="3">
        <v>0.48404999999999998</v>
      </c>
      <c r="M146" s="3">
        <v>0.40128999999999998</v>
      </c>
      <c r="N146" s="3">
        <v>0.32275999999999999</v>
      </c>
      <c r="O146" s="3">
        <v>0.25142999999999999</v>
      </c>
      <c r="P146" s="3">
        <v>0.18942999999999999</v>
      </c>
      <c r="Q146" s="3">
        <v>0.13786000000000001</v>
      </c>
      <c r="R146" s="3">
        <v>9.5100000000000004E-2</v>
      </c>
      <c r="S146" s="3">
        <v>6.4259999999999998E-2</v>
      </c>
      <c r="T146" s="3">
        <v>4.1820000000000003E-2</v>
      </c>
      <c r="U146" s="3">
        <v>2.6190000000000001E-2</v>
      </c>
      <c r="V146" s="3">
        <v>1.5779999999999999E-2</v>
      </c>
      <c r="W146" s="3">
        <v>9.1400000000000006E-3</v>
      </c>
      <c r="X146" s="3">
        <v>5.0800000000000003E-3</v>
      </c>
      <c r="Y146" s="3">
        <v>2.7200000000000002E-3</v>
      </c>
      <c r="Z146" s="3">
        <v>1.39E-3</v>
      </c>
      <c r="AA146" s="3">
        <v>6.8999999999999997E-4</v>
      </c>
      <c r="AB146" s="3">
        <v>3.2000000000000003E-4</v>
      </c>
      <c r="AC146" s="3">
        <v>1.4999999999999999E-4</v>
      </c>
      <c r="AD146" s="3">
        <v>6.0000000000000002E-5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0</v>
      </c>
      <c r="AW146" s="3">
        <v>0</v>
      </c>
      <c r="AX146" s="3">
        <v>0</v>
      </c>
      <c r="AY146" s="3">
        <v>0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3">
        <v>0</v>
      </c>
      <c r="BF146" s="5">
        <f>P_A_R[[#This Row],[10+]]-P_A_R[[#This Row],[11+]]</f>
        <v>6.573999999999991E-2</v>
      </c>
      <c r="BG146" s="5">
        <f>P_A_R[[#This Row],[11+]]-P_A_R[[#This Row],[12+]]</f>
        <v>7.4370000000000047E-2</v>
      </c>
      <c r="BH146" s="5">
        <f>P_A_R[[#This Row],[12+]]-P_A_R[[#This Row],[13+]]</f>
        <v>8.0539999999999945E-2</v>
      </c>
      <c r="BI146" s="5">
        <f>P_A_R[[#This Row],[13+]]-P_A_R[[#This Row],[14+]]</f>
        <v>8.344000000000007E-2</v>
      </c>
      <c r="BJ146" s="5">
        <f>P_A_R[[#This Row],[14+]]-P_A_R[[#This Row],[15+]]</f>
        <v>8.276E-2</v>
      </c>
      <c r="BK146" s="5">
        <f>P_A_R[[#This Row],[15+]]-P_A_R[[#This Row],[16+]]</f>
        <v>7.8529999999999989E-2</v>
      </c>
      <c r="BL146" s="5">
        <f>P_A_R[[#This Row],[16+]]-P_A_R[[#This Row],[17+]]</f>
        <v>7.1330000000000005E-2</v>
      </c>
      <c r="BM146" s="5">
        <f>P_A_R[[#This Row],[17+]]-P_A_R[[#This Row],[18+]]</f>
        <v>6.2E-2</v>
      </c>
      <c r="BN146" s="5">
        <f>P_A_R[[#This Row],[18+]]-P_A_R[[#This Row],[19+]]</f>
        <v>5.1569999999999977E-2</v>
      </c>
      <c r="BO146" s="5">
        <f>P_A_R[[#This Row],[19+]]-P_A_R[[#This Row],[20+]]</f>
        <v>4.2760000000000006E-2</v>
      </c>
      <c r="BP146" s="5">
        <f>P_A_R[[#This Row],[20+]]-P_A_R[[#This Row],[21+]]</f>
        <v>3.0840000000000006E-2</v>
      </c>
      <c r="BQ146" s="5">
        <f>P_A_R[[#This Row],[21+]]-P_A_R[[#This Row],[22+]]</f>
        <v>2.2439999999999995E-2</v>
      </c>
      <c r="BR146" s="5">
        <f>P_A_R[[#This Row],[22+]]-P_A_R[[#This Row],[23+]]</f>
        <v>1.5630000000000002E-2</v>
      </c>
      <c r="BS146" s="5">
        <f>P_A_R[[#This Row],[23+]]-P_A_R[[#This Row],[24+]]</f>
        <v>1.0410000000000003E-2</v>
      </c>
      <c r="BT146" s="5">
        <f>P_A_R[[#This Row],[24+]]-P_A_R[[#This Row],[25+]]</f>
        <v>6.6399999999999983E-3</v>
      </c>
      <c r="BU146" s="5">
        <f>P_A_R[[#This Row],[25+]]-P_A_R[[#This Row],[26+]]</f>
        <v>4.0600000000000002E-3</v>
      </c>
      <c r="BV146" s="5">
        <f>P_A_R[[#This Row],[26+]]-P_A_R[[#This Row],[27+]]</f>
        <v>2.3600000000000001E-3</v>
      </c>
      <c r="BW146" s="5">
        <f>P_A_R[[#This Row],[27+]]-P_A_R[[#This Row],[28+]]</f>
        <v>1.3300000000000002E-3</v>
      </c>
      <c r="BX146" s="5">
        <f>P_A_R[[#This Row],[28+]]-P_A_R[[#This Row],[29+]]</f>
        <v>6.9999999999999999E-4</v>
      </c>
      <c r="BY146" s="5">
        <f>P_A_R[[#This Row],[29+]]-P_A_R[[#This Row],[30+]]</f>
        <v>3.6999999999999994E-4</v>
      </c>
      <c r="BZ146" s="5">
        <f>P_A_R[[#This Row],[30+]]-P_A_R[[#This Row],[31+]]</f>
        <v>1.7000000000000004E-4</v>
      </c>
      <c r="CA146" s="5">
        <f>P_A_R[[#This Row],[31+]]-P_A_R[[#This Row],[32+]]</f>
        <v>8.9999999999999992E-5</v>
      </c>
      <c r="CB146" s="5">
        <f>P_A_R[[#This Row],[32+]]-P_A_R[[#This Row],[33+]]</f>
        <v>6.0000000000000002E-5</v>
      </c>
      <c r="CC146" s="5">
        <f>P_A_R[[#This Row],[33+]]-P_A_R[[#This Row],[34+]]</f>
        <v>0</v>
      </c>
      <c r="CD146" s="5">
        <f>P_A_R[[#This Row],[34+]]-P_A_R[[#This Row],[35+]]</f>
        <v>0</v>
      </c>
      <c r="CE146" s="5">
        <f>P_A_R[[#This Row],[35+]]-P_A_R[[#This Row],[36+]]</f>
        <v>0</v>
      </c>
      <c r="CF146" s="5">
        <f>P_A_R[[#This Row],[36+]]-P_A_R[[#This Row],[37+]]</f>
        <v>0</v>
      </c>
      <c r="CG146" s="5">
        <f>P_A_R[[#This Row],[37+]]-P_A_R[[#This Row],[38+]]</f>
        <v>0</v>
      </c>
      <c r="CH146" s="5">
        <f>P_A_R[[#This Row],[38+]]-P_A_R[[#This Row],[39+]]</f>
        <v>0</v>
      </c>
      <c r="CI146" s="5">
        <f>P_A_R[[#This Row],[39+]]-P_A_R[[#This Row],[40+]]</f>
        <v>0</v>
      </c>
      <c r="CJ146" s="5">
        <f>P_A_R[[#This Row],[40+]]-P_A_R[[#This Row],[41+]]</f>
        <v>0</v>
      </c>
      <c r="CK146" s="5">
        <f>P_A_R[[#This Row],[41+]]-P_A_R[[#This Row],[42+]]</f>
        <v>0</v>
      </c>
      <c r="CL146" s="5">
        <f>P_A_R[[#This Row],[42+]]-P_A_R[[#This Row],[43+]]</f>
        <v>0</v>
      </c>
      <c r="CM146" s="5">
        <f>P_A_R[[#This Row],[43+]]-P_A_R[[#This Row],[44+]]</f>
        <v>0</v>
      </c>
      <c r="CN146" s="5">
        <f>P_A_R[[#This Row],[44+]]-P_A_R[[#This Row],[45+]]</f>
        <v>0</v>
      </c>
      <c r="CO146" s="5">
        <f>P_A_R[[#This Row],[45+]]-P_A_R[[#This Row],[46+]]</f>
        <v>0</v>
      </c>
      <c r="CP146" s="5">
        <f>P_A_R[[#This Row],[46+]]-P_A_R[[#This Row],[47+]]</f>
        <v>0</v>
      </c>
      <c r="CQ146" s="5">
        <f>P_A_R[[#This Row],[47+]]-P_A_R[[#This Row],[48+]]</f>
        <v>0</v>
      </c>
      <c r="CR146" s="5">
        <f>P_A_R[[#This Row],[48+]]-P_A_R[[#This Row],[49+]]</f>
        <v>0</v>
      </c>
      <c r="CS146" s="5">
        <f>P_A_R[[#This Row],[49+]]-P_A_R[[#This Row],[50+]]</f>
        <v>0</v>
      </c>
      <c r="CT146" s="5">
        <f>P_A_R[[#This Row],[50+]]-P_A_R[[#This Row],[51+]]</f>
        <v>0</v>
      </c>
      <c r="CU146" s="5">
        <f>P_A_R[[#This Row],[51+]]-P_A_R[[#This Row],[52+]]</f>
        <v>0</v>
      </c>
      <c r="CV146" s="5">
        <f>P_A_R[[#This Row],[52+]]-P_A_R[[#This Row],[53+]]</f>
        <v>0</v>
      </c>
      <c r="CW146" s="5">
        <f>P_A_R[[#This Row],[53+]]-P_A_R[[#This Row],[54+]]</f>
        <v>0</v>
      </c>
      <c r="CX146" s="5">
        <f>P_A_R[[#This Row],[54+]]-P_A_R[[#This Row],[55+]]</f>
        <v>0</v>
      </c>
      <c r="CY146" s="5">
        <f>P_A_R[[#This Row],[55+]]-P_A_R[[#This Row],[56+]]</f>
        <v>0</v>
      </c>
      <c r="CZ146" s="5">
        <f>P_A_R[[#This Row],[56+]]-P_A_R[[#This Row],[57+]]</f>
        <v>0</v>
      </c>
      <c r="DA146" s="5">
        <f>P_A_R[[#This Row],[57+]]-P_A_R[[#This Row],[58+]]</f>
        <v>0</v>
      </c>
      <c r="DB146" s="5">
        <f>P_A_R[[#This Row],[58+]]-P_A_R[[#This Row],[59+]]</f>
        <v>0</v>
      </c>
    </row>
    <row r="147" spans="1:106" x14ac:dyDescent="0.25">
      <c r="A147" s="10">
        <v>22400628</v>
      </c>
      <c r="B147" t="s">
        <v>79</v>
      </c>
      <c r="C147" t="s">
        <v>89</v>
      </c>
      <c r="D147" s="11">
        <v>0.91666666666666663</v>
      </c>
      <c r="E147" s="9" t="str">
        <f>HYPERLINK("https://www.nba.com/stats/player/1630541/boxscores-traditional", "Moses Moody")</f>
        <v>Moses Moody</v>
      </c>
      <c r="F147">
        <v>14.8</v>
      </c>
      <c r="G147" s="4">
        <v>6.7350000000000003</v>
      </c>
      <c r="H147" s="3">
        <v>0.76114999999999999</v>
      </c>
      <c r="I147" s="3">
        <v>0.71226</v>
      </c>
      <c r="J147" s="3">
        <v>0.66276000000000002</v>
      </c>
      <c r="K147" s="3">
        <v>0.60641999999999996</v>
      </c>
      <c r="L147" s="3">
        <v>0.54776000000000002</v>
      </c>
      <c r="M147" s="3">
        <v>0.48803000000000002</v>
      </c>
      <c r="N147" s="3">
        <v>0.42858000000000002</v>
      </c>
      <c r="O147" s="3">
        <v>0.37069999999999997</v>
      </c>
      <c r="P147" s="3">
        <v>0.31561</v>
      </c>
      <c r="Q147" s="3">
        <v>0.26762999999999998</v>
      </c>
      <c r="R147" s="3">
        <v>0.22065000000000001</v>
      </c>
      <c r="S147" s="3">
        <v>0.17879</v>
      </c>
      <c r="T147" s="3">
        <v>0.14230999999999999</v>
      </c>
      <c r="U147" s="3">
        <v>0.11123</v>
      </c>
      <c r="V147" s="3">
        <v>8.5339999999999999E-2</v>
      </c>
      <c r="W147" s="3">
        <v>6.5519999999999995E-2</v>
      </c>
      <c r="X147" s="3">
        <v>4.8460000000000003E-2</v>
      </c>
      <c r="Y147" s="3">
        <v>3.5150000000000001E-2</v>
      </c>
      <c r="Z147" s="3">
        <v>2.5000000000000001E-2</v>
      </c>
      <c r="AA147" s="3">
        <v>1.7430000000000001E-2</v>
      </c>
      <c r="AB147" s="3">
        <v>1.191E-2</v>
      </c>
      <c r="AC147" s="3">
        <v>7.9799999999999992E-3</v>
      </c>
      <c r="AD147" s="3">
        <v>5.3899999999999998E-3</v>
      </c>
      <c r="AE147" s="3">
        <v>3.47E-3</v>
      </c>
      <c r="AF147" s="3">
        <v>2.1900000000000001E-3</v>
      </c>
      <c r="AG147" s="3">
        <v>1.3500000000000001E-3</v>
      </c>
      <c r="AH147" s="3">
        <v>8.1999999999999998E-4</v>
      </c>
      <c r="AI147" s="3">
        <v>4.8000000000000001E-4</v>
      </c>
      <c r="AJ147" s="3">
        <v>2.9E-4</v>
      </c>
      <c r="AK147" s="3">
        <v>1.7000000000000001E-4</v>
      </c>
      <c r="AL147" s="3">
        <v>9.0000000000000006E-5</v>
      </c>
      <c r="AM147" s="3">
        <v>5.0000000000000002E-5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0</v>
      </c>
      <c r="AW147" s="3">
        <v>0</v>
      </c>
      <c r="AX147" s="3">
        <v>0</v>
      </c>
      <c r="AY147" s="3">
        <v>0</v>
      </c>
      <c r="AZ147" s="3">
        <v>0</v>
      </c>
      <c r="BA147" s="3">
        <v>0</v>
      </c>
      <c r="BB147" s="3">
        <v>0</v>
      </c>
      <c r="BC147" s="3">
        <v>0</v>
      </c>
      <c r="BD147" s="3">
        <v>0</v>
      </c>
      <c r="BE147" s="3">
        <v>0</v>
      </c>
      <c r="BF147" s="5">
        <f>P_A_R[[#This Row],[10+]]-P_A_R[[#This Row],[11+]]</f>
        <v>4.8889999999999989E-2</v>
      </c>
      <c r="BG147" s="5">
        <f>P_A_R[[#This Row],[11+]]-P_A_R[[#This Row],[12+]]</f>
        <v>4.9499999999999988E-2</v>
      </c>
      <c r="BH147" s="5">
        <f>P_A_R[[#This Row],[12+]]-P_A_R[[#This Row],[13+]]</f>
        <v>5.6340000000000057E-2</v>
      </c>
      <c r="BI147" s="5">
        <f>P_A_R[[#This Row],[13+]]-P_A_R[[#This Row],[14+]]</f>
        <v>5.8659999999999934E-2</v>
      </c>
      <c r="BJ147" s="5">
        <f>P_A_R[[#This Row],[14+]]-P_A_R[[#This Row],[15+]]</f>
        <v>5.9730000000000005E-2</v>
      </c>
      <c r="BK147" s="5">
        <f>P_A_R[[#This Row],[15+]]-P_A_R[[#This Row],[16+]]</f>
        <v>5.9450000000000003E-2</v>
      </c>
      <c r="BL147" s="5">
        <f>P_A_R[[#This Row],[16+]]-P_A_R[[#This Row],[17+]]</f>
        <v>5.7880000000000043E-2</v>
      </c>
      <c r="BM147" s="5">
        <f>P_A_R[[#This Row],[17+]]-P_A_R[[#This Row],[18+]]</f>
        <v>5.5089999999999972E-2</v>
      </c>
      <c r="BN147" s="5">
        <f>P_A_R[[#This Row],[18+]]-P_A_R[[#This Row],[19+]]</f>
        <v>4.7980000000000023E-2</v>
      </c>
      <c r="BO147" s="5">
        <f>P_A_R[[#This Row],[19+]]-P_A_R[[#This Row],[20+]]</f>
        <v>4.6979999999999966E-2</v>
      </c>
      <c r="BP147" s="5">
        <f>P_A_R[[#This Row],[20+]]-P_A_R[[#This Row],[21+]]</f>
        <v>4.1860000000000008E-2</v>
      </c>
      <c r="BQ147" s="5">
        <f>P_A_R[[#This Row],[21+]]-P_A_R[[#This Row],[22+]]</f>
        <v>3.6480000000000012E-2</v>
      </c>
      <c r="BR147" s="5">
        <f>P_A_R[[#This Row],[22+]]-P_A_R[[#This Row],[23+]]</f>
        <v>3.1079999999999997E-2</v>
      </c>
      <c r="BS147" s="5">
        <f>P_A_R[[#This Row],[23+]]-P_A_R[[#This Row],[24+]]</f>
        <v>2.5889999999999996E-2</v>
      </c>
      <c r="BT147" s="5">
        <f>P_A_R[[#This Row],[24+]]-P_A_R[[#This Row],[25+]]</f>
        <v>1.9820000000000004E-2</v>
      </c>
      <c r="BU147" s="5">
        <f>P_A_R[[#This Row],[25+]]-P_A_R[[#This Row],[26+]]</f>
        <v>1.7059999999999992E-2</v>
      </c>
      <c r="BV147" s="5">
        <f>P_A_R[[#This Row],[26+]]-P_A_R[[#This Row],[27+]]</f>
        <v>1.3310000000000002E-2</v>
      </c>
      <c r="BW147" s="5">
        <f>P_A_R[[#This Row],[27+]]-P_A_R[[#This Row],[28+]]</f>
        <v>1.0149999999999999E-2</v>
      </c>
      <c r="BX147" s="5">
        <f>P_A_R[[#This Row],[28+]]-P_A_R[[#This Row],[29+]]</f>
        <v>7.5700000000000003E-3</v>
      </c>
      <c r="BY147" s="5">
        <f>P_A_R[[#This Row],[29+]]-P_A_R[[#This Row],[30+]]</f>
        <v>5.5200000000000006E-3</v>
      </c>
      <c r="BZ147" s="5">
        <f>P_A_R[[#This Row],[30+]]-P_A_R[[#This Row],[31+]]</f>
        <v>3.9300000000000012E-3</v>
      </c>
      <c r="CA147" s="5">
        <f>P_A_R[[#This Row],[31+]]-P_A_R[[#This Row],[32+]]</f>
        <v>2.5899999999999994E-3</v>
      </c>
      <c r="CB147" s="5">
        <f>P_A_R[[#This Row],[32+]]-P_A_R[[#This Row],[33+]]</f>
        <v>1.9199999999999998E-3</v>
      </c>
      <c r="CC147" s="5">
        <f>P_A_R[[#This Row],[33+]]-P_A_R[[#This Row],[34+]]</f>
        <v>1.2799999999999999E-3</v>
      </c>
      <c r="CD147" s="5">
        <f>P_A_R[[#This Row],[34+]]-P_A_R[[#This Row],[35+]]</f>
        <v>8.4000000000000003E-4</v>
      </c>
      <c r="CE147" s="5">
        <f>P_A_R[[#This Row],[35+]]-P_A_R[[#This Row],[36+]]</f>
        <v>5.3000000000000009E-4</v>
      </c>
      <c r="CF147" s="5">
        <f>P_A_R[[#This Row],[36+]]-P_A_R[[#This Row],[37+]]</f>
        <v>3.3999999999999997E-4</v>
      </c>
      <c r="CG147" s="5">
        <f>P_A_R[[#This Row],[37+]]-P_A_R[[#This Row],[38+]]</f>
        <v>1.9000000000000001E-4</v>
      </c>
      <c r="CH147" s="5">
        <f>P_A_R[[#This Row],[38+]]-P_A_R[[#This Row],[39+]]</f>
        <v>1.1999999999999999E-4</v>
      </c>
      <c r="CI147" s="5">
        <f>P_A_R[[#This Row],[39+]]-P_A_R[[#This Row],[40+]]</f>
        <v>8.0000000000000007E-5</v>
      </c>
      <c r="CJ147" s="5">
        <f>P_A_R[[#This Row],[40+]]-P_A_R[[#This Row],[41+]]</f>
        <v>4.0000000000000003E-5</v>
      </c>
      <c r="CK147" s="5">
        <f>P_A_R[[#This Row],[41+]]-P_A_R[[#This Row],[42+]]</f>
        <v>5.0000000000000002E-5</v>
      </c>
      <c r="CL147" s="5">
        <f>P_A_R[[#This Row],[42+]]-P_A_R[[#This Row],[43+]]</f>
        <v>0</v>
      </c>
      <c r="CM147" s="5">
        <f>P_A_R[[#This Row],[43+]]-P_A_R[[#This Row],[44+]]</f>
        <v>0</v>
      </c>
      <c r="CN147" s="5">
        <f>P_A_R[[#This Row],[44+]]-P_A_R[[#This Row],[45+]]</f>
        <v>0</v>
      </c>
      <c r="CO147" s="5">
        <f>P_A_R[[#This Row],[45+]]-P_A_R[[#This Row],[46+]]</f>
        <v>0</v>
      </c>
      <c r="CP147" s="5">
        <f>P_A_R[[#This Row],[46+]]-P_A_R[[#This Row],[47+]]</f>
        <v>0</v>
      </c>
      <c r="CQ147" s="5">
        <f>P_A_R[[#This Row],[47+]]-P_A_R[[#This Row],[48+]]</f>
        <v>0</v>
      </c>
      <c r="CR147" s="5">
        <f>P_A_R[[#This Row],[48+]]-P_A_R[[#This Row],[49+]]</f>
        <v>0</v>
      </c>
      <c r="CS147" s="5">
        <f>P_A_R[[#This Row],[49+]]-P_A_R[[#This Row],[50+]]</f>
        <v>0</v>
      </c>
      <c r="CT147" s="5">
        <f>P_A_R[[#This Row],[50+]]-P_A_R[[#This Row],[51+]]</f>
        <v>0</v>
      </c>
      <c r="CU147" s="5">
        <f>P_A_R[[#This Row],[51+]]-P_A_R[[#This Row],[52+]]</f>
        <v>0</v>
      </c>
      <c r="CV147" s="5">
        <f>P_A_R[[#This Row],[52+]]-P_A_R[[#This Row],[53+]]</f>
        <v>0</v>
      </c>
      <c r="CW147" s="5">
        <f>P_A_R[[#This Row],[53+]]-P_A_R[[#This Row],[54+]]</f>
        <v>0</v>
      </c>
      <c r="CX147" s="5">
        <f>P_A_R[[#This Row],[54+]]-P_A_R[[#This Row],[55+]]</f>
        <v>0</v>
      </c>
      <c r="CY147" s="5">
        <f>P_A_R[[#This Row],[55+]]-P_A_R[[#This Row],[56+]]</f>
        <v>0</v>
      </c>
      <c r="CZ147" s="5">
        <f>P_A_R[[#This Row],[56+]]-P_A_R[[#This Row],[57+]]</f>
        <v>0</v>
      </c>
      <c r="DA147" s="5">
        <f>P_A_R[[#This Row],[57+]]-P_A_R[[#This Row],[58+]]</f>
        <v>0</v>
      </c>
      <c r="DB147" s="5">
        <f>P_A_R[[#This Row],[58+]]-P_A_R[[#This Row],[59+]]</f>
        <v>0</v>
      </c>
    </row>
    <row r="148" spans="1:106" x14ac:dyDescent="0.25">
      <c r="A148" s="10">
        <v>22400628</v>
      </c>
      <c r="B148" t="s">
        <v>79</v>
      </c>
      <c r="C148" t="s">
        <v>89</v>
      </c>
      <c r="D148" s="11">
        <v>0.91666666666666663</v>
      </c>
      <c r="E148" s="9" t="str">
        <f>HYPERLINK("https://www.nba.com/stats/player/1629001/boxscores-traditional", "De'Anthony Melton")</f>
        <v>De'Anthony Melton</v>
      </c>
      <c r="F148">
        <v>16.399999999999999</v>
      </c>
      <c r="G148" s="4">
        <v>9.2870000000000008</v>
      </c>
      <c r="H148" s="3">
        <v>0.75490000000000002</v>
      </c>
      <c r="I148" s="3">
        <v>0.71904000000000001</v>
      </c>
      <c r="J148" s="3">
        <v>0.68081999999999998</v>
      </c>
      <c r="K148" s="3">
        <v>0.64431000000000005</v>
      </c>
      <c r="L148" s="3">
        <v>0.60257000000000005</v>
      </c>
      <c r="M148" s="3">
        <v>0.55962000000000001</v>
      </c>
      <c r="N148" s="3">
        <v>0.51595000000000002</v>
      </c>
      <c r="O148" s="3">
        <v>0.47608</v>
      </c>
      <c r="P148" s="3">
        <v>0.43251000000000001</v>
      </c>
      <c r="Q148" s="3">
        <v>0.38973999999999998</v>
      </c>
      <c r="R148" s="3">
        <v>0.34827000000000002</v>
      </c>
      <c r="S148" s="3">
        <v>0.30853999999999998</v>
      </c>
      <c r="T148" s="3">
        <v>0.27424999999999999</v>
      </c>
      <c r="U148" s="3">
        <v>0.23885000000000001</v>
      </c>
      <c r="V148" s="3">
        <v>0.20610999999999999</v>
      </c>
      <c r="W148" s="3">
        <v>0.17619000000000001</v>
      </c>
      <c r="X148" s="3">
        <v>0.15151000000000001</v>
      </c>
      <c r="Y148" s="3">
        <v>0.12714</v>
      </c>
      <c r="Z148" s="3">
        <v>0.10564999999999999</v>
      </c>
      <c r="AA148" s="3">
        <v>8.6910000000000001E-2</v>
      </c>
      <c r="AB148" s="3">
        <v>7.2150000000000006E-2</v>
      </c>
      <c r="AC148" s="3">
        <v>5.8209999999999998E-2</v>
      </c>
      <c r="AD148" s="3">
        <v>4.648E-2</v>
      </c>
      <c r="AE148" s="3">
        <v>3.6729999999999999E-2</v>
      </c>
      <c r="AF148" s="3">
        <v>2.8719999999999999E-2</v>
      </c>
      <c r="AG148" s="3">
        <v>2.2749999999999999E-2</v>
      </c>
      <c r="AH148" s="3">
        <v>1.7430000000000001E-2</v>
      </c>
      <c r="AI148" s="3">
        <v>1.321E-2</v>
      </c>
      <c r="AJ148" s="3">
        <v>9.9000000000000008E-3</v>
      </c>
      <c r="AK148" s="3">
        <v>7.5500000000000003E-3</v>
      </c>
      <c r="AL148" s="3">
        <v>5.5399999999999998E-3</v>
      </c>
      <c r="AM148" s="3">
        <v>4.0200000000000001E-3</v>
      </c>
      <c r="AN148" s="3">
        <v>2.8900000000000002E-3</v>
      </c>
      <c r="AO148" s="3">
        <v>2.1199999999999999E-3</v>
      </c>
      <c r="AP148" s="3">
        <v>1.49E-3</v>
      </c>
      <c r="AQ148" s="3">
        <v>1.0399999999999999E-3</v>
      </c>
      <c r="AR148" s="3">
        <v>7.1000000000000002E-4</v>
      </c>
      <c r="AS148" s="3">
        <v>5.0000000000000001E-4</v>
      </c>
      <c r="AT148" s="3">
        <v>3.4000000000000002E-4</v>
      </c>
      <c r="AU148" s="3">
        <v>2.2000000000000001E-4</v>
      </c>
      <c r="AV148" s="3">
        <v>1.4999999999999999E-4</v>
      </c>
      <c r="AW148" s="3">
        <v>1E-4</v>
      </c>
      <c r="AX148" s="3">
        <v>6.0000000000000002E-5</v>
      </c>
      <c r="AY148" s="3">
        <v>4.0000000000000003E-5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0</v>
      </c>
      <c r="BF148" s="5">
        <f>P_A_R[[#This Row],[10+]]-P_A_R[[#This Row],[11+]]</f>
        <v>3.5860000000000003E-2</v>
      </c>
      <c r="BG148" s="5">
        <f>P_A_R[[#This Row],[11+]]-P_A_R[[#This Row],[12+]]</f>
        <v>3.8220000000000032E-2</v>
      </c>
      <c r="BH148" s="5">
        <f>P_A_R[[#This Row],[12+]]-P_A_R[[#This Row],[13+]]</f>
        <v>3.6509999999999931E-2</v>
      </c>
      <c r="BI148" s="5">
        <f>P_A_R[[#This Row],[13+]]-P_A_R[[#This Row],[14+]]</f>
        <v>4.1739999999999999E-2</v>
      </c>
      <c r="BJ148" s="5">
        <f>P_A_R[[#This Row],[14+]]-P_A_R[[#This Row],[15+]]</f>
        <v>4.2950000000000044E-2</v>
      </c>
      <c r="BK148" s="5">
        <f>P_A_R[[#This Row],[15+]]-P_A_R[[#This Row],[16+]]</f>
        <v>4.3669999999999987E-2</v>
      </c>
      <c r="BL148" s="5">
        <f>P_A_R[[#This Row],[16+]]-P_A_R[[#This Row],[17+]]</f>
        <v>3.9870000000000017E-2</v>
      </c>
      <c r="BM148" s="5">
        <f>P_A_R[[#This Row],[17+]]-P_A_R[[#This Row],[18+]]</f>
        <v>4.3569999999999998E-2</v>
      </c>
      <c r="BN148" s="5">
        <f>P_A_R[[#This Row],[18+]]-P_A_R[[#This Row],[19+]]</f>
        <v>4.277000000000003E-2</v>
      </c>
      <c r="BO148" s="5">
        <f>P_A_R[[#This Row],[19+]]-P_A_R[[#This Row],[20+]]</f>
        <v>4.1469999999999951E-2</v>
      </c>
      <c r="BP148" s="5">
        <f>P_A_R[[#This Row],[20+]]-P_A_R[[#This Row],[21+]]</f>
        <v>3.9730000000000043E-2</v>
      </c>
      <c r="BQ148" s="5">
        <f>P_A_R[[#This Row],[21+]]-P_A_R[[#This Row],[22+]]</f>
        <v>3.4289999999999987E-2</v>
      </c>
      <c r="BR148" s="5">
        <f>P_A_R[[#This Row],[22+]]-P_A_R[[#This Row],[23+]]</f>
        <v>3.5399999999999987E-2</v>
      </c>
      <c r="BS148" s="5">
        <f>P_A_R[[#This Row],[23+]]-P_A_R[[#This Row],[24+]]</f>
        <v>3.2740000000000019E-2</v>
      </c>
      <c r="BT148" s="5">
        <f>P_A_R[[#This Row],[24+]]-P_A_R[[#This Row],[25+]]</f>
        <v>2.9919999999999974E-2</v>
      </c>
      <c r="BU148" s="5">
        <f>P_A_R[[#This Row],[25+]]-P_A_R[[#This Row],[26+]]</f>
        <v>2.4680000000000007E-2</v>
      </c>
      <c r="BV148" s="5">
        <f>P_A_R[[#This Row],[26+]]-P_A_R[[#This Row],[27+]]</f>
        <v>2.4370000000000003E-2</v>
      </c>
      <c r="BW148" s="5">
        <f>P_A_R[[#This Row],[27+]]-P_A_R[[#This Row],[28+]]</f>
        <v>2.1490000000000009E-2</v>
      </c>
      <c r="BX148" s="5">
        <f>P_A_R[[#This Row],[28+]]-P_A_R[[#This Row],[29+]]</f>
        <v>1.8739999999999993E-2</v>
      </c>
      <c r="BY148" s="5">
        <f>P_A_R[[#This Row],[29+]]-P_A_R[[#This Row],[30+]]</f>
        <v>1.4759999999999995E-2</v>
      </c>
      <c r="BZ148" s="5">
        <f>P_A_R[[#This Row],[30+]]-P_A_R[[#This Row],[31+]]</f>
        <v>1.3940000000000008E-2</v>
      </c>
      <c r="CA148" s="5">
        <f>P_A_R[[#This Row],[31+]]-P_A_R[[#This Row],[32+]]</f>
        <v>1.1729999999999997E-2</v>
      </c>
      <c r="CB148" s="5">
        <f>P_A_R[[#This Row],[32+]]-P_A_R[[#This Row],[33+]]</f>
        <v>9.7500000000000017E-3</v>
      </c>
      <c r="CC148" s="5">
        <f>P_A_R[[#This Row],[33+]]-P_A_R[[#This Row],[34+]]</f>
        <v>8.0099999999999998E-3</v>
      </c>
      <c r="CD148" s="5">
        <f>P_A_R[[#This Row],[34+]]-P_A_R[[#This Row],[35+]]</f>
        <v>5.9699999999999996E-3</v>
      </c>
      <c r="CE148" s="5">
        <f>P_A_R[[#This Row],[35+]]-P_A_R[[#This Row],[36+]]</f>
        <v>5.3199999999999983E-3</v>
      </c>
      <c r="CF148" s="5">
        <f>P_A_R[[#This Row],[36+]]-P_A_R[[#This Row],[37+]]</f>
        <v>4.2200000000000015E-3</v>
      </c>
      <c r="CG148" s="5">
        <f>P_A_R[[#This Row],[37+]]-P_A_R[[#This Row],[38+]]</f>
        <v>3.3099999999999987E-3</v>
      </c>
      <c r="CH148" s="5">
        <f>P_A_R[[#This Row],[38+]]-P_A_R[[#This Row],[39+]]</f>
        <v>2.3500000000000005E-3</v>
      </c>
      <c r="CI148" s="5">
        <f>P_A_R[[#This Row],[39+]]-P_A_R[[#This Row],[40+]]</f>
        <v>2.0100000000000005E-3</v>
      </c>
      <c r="CJ148" s="5">
        <f>P_A_R[[#This Row],[40+]]-P_A_R[[#This Row],[41+]]</f>
        <v>1.5199999999999997E-3</v>
      </c>
      <c r="CK148" s="5">
        <f>P_A_R[[#This Row],[41+]]-P_A_R[[#This Row],[42+]]</f>
        <v>1.1299999999999999E-3</v>
      </c>
      <c r="CL148" s="5">
        <f>P_A_R[[#This Row],[42+]]-P_A_R[[#This Row],[43+]]</f>
        <v>7.7000000000000028E-4</v>
      </c>
      <c r="CM148" s="5">
        <f>P_A_R[[#This Row],[43+]]-P_A_R[[#This Row],[44+]]</f>
        <v>6.2999999999999992E-4</v>
      </c>
      <c r="CN148" s="5">
        <f>P_A_R[[#This Row],[44+]]-P_A_R[[#This Row],[45+]]</f>
        <v>4.500000000000001E-4</v>
      </c>
      <c r="CO148" s="5">
        <f>P_A_R[[#This Row],[45+]]-P_A_R[[#This Row],[46+]]</f>
        <v>3.2999999999999989E-4</v>
      </c>
      <c r="CP148" s="5">
        <f>P_A_R[[#This Row],[46+]]-P_A_R[[#This Row],[47+]]</f>
        <v>2.1000000000000001E-4</v>
      </c>
      <c r="CQ148" s="5">
        <f>P_A_R[[#This Row],[47+]]-P_A_R[[#This Row],[48+]]</f>
        <v>1.5999999999999999E-4</v>
      </c>
      <c r="CR148" s="5">
        <f>P_A_R[[#This Row],[48+]]-P_A_R[[#This Row],[49+]]</f>
        <v>1.2000000000000002E-4</v>
      </c>
      <c r="CS148" s="5">
        <f>P_A_R[[#This Row],[49+]]-P_A_R[[#This Row],[50+]]</f>
        <v>7.0000000000000021E-5</v>
      </c>
      <c r="CT148" s="5">
        <f>P_A_R[[#This Row],[50+]]-P_A_R[[#This Row],[51+]]</f>
        <v>4.9999999999999982E-5</v>
      </c>
      <c r="CU148" s="5">
        <f>P_A_R[[#This Row],[51+]]-P_A_R[[#This Row],[52+]]</f>
        <v>4.0000000000000003E-5</v>
      </c>
      <c r="CV148" s="5">
        <f>P_A_R[[#This Row],[52+]]-P_A_R[[#This Row],[53+]]</f>
        <v>1.9999999999999998E-5</v>
      </c>
      <c r="CW148" s="5">
        <f>P_A_R[[#This Row],[53+]]-P_A_R[[#This Row],[54+]]</f>
        <v>4.0000000000000003E-5</v>
      </c>
      <c r="CX148" s="5">
        <f>P_A_R[[#This Row],[54+]]-P_A_R[[#This Row],[55+]]</f>
        <v>0</v>
      </c>
      <c r="CY148" s="5">
        <f>P_A_R[[#This Row],[55+]]-P_A_R[[#This Row],[56+]]</f>
        <v>0</v>
      </c>
      <c r="CZ148" s="5">
        <f>P_A_R[[#This Row],[56+]]-P_A_R[[#This Row],[57+]]</f>
        <v>0</v>
      </c>
      <c r="DA148" s="5">
        <f>P_A_R[[#This Row],[57+]]-P_A_R[[#This Row],[58+]]</f>
        <v>0</v>
      </c>
      <c r="DB148" s="5">
        <f>P_A_R[[#This Row],[58+]]-P_A_R[[#This Row],[59+]]</f>
        <v>0</v>
      </c>
    </row>
    <row r="149" spans="1:106" x14ac:dyDescent="0.25">
      <c r="A149" s="10">
        <v>22400628</v>
      </c>
      <c r="B149" t="s">
        <v>79</v>
      </c>
      <c r="C149" t="s">
        <v>89</v>
      </c>
      <c r="D149" s="11">
        <v>0.91666666666666663</v>
      </c>
      <c r="E149" s="9" t="str">
        <f>HYPERLINK("https://www.nba.com/stats/player/1626172/boxscores-traditional", "Kevon Looney")</f>
        <v>Kevon Looney</v>
      </c>
      <c r="F149">
        <v>15</v>
      </c>
      <c r="G149" s="4">
        <v>7.72</v>
      </c>
      <c r="H149" s="3">
        <v>0.74214999999999998</v>
      </c>
      <c r="I149" s="3">
        <v>0.69847000000000004</v>
      </c>
      <c r="J149" s="3">
        <v>0.65173000000000003</v>
      </c>
      <c r="K149" s="3">
        <v>0.60257000000000005</v>
      </c>
      <c r="L149" s="3">
        <v>0.55171999999999999</v>
      </c>
      <c r="M149" s="3">
        <v>0.5</v>
      </c>
      <c r="N149" s="3">
        <v>0.44828000000000001</v>
      </c>
      <c r="O149" s="3">
        <v>0.39743000000000001</v>
      </c>
      <c r="P149" s="3">
        <v>0.34827000000000002</v>
      </c>
      <c r="Q149" s="3">
        <v>0.30153000000000002</v>
      </c>
      <c r="R149" s="3">
        <v>0.25785000000000002</v>
      </c>
      <c r="S149" s="3">
        <v>0.2177</v>
      </c>
      <c r="T149" s="3">
        <v>0.18140999999999999</v>
      </c>
      <c r="U149" s="3">
        <v>0.14917</v>
      </c>
      <c r="V149" s="3">
        <v>0.121</v>
      </c>
      <c r="W149" s="3">
        <v>9.6799999999999997E-2</v>
      </c>
      <c r="X149" s="3">
        <v>7.7799999999999994E-2</v>
      </c>
      <c r="Y149" s="3">
        <v>6.0569999999999999E-2</v>
      </c>
      <c r="Z149" s="3">
        <v>4.648E-2</v>
      </c>
      <c r="AA149" s="3">
        <v>3.5150000000000001E-2</v>
      </c>
      <c r="AB149" s="3">
        <v>2.6190000000000001E-2</v>
      </c>
      <c r="AC149" s="3">
        <v>1.9230000000000001E-2</v>
      </c>
      <c r="AD149" s="3">
        <v>1.3899999999999999E-2</v>
      </c>
      <c r="AE149" s="3">
        <v>9.9000000000000008E-3</v>
      </c>
      <c r="AF149" s="3">
        <v>6.9499999999999996E-3</v>
      </c>
      <c r="AG149" s="3">
        <v>4.7999999999999996E-3</v>
      </c>
      <c r="AH149" s="3">
        <v>3.2599999999999999E-3</v>
      </c>
      <c r="AI149" s="3">
        <v>2.1900000000000001E-3</v>
      </c>
      <c r="AJ149" s="3">
        <v>1.4400000000000001E-3</v>
      </c>
      <c r="AK149" s="3">
        <v>9.3999999999999997E-4</v>
      </c>
      <c r="AL149" s="3">
        <v>5.9999999999999995E-4</v>
      </c>
      <c r="AM149" s="3">
        <v>3.8000000000000002E-4</v>
      </c>
      <c r="AN149" s="3">
        <v>2.3000000000000001E-4</v>
      </c>
      <c r="AO149" s="3">
        <v>1.3999999999999999E-4</v>
      </c>
      <c r="AP149" s="3">
        <v>8.0000000000000007E-5</v>
      </c>
      <c r="AQ149" s="3">
        <v>5.0000000000000002E-5</v>
      </c>
      <c r="AR149" s="3">
        <v>0</v>
      </c>
      <c r="AS149" s="3">
        <v>0</v>
      </c>
      <c r="AT149" s="3">
        <v>0</v>
      </c>
      <c r="AU149" s="3">
        <v>0</v>
      </c>
      <c r="AV149" s="3">
        <v>0</v>
      </c>
      <c r="AW149" s="3">
        <v>0</v>
      </c>
      <c r="AX149" s="3">
        <v>0</v>
      </c>
      <c r="AY149" s="3">
        <v>0</v>
      </c>
      <c r="AZ149" s="3">
        <v>0</v>
      </c>
      <c r="BA149" s="3">
        <v>0</v>
      </c>
      <c r="BB149" s="3">
        <v>0</v>
      </c>
      <c r="BC149" s="3">
        <v>0</v>
      </c>
      <c r="BD149" s="3">
        <v>0</v>
      </c>
      <c r="BE149" s="3">
        <v>0</v>
      </c>
      <c r="BF149" s="5">
        <f>P_A_R[[#This Row],[10+]]-P_A_R[[#This Row],[11+]]</f>
        <v>4.3679999999999941E-2</v>
      </c>
      <c r="BG149" s="5">
        <f>P_A_R[[#This Row],[11+]]-P_A_R[[#This Row],[12+]]</f>
        <v>4.6740000000000004E-2</v>
      </c>
      <c r="BH149" s="5">
        <f>P_A_R[[#This Row],[12+]]-P_A_R[[#This Row],[13+]]</f>
        <v>4.9159999999999981E-2</v>
      </c>
      <c r="BI149" s="5">
        <f>P_A_R[[#This Row],[13+]]-P_A_R[[#This Row],[14+]]</f>
        <v>5.0850000000000062E-2</v>
      </c>
      <c r="BJ149" s="5">
        <f>P_A_R[[#This Row],[14+]]-P_A_R[[#This Row],[15+]]</f>
        <v>5.1719999999999988E-2</v>
      </c>
      <c r="BK149" s="5">
        <f>P_A_R[[#This Row],[15+]]-P_A_R[[#This Row],[16+]]</f>
        <v>5.1719999999999988E-2</v>
      </c>
      <c r="BL149" s="5">
        <f>P_A_R[[#This Row],[16+]]-P_A_R[[#This Row],[17+]]</f>
        <v>5.0850000000000006E-2</v>
      </c>
      <c r="BM149" s="5">
        <f>P_A_R[[#This Row],[17+]]-P_A_R[[#This Row],[18+]]</f>
        <v>4.9159999999999981E-2</v>
      </c>
      <c r="BN149" s="5">
        <f>P_A_R[[#This Row],[18+]]-P_A_R[[#This Row],[19+]]</f>
        <v>4.6740000000000004E-2</v>
      </c>
      <c r="BO149" s="5">
        <f>P_A_R[[#This Row],[19+]]-P_A_R[[#This Row],[20+]]</f>
        <v>4.3679999999999997E-2</v>
      </c>
      <c r="BP149" s="5">
        <f>P_A_R[[#This Row],[20+]]-P_A_R[[#This Row],[21+]]</f>
        <v>4.0150000000000019E-2</v>
      </c>
      <c r="BQ149" s="5">
        <f>P_A_R[[#This Row],[21+]]-P_A_R[[#This Row],[22+]]</f>
        <v>3.6290000000000017E-2</v>
      </c>
      <c r="BR149" s="5">
        <f>P_A_R[[#This Row],[22+]]-P_A_R[[#This Row],[23+]]</f>
        <v>3.2239999999999991E-2</v>
      </c>
      <c r="BS149" s="5">
        <f>P_A_R[[#This Row],[23+]]-P_A_R[[#This Row],[24+]]</f>
        <v>2.8170000000000001E-2</v>
      </c>
      <c r="BT149" s="5">
        <f>P_A_R[[#This Row],[24+]]-P_A_R[[#This Row],[25+]]</f>
        <v>2.4199999999999999E-2</v>
      </c>
      <c r="BU149" s="5">
        <f>P_A_R[[#This Row],[25+]]-P_A_R[[#This Row],[26+]]</f>
        <v>1.9000000000000003E-2</v>
      </c>
      <c r="BV149" s="5">
        <f>P_A_R[[#This Row],[26+]]-P_A_R[[#This Row],[27+]]</f>
        <v>1.7229999999999995E-2</v>
      </c>
      <c r="BW149" s="5">
        <f>P_A_R[[#This Row],[27+]]-P_A_R[[#This Row],[28+]]</f>
        <v>1.4089999999999998E-2</v>
      </c>
      <c r="BX149" s="5">
        <f>P_A_R[[#This Row],[28+]]-P_A_R[[#This Row],[29+]]</f>
        <v>1.133E-2</v>
      </c>
      <c r="BY149" s="5">
        <f>P_A_R[[#This Row],[29+]]-P_A_R[[#This Row],[30+]]</f>
        <v>8.9599999999999992E-3</v>
      </c>
      <c r="BZ149" s="5">
        <f>P_A_R[[#This Row],[30+]]-P_A_R[[#This Row],[31+]]</f>
        <v>6.9600000000000009E-3</v>
      </c>
      <c r="CA149" s="5">
        <f>P_A_R[[#This Row],[31+]]-P_A_R[[#This Row],[32+]]</f>
        <v>5.3300000000000014E-3</v>
      </c>
      <c r="CB149" s="5">
        <f>P_A_R[[#This Row],[32+]]-P_A_R[[#This Row],[33+]]</f>
        <v>3.9999999999999983E-3</v>
      </c>
      <c r="CC149" s="5">
        <f>P_A_R[[#This Row],[33+]]-P_A_R[[#This Row],[34+]]</f>
        <v>2.9500000000000012E-3</v>
      </c>
      <c r="CD149" s="5">
        <f>P_A_R[[#This Row],[34+]]-P_A_R[[#This Row],[35+]]</f>
        <v>2.15E-3</v>
      </c>
      <c r="CE149" s="5">
        <f>P_A_R[[#This Row],[35+]]-P_A_R[[#This Row],[36+]]</f>
        <v>1.5399999999999997E-3</v>
      </c>
      <c r="CF149" s="5">
        <f>P_A_R[[#This Row],[36+]]-P_A_R[[#This Row],[37+]]</f>
        <v>1.0699999999999998E-3</v>
      </c>
      <c r="CG149" s="5">
        <f>P_A_R[[#This Row],[37+]]-P_A_R[[#This Row],[38+]]</f>
        <v>7.5000000000000002E-4</v>
      </c>
      <c r="CH149" s="5">
        <f>P_A_R[[#This Row],[38+]]-P_A_R[[#This Row],[39+]]</f>
        <v>5.0000000000000012E-4</v>
      </c>
      <c r="CI149" s="5">
        <f>P_A_R[[#This Row],[39+]]-P_A_R[[#This Row],[40+]]</f>
        <v>3.4000000000000002E-4</v>
      </c>
      <c r="CJ149" s="5">
        <f>P_A_R[[#This Row],[40+]]-P_A_R[[#This Row],[41+]]</f>
        <v>2.1999999999999993E-4</v>
      </c>
      <c r="CK149" s="5">
        <f>P_A_R[[#This Row],[41+]]-P_A_R[[#This Row],[42+]]</f>
        <v>1.5000000000000001E-4</v>
      </c>
      <c r="CL149" s="5">
        <f>P_A_R[[#This Row],[42+]]-P_A_R[[#This Row],[43+]]</f>
        <v>9.0000000000000019E-5</v>
      </c>
      <c r="CM149" s="5">
        <f>P_A_R[[#This Row],[43+]]-P_A_R[[#This Row],[44+]]</f>
        <v>5.9999999999999981E-5</v>
      </c>
      <c r="CN149" s="5">
        <f>P_A_R[[#This Row],[44+]]-P_A_R[[#This Row],[45+]]</f>
        <v>3.0000000000000004E-5</v>
      </c>
      <c r="CO149" s="5">
        <f>P_A_R[[#This Row],[45+]]-P_A_R[[#This Row],[46+]]</f>
        <v>5.0000000000000002E-5</v>
      </c>
      <c r="CP149" s="5">
        <f>P_A_R[[#This Row],[46+]]-P_A_R[[#This Row],[47+]]</f>
        <v>0</v>
      </c>
      <c r="CQ149" s="5">
        <f>P_A_R[[#This Row],[47+]]-P_A_R[[#This Row],[48+]]</f>
        <v>0</v>
      </c>
      <c r="CR149" s="5">
        <f>P_A_R[[#This Row],[48+]]-P_A_R[[#This Row],[49+]]</f>
        <v>0</v>
      </c>
      <c r="CS149" s="5">
        <f>P_A_R[[#This Row],[49+]]-P_A_R[[#This Row],[50+]]</f>
        <v>0</v>
      </c>
      <c r="CT149" s="5">
        <f>P_A_R[[#This Row],[50+]]-P_A_R[[#This Row],[51+]]</f>
        <v>0</v>
      </c>
      <c r="CU149" s="5">
        <f>P_A_R[[#This Row],[51+]]-P_A_R[[#This Row],[52+]]</f>
        <v>0</v>
      </c>
      <c r="CV149" s="5">
        <f>P_A_R[[#This Row],[52+]]-P_A_R[[#This Row],[53+]]</f>
        <v>0</v>
      </c>
      <c r="CW149" s="5">
        <f>P_A_R[[#This Row],[53+]]-P_A_R[[#This Row],[54+]]</f>
        <v>0</v>
      </c>
      <c r="CX149" s="5">
        <f>P_A_R[[#This Row],[54+]]-P_A_R[[#This Row],[55+]]</f>
        <v>0</v>
      </c>
      <c r="CY149" s="5">
        <f>P_A_R[[#This Row],[55+]]-P_A_R[[#This Row],[56+]]</f>
        <v>0</v>
      </c>
      <c r="CZ149" s="5">
        <f>P_A_R[[#This Row],[56+]]-P_A_R[[#This Row],[57+]]</f>
        <v>0</v>
      </c>
      <c r="DA149" s="5">
        <f>P_A_R[[#This Row],[57+]]-P_A_R[[#This Row],[58+]]</f>
        <v>0</v>
      </c>
      <c r="DB149" s="5">
        <f>P_A_R[[#This Row],[58+]]-P_A_R[[#This Row],[59+]]</f>
        <v>0</v>
      </c>
    </row>
    <row r="150" spans="1:106" x14ac:dyDescent="0.25">
      <c r="A150" s="10">
        <v>22400628</v>
      </c>
      <c r="B150" t="s">
        <v>79</v>
      </c>
      <c r="C150" t="s">
        <v>89</v>
      </c>
      <c r="D150" s="11">
        <v>0.91666666666666663</v>
      </c>
      <c r="E150" s="9" t="str">
        <f>HYPERLINK("https://www.nba.com/stats/player/1630611/boxscores-traditional", "Gui Santos")</f>
        <v>Gui Santos</v>
      </c>
      <c r="F150">
        <v>11.4</v>
      </c>
      <c r="G150" s="4">
        <v>6.859</v>
      </c>
      <c r="H150" s="3">
        <v>0.57926</v>
      </c>
      <c r="I150" s="3">
        <v>0.52392000000000005</v>
      </c>
      <c r="J150" s="3">
        <v>0.46414</v>
      </c>
      <c r="K150" s="3">
        <v>0.40905000000000002</v>
      </c>
      <c r="L150" s="3">
        <v>0.35197000000000001</v>
      </c>
      <c r="M150" s="3">
        <v>0.30153000000000002</v>
      </c>
      <c r="N150" s="3">
        <v>0.25142999999999999</v>
      </c>
      <c r="O150" s="3">
        <v>0.20610999999999999</v>
      </c>
      <c r="P150" s="3">
        <v>0.16853000000000001</v>
      </c>
      <c r="Q150" s="3">
        <v>0.13350000000000001</v>
      </c>
      <c r="R150" s="3">
        <v>0.10564999999999999</v>
      </c>
      <c r="S150" s="3">
        <v>8.0759999999999998E-2</v>
      </c>
      <c r="T150" s="3">
        <v>6.0569999999999999E-2</v>
      </c>
      <c r="U150" s="3">
        <v>4.5510000000000002E-2</v>
      </c>
      <c r="V150" s="3">
        <v>3.288E-2</v>
      </c>
      <c r="W150" s="3">
        <v>2.385E-2</v>
      </c>
      <c r="X150" s="3">
        <v>1.6590000000000001E-2</v>
      </c>
      <c r="Y150" s="3">
        <v>1.1599999999999999E-2</v>
      </c>
      <c r="Z150" s="3">
        <v>7.7600000000000004E-3</v>
      </c>
      <c r="AA150" s="3">
        <v>5.0800000000000003E-3</v>
      </c>
      <c r="AB150" s="3">
        <v>3.3600000000000001E-3</v>
      </c>
      <c r="AC150" s="3">
        <v>2.1199999999999999E-3</v>
      </c>
      <c r="AD150" s="3">
        <v>1.3500000000000001E-3</v>
      </c>
      <c r="AE150" s="3">
        <v>8.1999999999999998E-4</v>
      </c>
      <c r="AF150" s="3">
        <v>5.0000000000000001E-4</v>
      </c>
      <c r="AG150" s="3">
        <v>2.9E-4</v>
      </c>
      <c r="AH150" s="3">
        <v>1.7000000000000001E-4</v>
      </c>
      <c r="AI150" s="3">
        <v>1E-4</v>
      </c>
      <c r="AJ150" s="3">
        <v>5.0000000000000002E-5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0</v>
      </c>
      <c r="AW150" s="3">
        <v>0</v>
      </c>
      <c r="AX150" s="3">
        <v>0</v>
      </c>
      <c r="AY150" s="3">
        <v>0</v>
      </c>
      <c r="AZ150" s="3">
        <v>0</v>
      </c>
      <c r="BA150" s="3">
        <v>0</v>
      </c>
      <c r="BB150" s="3">
        <v>0</v>
      </c>
      <c r="BC150" s="3">
        <v>0</v>
      </c>
      <c r="BD150" s="3">
        <v>0</v>
      </c>
      <c r="BE150" s="3">
        <v>0</v>
      </c>
      <c r="BF150" s="5">
        <f>P_A_R[[#This Row],[10+]]-P_A_R[[#This Row],[11+]]</f>
        <v>5.5339999999999945E-2</v>
      </c>
      <c r="BG150" s="5">
        <f>P_A_R[[#This Row],[11+]]-P_A_R[[#This Row],[12+]]</f>
        <v>5.9780000000000055E-2</v>
      </c>
      <c r="BH150" s="5">
        <f>P_A_R[[#This Row],[12+]]-P_A_R[[#This Row],[13+]]</f>
        <v>5.5089999999999972E-2</v>
      </c>
      <c r="BI150" s="5">
        <f>P_A_R[[#This Row],[13+]]-P_A_R[[#This Row],[14+]]</f>
        <v>5.708000000000002E-2</v>
      </c>
      <c r="BJ150" s="5">
        <f>P_A_R[[#This Row],[14+]]-P_A_R[[#This Row],[15+]]</f>
        <v>5.0439999999999985E-2</v>
      </c>
      <c r="BK150" s="5">
        <f>P_A_R[[#This Row],[15+]]-P_A_R[[#This Row],[16+]]</f>
        <v>5.0100000000000033E-2</v>
      </c>
      <c r="BL150" s="5">
        <f>P_A_R[[#This Row],[16+]]-P_A_R[[#This Row],[17+]]</f>
        <v>4.5319999999999999E-2</v>
      </c>
      <c r="BM150" s="5">
        <f>P_A_R[[#This Row],[17+]]-P_A_R[[#This Row],[18+]]</f>
        <v>3.7579999999999975E-2</v>
      </c>
      <c r="BN150" s="5">
        <f>P_A_R[[#This Row],[18+]]-P_A_R[[#This Row],[19+]]</f>
        <v>3.5030000000000006E-2</v>
      </c>
      <c r="BO150" s="5">
        <f>P_A_R[[#This Row],[19+]]-P_A_R[[#This Row],[20+]]</f>
        <v>2.7850000000000014E-2</v>
      </c>
      <c r="BP150" s="5">
        <f>P_A_R[[#This Row],[20+]]-P_A_R[[#This Row],[21+]]</f>
        <v>2.4889999999999995E-2</v>
      </c>
      <c r="BQ150" s="5">
        <f>P_A_R[[#This Row],[21+]]-P_A_R[[#This Row],[22+]]</f>
        <v>2.019E-2</v>
      </c>
      <c r="BR150" s="5">
        <f>P_A_R[[#This Row],[22+]]-P_A_R[[#This Row],[23+]]</f>
        <v>1.5059999999999997E-2</v>
      </c>
      <c r="BS150" s="5">
        <f>P_A_R[[#This Row],[23+]]-P_A_R[[#This Row],[24+]]</f>
        <v>1.2630000000000002E-2</v>
      </c>
      <c r="BT150" s="5">
        <f>P_A_R[[#This Row],[24+]]-P_A_R[[#This Row],[25+]]</f>
        <v>9.0299999999999998E-3</v>
      </c>
      <c r="BU150" s="5">
        <f>P_A_R[[#This Row],[25+]]-P_A_R[[#This Row],[26+]]</f>
        <v>7.2599999999999991E-3</v>
      </c>
      <c r="BV150" s="5">
        <f>P_A_R[[#This Row],[26+]]-P_A_R[[#This Row],[27+]]</f>
        <v>4.9900000000000014E-3</v>
      </c>
      <c r="BW150" s="5">
        <f>P_A_R[[#This Row],[27+]]-P_A_R[[#This Row],[28+]]</f>
        <v>3.8399999999999988E-3</v>
      </c>
      <c r="BX150" s="5">
        <f>P_A_R[[#This Row],[28+]]-P_A_R[[#This Row],[29+]]</f>
        <v>2.6800000000000001E-3</v>
      </c>
      <c r="BY150" s="5">
        <f>P_A_R[[#This Row],[29+]]-P_A_R[[#This Row],[30+]]</f>
        <v>1.7200000000000002E-3</v>
      </c>
      <c r="BZ150" s="5">
        <f>P_A_R[[#This Row],[30+]]-P_A_R[[#This Row],[31+]]</f>
        <v>1.2400000000000002E-3</v>
      </c>
      <c r="CA150" s="5">
        <f>P_A_R[[#This Row],[31+]]-P_A_R[[#This Row],[32+]]</f>
        <v>7.6999999999999985E-4</v>
      </c>
      <c r="CB150" s="5">
        <f>P_A_R[[#This Row],[32+]]-P_A_R[[#This Row],[33+]]</f>
        <v>5.3000000000000009E-4</v>
      </c>
      <c r="CC150" s="5">
        <f>P_A_R[[#This Row],[33+]]-P_A_R[[#This Row],[34+]]</f>
        <v>3.1999999999999997E-4</v>
      </c>
      <c r="CD150" s="5">
        <f>P_A_R[[#This Row],[34+]]-P_A_R[[#This Row],[35+]]</f>
        <v>2.1000000000000001E-4</v>
      </c>
      <c r="CE150" s="5">
        <f>P_A_R[[#This Row],[35+]]-P_A_R[[#This Row],[36+]]</f>
        <v>1.1999999999999999E-4</v>
      </c>
      <c r="CF150" s="5">
        <f>P_A_R[[#This Row],[36+]]-P_A_R[[#This Row],[37+]]</f>
        <v>7.0000000000000007E-5</v>
      </c>
      <c r="CG150" s="5">
        <f>P_A_R[[#This Row],[37+]]-P_A_R[[#This Row],[38+]]</f>
        <v>5.0000000000000002E-5</v>
      </c>
      <c r="CH150" s="5">
        <f>P_A_R[[#This Row],[38+]]-P_A_R[[#This Row],[39+]]</f>
        <v>5.0000000000000002E-5</v>
      </c>
      <c r="CI150" s="5">
        <f>P_A_R[[#This Row],[39+]]-P_A_R[[#This Row],[40+]]</f>
        <v>0</v>
      </c>
      <c r="CJ150" s="5">
        <f>P_A_R[[#This Row],[40+]]-P_A_R[[#This Row],[41+]]</f>
        <v>0</v>
      </c>
      <c r="CK150" s="5">
        <f>P_A_R[[#This Row],[41+]]-P_A_R[[#This Row],[42+]]</f>
        <v>0</v>
      </c>
      <c r="CL150" s="5">
        <f>P_A_R[[#This Row],[42+]]-P_A_R[[#This Row],[43+]]</f>
        <v>0</v>
      </c>
      <c r="CM150" s="5">
        <f>P_A_R[[#This Row],[43+]]-P_A_R[[#This Row],[44+]]</f>
        <v>0</v>
      </c>
      <c r="CN150" s="5">
        <f>P_A_R[[#This Row],[44+]]-P_A_R[[#This Row],[45+]]</f>
        <v>0</v>
      </c>
      <c r="CO150" s="5">
        <f>P_A_R[[#This Row],[45+]]-P_A_R[[#This Row],[46+]]</f>
        <v>0</v>
      </c>
      <c r="CP150" s="5">
        <f>P_A_R[[#This Row],[46+]]-P_A_R[[#This Row],[47+]]</f>
        <v>0</v>
      </c>
      <c r="CQ150" s="5">
        <f>P_A_R[[#This Row],[47+]]-P_A_R[[#This Row],[48+]]</f>
        <v>0</v>
      </c>
      <c r="CR150" s="5">
        <f>P_A_R[[#This Row],[48+]]-P_A_R[[#This Row],[49+]]</f>
        <v>0</v>
      </c>
      <c r="CS150" s="5">
        <f>P_A_R[[#This Row],[49+]]-P_A_R[[#This Row],[50+]]</f>
        <v>0</v>
      </c>
      <c r="CT150" s="5">
        <f>P_A_R[[#This Row],[50+]]-P_A_R[[#This Row],[51+]]</f>
        <v>0</v>
      </c>
      <c r="CU150" s="5">
        <f>P_A_R[[#This Row],[51+]]-P_A_R[[#This Row],[52+]]</f>
        <v>0</v>
      </c>
      <c r="CV150" s="5">
        <f>P_A_R[[#This Row],[52+]]-P_A_R[[#This Row],[53+]]</f>
        <v>0</v>
      </c>
      <c r="CW150" s="5">
        <f>P_A_R[[#This Row],[53+]]-P_A_R[[#This Row],[54+]]</f>
        <v>0</v>
      </c>
      <c r="CX150" s="5">
        <f>P_A_R[[#This Row],[54+]]-P_A_R[[#This Row],[55+]]</f>
        <v>0</v>
      </c>
      <c r="CY150" s="5">
        <f>P_A_R[[#This Row],[55+]]-P_A_R[[#This Row],[56+]]</f>
        <v>0</v>
      </c>
      <c r="CZ150" s="5">
        <f>P_A_R[[#This Row],[56+]]-P_A_R[[#This Row],[57+]]</f>
        <v>0</v>
      </c>
      <c r="DA150" s="5">
        <f>P_A_R[[#This Row],[57+]]-P_A_R[[#This Row],[58+]]</f>
        <v>0</v>
      </c>
      <c r="DB150" s="5">
        <f>P_A_R[[#This Row],[58+]]-P_A_R[[#This Row],[59+]]</f>
        <v>0</v>
      </c>
    </row>
    <row r="151" spans="1:106" x14ac:dyDescent="0.25">
      <c r="A151" s="10">
        <v>22400628</v>
      </c>
      <c r="B151" t="s">
        <v>79</v>
      </c>
      <c r="C151" t="s">
        <v>89</v>
      </c>
      <c r="D151" s="11">
        <v>0.91666666666666663</v>
      </c>
      <c r="E151" s="9" t="str">
        <f>HYPERLINK("https://www.nba.com/stats/player/1630322/boxscores-traditional", "Lindy Waters III")</f>
        <v>Lindy Waters III</v>
      </c>
      <c r="F151">
        <v>9.6</v>
      </c>
      <c r="G151" s="4">
        <v>6.2160000000000002</v>
      </c>
      <c r="H151" s="3">
        <v>0.47608</v>
      </c>
      <c r="I151" s="3">
        <v>0.40905000000000002</v>
      </c>
      <c r="J151" s="3">
        <v>0.34827000000000002</v>
      </c>
      <c r="K151" s="3">
        <v>0.29115999999999997</v>
      </c>
      <c r="L151" s="3">
        <v>0.23885000000000001</v>
      </c>
      <c r="M151" s="3">
        <v>0.19214999999999999</v>
      </c>
      <c r="N151" s="3">
        <v>0.15151000000000001</v>
      </c>
      <c r="O151" s="3">
        <v>0.11702</v>
      </c>
      <c r="P151" s="3">
        <v>8.8510000000000005E-2</v>
      </c>
      <c r="Q151" s="3">
        <v>6.5519999999999995E-2</v>
      </c>
      <c r="R151" s="3">
        <v>4.7460000000000002E-2</v>
      </c>
      <c r="S151" s="3">
        <v>3.3619999999999997E-2</v>
      </c>
      <c r="T151" s="3">
        <v>2.3300000000000001E-2</v>
      </c>
      <c r="U151" s="3">
        <v>1.5389999999999999E-2</v>
      </c>
      <c r="V151" s="3">
        <v>1.017E-2</v>
      </c>
      <c r="W151" s="3">
        <v>6.5700000000000003E-3</v>
      </c>
      <c r="X151" s="3">
        <v>4.15E-3</v>
      </c>
      <c r="Y151" s="3">
        <v>2.5600000000000002E-3</v>
      </c>
      <c r="Z151" s="3">
        <v>1.5399999999999999E-3</v>
      </c>
      <c r="AA151" s="3">
        <v>8.9999999999999998E-4</v>
      </c>
      <c r="AB151" s="3">
        <v>5.1999999999999995E-4</v>
      </c>
      <c r="AC151" s="3">
        <v>2.9E-4</v>
      </c>
      <c r="AD151" s="3">
        <v>1.6000000000000001E-4</v>
      </c>
      <c r="AE151" s="3">
        <v>8.0000000000000007E-5</v>
      </c>
      <c r="AF151" s="3">
        <v>4.0000000000000003E-5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>
        <v>0</v>
      </c>
      <c r="AY151" s="3">
        <v>0</v>
      </c>
      <c r="AZ151" s="3">
        <v>0</v>
      </c>
      <c r="BA151" s="3">
        <v>0</v>
      </c>
      <c r="BB151" s="3">
        <v>0</v>
      </c>
      <c r="BC151" s="3">
        <v>0</v>
      </c>
      <c r="BD151" s="3">
        <v>0</v>
      </c>
      <c r="BE151" s="3">
        <v>0</v>
      </c>
      <c r="BF151" s="5">
        <f>P_A_R[[#This Row],[10+]]-P_A_R[[#This Row],[11+]]</f>
        <v>6.7029999999999978E-2</v>
      </c>
      <c r="BG151" s="5">
        <f>P_A_R[[#This Row],[11+]]-P_A_R[[#This Row],[12+]]</f>
        <v>6.0780000000000001E-2</v>
      </c>
      <c r="BH151" s="5">
        <f>P_A_R[[#This Row],[12+]]-P_A_R[[#This Row],[13+]]</f>
        <v>5.711000000000005E-2</v>
      </c>
      <c r="BI151" s="5">
        <f>P_A_R[[#This Row],[13+]]-P_A_R[[#This Row],[14+]]</f>
        <v>5.2309999999999968E-2</v>
      </c>
      <c r="BJ151" s="5">
        <f>P_A_R[[#This Row],[14+]]-P_A_R[[#This Row],[15+]]</f>
        <v>4.6700000000000019E-2</v>
      </c>
      <c r="BK151" s="5">
        <f>P_A_R[[#This Row],[15+]]-P_A_R[[#This Row],[16+]]</f>
        <v>4.0639999999999982E-2</v>
      </c>
      <c r="BL151" s="5">
        <f>P_A_R[[#This Row],[16+]]-P_A_R[[#This Row],[17+]]</f>
        <v>3.4490000000000007E-2</v>
      </c>
      <c r="BM151" s="5">
        <f>P_A_R[[#This Row],[17+]]-P_A_R[[#This Row],[18+]]</f>
        <v>2.8509999999999994E-2</v>
      </c>
      <c r="BN151" s="5">
        <f>P_A_R[[#This Row],[18+]]-P_A_R[[#This Row],[19+]]</f>
        <v>2.299000000000001E-2</v>
      </c>
      <c r="BO151" s="5">
        <f>P_A_R[[#This Row],[19+]]-P_A_R[[#This Row],[20+]]</f>
        <v>1.8059999999999993E-2</v>
      </c>
      <c r="BP151" s="5">
        <f>P_A_R[[#This Row],[20+]]-P_A_R[[#This Row],[21+]]</f>
        <v>1.3840000000000005E-2</v>
      </c>
      <c r="BQ151" s="5">
        <f>P_A_R[[#This Row],[21+]]-P_A_R[[#This Row],[22+]]</f>
        <v>1.0319999999999996E-2</v>
      </c>
      <c r="BR151" s="5">
        <f>P_A_R[[#This Row],[22+]]-P_A_R[[#This Row],[23+]]</f>
        <v>7.9100000000000021E-3</v>
      </c>
      <c r="BS151" s="5">
        <f>P_A_R[[#This Row],[23+]]-P_A_R[[#This Row],[24+]]</f>
        <v>5.2199999999999989E-3</v>
      </c>
      <c r="BT151" s="5">
        <f>P_A_R[[#This Row],[24+]]-P_A_R[[#This Row],[25+]]</f>
        <v>3.5999999999999999E-3</v>
      </c>
      <c r="BU151" s="5">
        <f>P_A_R[[#This Row],[25+]]-P_A_R[[#This Row],[26+]]</f>
        <v>2.4200000000000003E-3</v>
      </c>
      <c r="BV151" s="5">
        <f>P_A_R[[#This Row],[26+]]-P_A_R[[#This Row],[27+]]</f>
        <v>1.5899999999999998E-3</v>
      </c>
      <c r="BW151" s="5">
        <f>P_A_R[[#This Row],[27+]]-P_A_R[[#This Row],[28+]]</f>
        <v>1.0200000000000003E-3</v>
      </c>
      <c r="BX151" s="5">
        <f>P_A_R[[#This Row],[28+]]-P_A_R[[#This Row],[29+]]</f>
        <v>6.3999999999999994E-4</v>
      </c>
      <c r="BY151" s="5">
        <f>P_A_R[[#This Row],[29+]]-P_A_R[[#This Row],[30+]]</f>
        <v>3.8000000000000002E-4</v>
      </c>
      <c r="BZ151" s="5">
        <f>P_A_R[[#This Row],[30+]]-P_A_R[[#This Row],[31+]]</f>
        <v>2.2999999999999995E-4</v>
      </c>
      <c r="CA151" s="5">
        <f>P_A_R[[#This Row],[31+]]-P_A_R[[#This Row],[32+]]</f>
        <v>1.2999999999999999E-4</v>
      </c>
      <c r="CB151" s="5">
        <f>P_A_R[[#This Row],[32+]]-P_A_R[[#This Row],[33+]]</f>
        <v>8.0000000000000007E-5</v>
      </c>
      <c r="CC151" s="5">
        <f>P_A_R[[#This Row],[33+]]-P_A_R[[#This Row],[34+]]</f>
        <v>4.0000000000000003E-5</v>
      </c>
      <c r="CD151" s="5">
        <f>P_A_R[[#This Row],[34+]]-P_A_R[[#This Row],[35+]]</f>
        <v>4.0000000000000003E-5</v>
      </c>
      <c r="CE151" s="5">
        <f>P_A_R[[#This Row],[35+]]-P_A_R[[#This Row],[36+]]</f>
        <v>0</v>
      </c>
      <c r="CF151" s="5">
        <f>P_A_R[[#This Row],[36+]]-P_A_R[[#This Row],[37+]]</f>
        <v>0</v>
      </c>
      <c r="CG151" s="5">
        <f>P_A_R[[#This Row],[37+]]-P_A_R[[#This Row],[38+]]</f>
        <v>0</v>
      </c>
      <c r="CH151" s="5">
        <f>P_A_R[[#This Row],[38+]]-P_A_R[[#This Row],[39+]]</f>
        <v>0</v>
      </c>
      <c r="CI151" s="5">
        <f>P_A_R[[#This Row],[39+]]-P_A_R[[#This Row],[40+]]</f>
        <v>0</v>
      </c>
      <c r="CJ151" s="5">
        <f>P_A_R[[#This Row],[40+]]-P_A_R[[#This Row],[41+]]</f>
        <v>0</v>
      </c>
      <c r="CK151" s="5">
        <f>P_A_R[[#This Row],[41+]]-P_A_R[[#This Row],[42+]]</f>
        <v>0</v>
      </c>
      <c r="CL151" s="5">
        <f>P_A_R[[#This Row],[42+]]-P_A_R[[#This Row],[43+]]</f>
        <v>0</v>
      </c>
      <c r="CM151" s="5">
        <f>P_A_R[[#This Row],[43+]]-P_A_R[[#This Row],[44+]]</f>
        <v>0</v>
      </c>
      <c r="CN151" s="5">
        <f>P_A_R[[#This Row],[44+]]-P_A_R[[#This Row],[45+]]</f>
        <v>0</v>
      </c>
      <c r="CO151" s="5">
        <f>P_A_R[[#This Row],[45+]]-P_A_R[[#This Row],[46+]]</f>
        <v>0</v>
      </c>
      <c r="CP151" s="5">
        <f>P_A_R[[#This Row],[46+]]-P_A_R[[#This Row],[47+]]</f>
        <v>0</v>
      </c>
      <c r="CQ151" s="5">
        <f>P_A_R[[#This Row],[47+]]-P_A_R[[#This Row],[48+]]</f>
        <v>0</v>
      </c>
      <c r="CR151" s="5">
        <f>P_A_R[[#This Row],[48+]]-P_A_R[[#This Row],[49+]]</f>
        <v>0</v>
      </c>
      <c r="CS151" s="5">
        <f>P_A_R[[#This Row],[49+]]-P_A_R[[#This Row],[50+]]</f>
        <v>0</v>
      </c>
      <c r="CT151" s="5">
        <f>P_A_R[[#This Row],[50+]]-P_A_R[[#This Row],[51+]]</f>
        <v>0</v>
      </c>
      <c r="CU151" s="5">
        <f>P_A_R[[#This Row],[51+]]-P_A_R[[#This Row],[52+]]</f>
        <v>0</v>
      </c>
      <c r="CV151" s="5">
        <f>P_A_R[[#This Row],[52+]]-P_A_R[[#This Row],[53+]]</f>
        <v>0</v>
      </c>
      <c r="CW151" s="5">
        <f>P_A_R[[#This Row],[53+]]-P_A_R[[#This Row],[54+]]</f>
        <v>0</v>
      </c>
      <c r="CX151" s="5">
        <f>P_A_R[[#This Row],[54+]]-P_A_R[[#This Row],[55+]]</f>
        <v>0</v>
      </c>
      <c r="CY151" s="5">
        <f>P_A_R[[#This Row],[55+]]-P_A_R[[#This Row],[56+]]</f>
        <v>0</v>
      </c>
      <c r="CZ151" s="5">
        <f>P_A_R[[#This Row],[56+]]-P_A_R[[#This Row],[57+]]</f>
        <v>0</v>
      </c>
      <c r="DA151" s="5">
        <f>P_A_R[[#This Row],[57+]]-P_A_R[[#This Row],[58+]]</f>
        <v>0</v>
      </c>
      <c r="DB151" s="5">
        <f>P_A_R[[#This Row],[58+]]-P_A_R[[#This Row],[59+]]</f>
        <v>0</v>
      </c>
    </row>
    <row r="152" spans="1:106" x14ac:dyDescent="0.25">
      <c r="A152" s="10">
        <v>22400629</v>
      </c>
      <c r="B152" t="s">
        <v>80</v>
      </c>
      <c r="C152" t="s">
        <v>90</v>
      </c>
      <c r="D152" s="11">
        <v>0.91666666666666663</v>
      </c>
      <c r="E152" s="9" t="str">
        <f>HYPERLINK("https://www.nba.com/stats/player/1628369/boxscores-traditional", "Jayson Tatum")</f>
        <v>Jayson Tatum</v>
      </c>
      <c r="F152">
        <v>37.6</v>
      </c>
      <c r="G152" s="4">
        <v>2.4169999999999998</v>
      </c>
      <c r="H152" s="3">
        <v>1</v>
      </c>
      <c r="I152" s="3">
        <v>1</v>
      </c>
      <c r="J152" s="3">
        <v>1</v>
      </c>
      <c r="K152" s="3">
        <v>1</v>
      </c>
      <c r="L152" s="3">
        <v>1</v>
      </c>
      <c r="M152" s="3">
        <v>1</v>
      </c>
      <c r="N152" s="3">
        <v>1</v>
      </c>
      <c r="O152" s="3">
        <v>1</v>
      </c>
      <c r="P152" s="3">
        <v>1</v>
      </c>
      <c r="Q152" s="3">
        <v>1</v>
      </c>
      <c r="R152" s="3">
        <v>1</v>
      </c>
      <c r="S152" s="3">
        <v>1</v>
      </c>
      <c r="T152" s="3">
        <v>1</v>
      </c>
      <c r="U152" s="3">
        <v>1</v>
      </c>
      <c r="V152" s="3">
        <v>1</v>
      </c>
      <c r="W152" s="3">
        <v>1</v>
      </c>
      <c r="X152" s="3">
        <v>1</v>
      </c>
      <c r="Y152" s="3">
        <v>1</v>
      </c>
      <c r="Z152" s="3">
        <v>0.99995999999999996</v>
      </c>
      <c r="AA152" s="3">
        <v>0.99980999999999998</v>
      </c>
      <c r="AB152" s="3">
        <v>0.99916000000000005</v>
      </c>
      <c r="AC152" s="3">
        <v>0.99682999999999999</v>
      </c>
      <c r="AD152" s="3">
        <v>0.98982999999999999</v>
      </c>
      <c r="AE152" s="3">
        <v>0.97128000000000003</v>
      </c>
      <c r="AF152" s="3">
        <v>0.93189</v>
      </c>
      <c r="AG152" s="3">
        <v>0.85992999999999997</v>
      </c>
      <c r="AH152" s="3">
        <v>0.74536999999999998</v>
      </c>
      <c r="AI152" s="3">
        <v>0.59870999999999996</v>
      </c>
      <c r="AJ152" s="3">
        <v>0.43251000000000001</v>
      </c>
      <c r="AK152" s="3">
        <v>0.28095999999999999</v>
      </c>
      <c r="AL152" s="3">
        <v>0.16109000000000001</v>
      </c>
      <c r="AM152" s="3">
        <v>7.9269999999999993E-2</v>
      </c>
      <c r="AN152" s="3">
        <v>3.4380000000000001E-2</v>
      </c>
      <c r="AO152" s="3">
        <v>1.2869999999999999E-2</v>
      </c>
      <c r="AP152" s="3">
        <v>4.0200000000000001E-3</v>
      </c>
      <c r="AQ152" s="3">
        <v>1.1100000000000001E-3</v>
      </c>
      <c r="AR152" s="3">
        <v>2.5000000000000001E-4</v>
      </c>
      <c r="AS152" s="3">
        <v>5.0000000000000002E-5</v>
      </c>
      <c r="AT152" s="3">
        <v>0</v>
      </c>
      <c r="AU152" s="3">
        <v>0</v>
      </c>
      <c r="AV152" s="3">
        <v>0</v>
      </c>
      <c r="AW152" s="3">
        <v>0</v>
      </c>
      <c r="AX152" s="3">
        <v>0</v>
      </c>
      <c r="AY152" s="3">
        <v>0</v>
      </c>
      <c r="AZ152" s="3">
        <v>0</v>
      </c>
      <c r="BA152" s="3">
        <v>0</v>
      </c>
      <c r="BB152" s="3">
        <v>0</v>
      </c>
      <c r="BC152" s="3">
        <v>0</v>
      </c>
      <c r="BD152" s="3">
        <v>0</v>
      </c>
      <c r="BE152" s="3">
        <v>0</v>
      </c>
      <c r="BF152" s="5">
        <f>P_A_R[[#This Row],[10+]]-P_A_R[[#This Row],[11+]]</f>
        <v>0</v>
      </c>
      <c r="BG152" s="5">
        <f>P_A_R[[#This Row],[11+]]-P_A_R[[#This Row],[12+]]</f>
        <v>0</v>
      </c>
      <c r="BH152" s="5">
        <f>P_A_R[[#This Row],[12+]]-P_A_R[[#This Row],[13+]]</f>
        <v>0</v>
      </c>
      <c r="BI152" s="5">
        <f>P_A_R[[#This Row],[13+]]-P_A_R[[#This Row],[14+]]</f>
        <v>0</v>
      </c>
      <c r="BJ152" s="5">
        <f>P_A_R[[#This Row],[14+]]-P_A_R[[#This Row],[15+]]</f>
        <v>0</v>
      </c>
      <c r="BK152" s="5">
        <f>P_A_R[[#This Row],[15+]]-P_A_R[[#This Row],[16+]]</f>
        <v>0</v>
      </c>
      <c r="BL152" s="5">
        <f>P_A_R[[#This Row],[16+]]-P_A_R[[#This Row],[17+]]</f>
        <v>0</v>
      </c>
      <c r="BM152" s="5">
        <f>P_A_R[[#This Row],[17+]]-P_A_R[[#This Row],[18+]]</f>
        <v>0</v>
      </c>
      <c r="BN152" s="5">
        <f>P_A_R[[#This Row],[18+]]-P_A_R[[#This Row],[19+]]</f>
        <v>0</v>
      </c>
      <c r="BO152" s="5">
        <f>P_A_R[[#This Row],[19+]]-P_A_R[[#This Row],[20+]]</f>
        <v>0</v>
      </c>
      <c r="BP152" s="5">
        <f>P_A_R[[#This Row],[20+]]-P_A_R[[#This Row],[21+]]</f>
        <v>0</v>
      </c>
      <c r="BQ152" s="5">
        <f>P_A_R[[#This Row],[21+]]-P_A_R[[#This Row],[22+]]</f>
        <v>0</v>
      </c>
      <c r="BR152" s="5">
        <f>P_A_R[[#This Row],[22+]]-P_A_R[[#This Row],[23+]]</f>
        <v>0</v>
      </c>
      <c r="BS152" s="5">
        <f>P_A_R[[#This Row],[23+]]-P_A_R[[#This Row],[24+]]</f>
        <v>0</v>
      </c>
      <c r="BT152" s="5">
        <f>P_A_R[[#This Row],[24+]]-P_A_R[[#This Row],[25+]]</f>
        <v>0</v>
      </c>
      <c r="BU152" s="5">
        <f>P_A_R[[#This Row],[25+]]-P_A_R[[#This Row],[26+]]</f>
        <v>0</v>
      </c>
      <c r="BV152" s="5">
        <f>P_A_R[[#This Row],[26+]]-P_A_R[[#This Row],[27+]]</f>
        <v>0</v>
      </c>
      <c r="BW152" s="5">
        <f>P_A_R[[#This Row],[27+]]-P_A_R[[#This Row],[28+]]</f>
        <v>4.0000000000040004E-5</v>
      </c>
      <c r="BX152" s="5">
        <f>P_A_R[[#This Row],[28+]]-P_A_R[[#This Row],[29+]]</f>
        <v>1.4999999999998348E-4</v>
      </c>
      <c r="BY152" s="5">
        <f>P_A_R[[#This Row],[29+]]-P_A_R[[#This Row],[30+]]</f>
        <v>6.4999999999992841E-4</v>
      </c>
      <c r="BZ152" s="5">
        <f>P_A_R[[#This Row],[30+]]-P_A_R[[#This Row],[31+]]</f>
        <v>2.3300000000000542E-3</v>
      </c>
      <c r="CA152" s="5">
        <f>P_A_R[[#This Row],[31+]]-P_A_R[[#This Row],[32+]]</f>
        <v>7.0000000000000062E-3</v>
      </c>
      <c r="CB152" s="5">
        <f>P_A_R[[#This Row],[32+]]-P_A_R[[#This Row],[33+]]</f>
        <v>1.8549999999999955E-2</v>
      </c>
      <c r="CC152" s="5">
        <f>P_A_R[[#This Row],[33+]]-P_A_R[[#This Row],[34+]]</f>
        <v>3.9390000000000036E-2</v>
      </c>
      <c r="CD152" s="5">
        <f>P_A_R[[#This Row],[34+]]-P_A_R[[#This Row],[35+]]</f>
        <v>7.1960000000000024E-2</v>
      </c>
      <c r="CE152" s="5">
        <f>P_A_R[[#This Row],[35+]]-P_A_R[[#This Row],[36+]]</f>
        <v>0.11456</v>
      </c>
      <c r="CF152" s="5">
        <f>P_A_R[[#This Row],[36+]]-P_A_R[[#This Row],[37+]]</f>
        <v>0.14666000000000001</v>
      </c>
      <c r="CG152" s="5">
        <f>P_A_R[[#This Row],[37+]]-P_A_R[[#This Row],[38+]]</f>
        <v>0.16619999999999996</v>
      </c>
      <c r="CH152" s="5">
        <f>P_A_R[[#This Row],[38+]]-P_A_R[[#This Row],[39+]]</f>
        <v>0.15155000000000002</v>
      </c>
      <c r="CI152" s="5">
        <f>P_A_R[[#This Row],[39+]]-P_A_R[[#This Row],[40+]]</f>
        <v>0.11986999999999998</v>
      </c>
      <c r="CJ152" s="5">
        <f>P_A_R[[#This Row],[40+]]-P_A_R[[#This Row],[41+]]</f>
        <v>8.1820000000000018E-2</v>
      </c>
      <c r="CK152" s="5">
        <f>P_A_R[[#This Row],[41+]]-P_A_R[[#This Row],[42+]]</f>
        <v>4.4889999999999992E-2</v>
      </c>
      <c r="CL152" s="5">
        <f>P_A_R[[#This Row],[42+]]-P_A_R[[#This Row],[43+]]</f>
        <v>2.1510000000000001E-2</v>
      </c>
      <c r="CM152" s="5">
        <f>P_A_R[[#This Row],[43+]]-P_A_R[[#This Row],[44+]]</f>
        <v>8.8500000000000002E-3</v>
      </c>
      <c r="CN152" s="5">
        <f>P_A_R[[#This Row],[44+]]-P_A_R[[#This Row],[45+]]</f>
        <v>2.9100000000000003E-3</v>
      </c>
      <c r="CO152" s="5">
        <f>P_A_R[[#This Row],[45+]]-P_A_R[[#This Row],[46+]]</f>
        <v>8.6000000000000009E-4</v>
      </c>
      <c r="CP152" s="5">
        <f>P_A_R[[#This Row],[46+]]-P_A_R[[#This Row],[47+]]</f>
        <v>2.0000000000000001E-4</v>
      </c>
      <c r="CQ152" s="5">
        <f>P_A_R[[#This Row],[47+]]-P_A_R[[#This Row],[48+]]</f>
        <v>5.0000000000000002E-5</v>
      </c>
      <c r="CR152" s="5">
        <f>P_A_R[[#This Row],[48+]]-P_A_R[[#This Row],[49+]]</f>
        <v>0</v>
      </c>
      <c r="CS152" s="5">
        <f>P_A_R[[#This Row],[49+]]-P_A_R[[#This Row],[50+]]</f>
        <v>0</v>
      </c>
      <c r="CT152" s="5">
        <f>P_A_R[[#This Row],[50+]]-P_A_R[[#This Row],[51+]]</f>
        <v>0</v>
      </c>
      <c r="CU152" s="5">
        <f>P_A_R[[#This Row],[51+]]-P_A_R[[#This Row],[52+]]</f>
        <v>0</v>
      </c>
      <c r="CV152" s="5">
        <f>P_A_R[[#This Row],[52+]]-P_A_R[[#This Row],[53+]]</f>
        <v>0</v>
      </c>
      <c r="CW152" s="5">
        <f>P_A_R[[#This Row],[53+]]-P_A_R[[#This Row],[54+]]</f>
        <v>0</v>
      </c>
      <c r="CX152" s="5">
        <f>P_A_R[[#This Row],[54+]]-P_A_R[[#This Row],[55+]]</f>
        <v>0</v>
      </c>
      <c r="CY152" s="5">
        <f>P_A_R[[#This Row],[55+]]-P_A_R[[#This Row],[56+]]</f>
        <v>0</v>
      </c>
      <c r="CZ152" s="5">
        <f>P_A_R[[#This Row],[56+]]-P_A_R[[#This Row],[57+]]</f>
        <v>0</v>
      </c>
      <c r="DA152" s="5">
        <f>P_A_R[[#This Row],[57+]]-P_A_R[[#This Row],[58+]]</f>
        <v>0</v>
      </c>
      <c r="DB152" s="5">
        <f>P_A_R[[#This Row],[58+]]-P_A_R[[#This Row],[59+]]</f>
        <v>0</v>
      </c>
    </row>
    <row r="153" spans="1:106" x14ac:dyDescent="0.25">
      <c r="A153" s="10">
        <v>22400629</v>
      </c>
      <c r="B153" t="s">
        <v>80</v>
      </c>
      <c r="C153" t="s">
        <v>90</v>
      </c>
      <c r="D153" s="11">
        <v>0.91666666666666663</v>
      </c>
      <c r="E153" s="9" t="str">
        <f>HYPERLINK("https://www.nba.com/stats/player/204001/boxscores-traditional", "Kristaps Porzingis")</f>
        <v>Kristaps Porzingis</v>
      </c>
      <c r="F153">
        <v>29.4</v>
      </c>
      <c r="G153" s="4">
        <v>1.855</v>
      </c>
      <c r="H153" s="3">
        <v>1</v>
      </c>
      <c r="I153" s="3">
        <v>1</v>
      </c>
      <c r="J153" s="3">
        <v>1</v>
      </c>
      <c r="K153" s="3">
        <v>1</v>
      </c>
      <c r="L153" s="3">
        <v>1</v>
      </c>
      <c r="M153" s="3">
        <v>1</v>
      </c>
      <c r="N153" s="3">
        <v>1</v>
      </c>
      <c r="O153" s="3">
        <v>1</v>
      </c>
      <c r="P153" s="3">
        <v>1</v>
      </c>
      <c r="Q153" s="3">
        <v>1</v>
      </c>
      <c r="R153" s="3">
        <v>1</v>
      </c>
      <c r="S153" s="3">
        <v>1</v>
      </c>
      <c r="T153" s="3">
        <v>0.99997000000000003</v>
      </c>
      <c r="U153" s="3">
        <v>0.99972000000000005</v>
      </c>
      <c r="V153" s="3">
        <v>0.99819000000000002</v>
      </c>
      <c r="W153" s="3">
        <v>0.99111000000000005</v>
      </c>
      <c r="X153" s="3">
        <v>0.96638000000000002</v>
      </c>
      <c r="Y153" s="3">
        <v>0.90146999999999999</v>
      </c>
      <c r="Z153" s="3">
        <v>0.77337</v>
      </c>
      <c r="AA153" s="3">
        <v>0.58706000000000003</v>
      </c>
      <c r="AB153" s="3">
        <v>0.37447999999999998</v>
      </c>
      <c r="AC153" s="3">
        <v>0.19489000000000001</v>
      </c>
      <c r="AD153" s="3">
        <v>8.0759999999999998E-2</v>
      </c>
      <c r="AE153" s="3">
        <v>2.6190000000000001E-2</v>
      </c>
      <c r="AF153" s="3">
        <v>6.5700000000000003E-3</v>
      </c>
      <c r="AG153" s="3">
        <v>1.2600000000000001E-3</v>
      </c>
      <c r="AH153" s="3">
        <v>1.9000000000000001E-4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0</v>
      </c>
      <c r="AW153" s="3">
        <v>0</v>
      </c>
      <c r="AX153" s="3">
        <v>0</v>
      </c>
      <c r="AY153" s="3">
        <v>0</v>
      </c>
      <c r="AZ153" s="3">
        <v>0</v>
      </c>
      <c r="BA153" s="3">
        <v>0</v>
      </c>
      <c r="BB153" s="3">
        <v>0</v>
      </c>
      <c r="BC153" s="3">
        <v>0</v>
      </c>
      <c r="BD153" s="3">
        <v>0</v>
      </c>
      <c r="BE153" s="3">
        <v>0</v>
      </c>
      <c r="BF153" s="5">
        <f>P_A_R[[#This Row],[10+]]-P_A_R[[#This Row],[11+]]</f>
        <v>0</v>
      </c>
      <c r="BG153" s="5">
        <f>P_A_R[[#This Row],[11+]]-P_A_R[[#This Row],[12+]]</f>
        <v>0</v>
      </c>
      <c r="BH153" s="5">
        <f>P_A_R[[#This Row],[12+]]-P_A_R[[#This Row],[13+]]</f>
        <v>0</v>
      </c>
      <c r="BI153" s="5">
        <f>P_A_R[[#This Row],[13+]]-P_A_R[[#This Row],[14+]]</f>
        <v>0</v>
      </c>
      <c r="BJ153" s="5">
        <f>P_A_R[[#This Row],[14+]]-P_A_R[[#This Row],[15+]]</f>
        <v>0</v>
      </c>
      <c r="BK153" s="5">
        <f>P_A_R[[#This Row],[15+]]-P_A_R[[#This Row],[16+]]</f>
        <v>0</v>
      </c>
      <c r="BL153" s="5">
        <f>P_A_R[[#This Row],[16+]]-P_A_R[[#This Row],[17+]]</f>
        <v>0</v>
      </c>
      <c r="BM153" s="5">
        <f>P_A_R[[#This Row],[17+]]-P_A_R[[#This Row],[18+]]</f>
        <v>0</v>
      </c>
      <c r="BN153" s="5">
        <f>P_A_R[[#This Row],[18+]]-P_A_R[[#This Row],[19+]]</f>
        <v>0</v>
      </c>
      <c r="BO153" s="5">
        <f>P_A_R[[#This Row],[19+]]-P_A_R[[#This Row],[20+]]</f>
        <v>0</v>
      </c>
      <c r="BP153" s="5">
        <f>P_A_R[[#This Row],[20+]]-P_A_R[[#This Row],[21+]]</f>
        <v>0</v>
      </c>
      <c r="BQ153" s="5">
        <f>P_A_R[[#This Row],[21+]]-P_A_R[[#This Row],[22+]]</f>
        <v>2.9999999999974492E-5</v>
      </c>
      <c r="BR153" s="5">
        <f>P_A_R[[#This Row],[22+]]-P_A_R[[#This Row],[23+]]</f>
        <v>2.4999999999997247E-4</v>
      </c>
      <c r="BS153" s="5">
        <f>P_A_R[[#This Row],[23+]]-P_A_R[[#This Row],[24+]]</f>
        <v>1.5300000000000313E-3</v>
      </c>
      <c r="BT153" s="5">
        <f>P_A_R[[#This Row],[24+]]-P_A_R[[#This Row],[25+]]</f>
        <v>7.0799999999999752E-3</v>
      </c>
      <c r="BU153" s="5">
        <f>P_A_R[[#This Row],[25+]]-P_A_R[[#This Row],[26+]]</f>
        <v>2.473000000000003E-2</v>
      </c>
      <c r="BV153" s="5">
        <f>P_A_R[[#This Row],[26+]]-P_A_R[[#This Row],[27+]]</f>
        <v>6.4910000000000023E-2</v>
      </c>
      <c r="BW153" s="5">
        <f>P_A_R[[#This Row],[27+]]-P_A_R[[#This Row],[28+]]</f>
        <v>0.12809999999999999</v>
      </c>
      <c r="BX153" s="5">
        <f>P_A_R[[#This Row],[28+]]-P_A_R[[#This Row],[29+]]</f>
        <v>0.18630999999999998</v>
      </c>
      <c r="BY153" s="5">
        <f>P_A_R[[#This Row],[29+]]-P_A_R[[#This Row],[30+]]</f>
        <v>0.21258000000000005</v>
      </c>
      <c r="BZ153" s="5">
        <f>P_A_R[[#This Row],[30+]]-P_A_R[[#This Row],[31+]]</f>
        <v>0.17958999999999997</v>
      </c>
      <c r="CA153" s="5">
        <f>P_A_R[[#This Row],[31+]]-P_A_R[[#This Row],[32+]]</f>
        <v>0.11413000000000001</v>
      </c>
      <c r="CB153" s="5">
        <f>P_A_R[[#This Row],[32+]]-P_A_R[[#This Row],[33+]]</f>
        <v>5.4569999999999994E-2</v>
      </c>
      <c r="CC153" s="5">
        <f>P_A_R[[#This Row],[33+]]-P_A_R[[#This Row],[34+]]</f>
        <v>1.9620000000000002E-2</v>
      </c>
      <c r="CD153" s="5">
        <f>P_A_R[[#This Row],[34+]]-P_A_R[[#This Row],[35+]]</f>
        <v>5.3100000000000005E-3</v>
      </c>
      <c r="CE153" s="5">
        <f>P_A_R[[#This Row],[35+]]-P_A_R[[#This Row],[36+]]</f>
        <v>1.07E-3</v>
      </c>
      <c r="CF153" s="5">
        <f>P_A_R[[#This Row],[36+]]-P_A_R[[#This Row],[37+]]</f>
        <v>1.9000000000000001E-4</v>
      </c>
      <c r="CG153" s="5">
        <f>P_A_R[[#This Row],[37+]]-P_A_R[[#This Row],[38+]]</f>
        <v>0</v>
      </c>
      <c r="CH153" s="5">
        <f>P_A_R[[#This Row],[38+]]-P_A_R[[#This Row],[39+]]</f>
        <v>0</v>
      </c>
      <c r="CI153" s="5">
        <f>P_A_R[[#This Row],[39+]]-P_A_R[[#This Row],[40+]]</f>
        <v>0</v>
      </c>
      <c r="CJ153" s="5">
        <f>P_A_R[[#This Row],[40+]]-P_A_R[[#This Row],[41+]]</f>
        <v>0</v>
      </c>
      <c r="CK153" s="5">
        <f>P_A_R[[#This Row],[41+]]-P_A_R[[#This Row],[42+]]</f>
        <v>0</v>
      </c>
      <c r="CL153" s="5">
        <f>P_A_R[[#This Row],[42+]]-P_A_R[[#This Row],[43+]]</f>
        <v>0</v>
      </c>
      <c r="CM153" s="5">
        <f>P_A_R[[#This Row],[43+]]-P_A_R[[#This Row],[44+]]</f>
        <v>0</v>
      </c>
      <c r="CN153" s="5">
        <f>P_A_R[[#This Row],[44+]]-P_A_R[[#This Row],[45+]]</f>
        <v>0</v>
      </c>
      <c r="CO153" s="5">
        <f>P_A_R[[#This Row],[45+]]-P_A_R[[#This Row],[46+]]</f>
        <v>0</v>
      </c>
      <c r="CP153" s="5">
        <f>P_A_R[[#This Row],[46+]]-P_A_R[[#This Row],[47+]]</f>
        <v>0</v>
      </c>
      <c r="CQ153" s="5">
        <f>P_A_R[[#This Row],[47+]]-P_A_R[[#This Row],[48+]]</f>
        <v>0</v>
      </c>
      <c r="CR153" s="5">
        <f>P_A_R[[#This Row],[48+]]-P_A_R[[#This Row],[49+]]</f>
        <v>0</v>
      </c>
      <c r="CS153" s="5">
        <f>P_A_R[[#This Row],[49+]]-P_A_R[[#This Row],[50+]]</f>
        <v>0</v>
      </c>
      <c r="CT153" s="5">
        <f>P_A_R[[#This Row],[50+]]-P_A_R[[#This Row],[51+]]</f>
        <v>0</v>
      </c>
      <c r="CU153" s="5">
        <f>P_A_R[[#This Row],[51+]]-P_A_R[[#This Row],[52+]]</f>
        <v>0</v>
      </c>
      <c r="CV153" s="5">
        <f>P_A_R[[#This Row],[52+]]-P_A_R[[#This Row],[53+]]</f>
        <v>0</v>
      </c>
      <c r="CW153" s="5">
        <f>P_A_R[[#This Row],[53+]]-P_A_R[[#This Row],[54+]]</f>
        <v>0</v>
      </c>
      <c r="CX153" s="5">
        <f>P_A_R[[#This Row],[54+]]-P_A_R[[#This Row],[55+]]</f>
        <v>0</v>
      </c>
      <c r="CY153" s="5">
        <f>P_A_R[[#This Row],[55+]]-P_A_R[[#This Row],[56+]]</f>
        <v>0</v>
      </c>
      <c r="CZ153" s="5">
        <f>P_A_R[[#This Row],[56+]]-P_A_R[[#This Row],[57+]]</f>
        <v>0</v>
      </c>
      <c r="DA153" s="5">
        <f>P_A_R[[#This Row],[57+]]-P_A_R[[#This Row],[58+]]</f>
        <v>0</v>
      </c>
      <c r="DB153" s="5">
        <f>P_A_R[[#This Row],[58+]]-P_A_R[[#This Row],[59+]]</f>
        <v>0</v>
      </c>
    </row>
    <row r="154" spans="1:106" x14ac:dyDescent="0.25">
      <c r="A154" s="10">
        <v>22400629</v>
      </c>
      <c r="B154" t="s">
        <v>80</v>
      </c>
      <c r="C154" t="s">
        <v>90</v>
      </c>
      <c r="D154" s="11">
        <v>0.91666666666666663</v>
      </c>
      <c r="E154" s="9" t="str">
        <f>HYPERLINK("https://www.nba.com/stats/player/201950/boxscores-traditional", "Jrue Holiday")</f>
        <v>Jrue Holiday</v>
      </c>
      <c r="F154">
        <v>17.399999999999999</v>
      </c>
      <c r="G154" s="4">
        <v>2.0590000000000002</v>
      </c>
      <c r="H154" s="3">
        <v>0.99983</v>
      </c>
      <c r="I154" s="3">
        <v>0.99905999999999995</v>
      </c>
      <c r="J154" s="3">
        <v>0.99560000000000004</v>
      </c>
      <c r="K154" s="3">
        <v>0.98382000000000003</v>
      </c>
      <c r="L154" s="3">
        <v>0.95052999999999999</v>
      </c>
      <c r="M154" s="3">
        <v>0.879</v>
      </c>
      <c r="N154" s="3">
        <v>0.75175000000000003</v>
      </c>
      <c r="O154" s="3">
        <v>0.57535000000000003</v>
      </c>
      <c r="P154" s="3">
        <v>0.38590999999999998</v>
      </c>
      <c r="Q154" s="3">
        <v>0.2177</v>
      </c>
      <c r="R154" s="3">
        <v>0.10383000000000001</v>
      </c>
      <c r="S154" s="3">
        <v>4.0059999999999998E-2</v>
      </c>
      <c r="T154" s="3">
        <v>1.2869999999999999E-2</v>
      </c>
      <c r="U154" s="3">
        <v>3.2599999999999999E-3</v>
      </c>
      <c r="V154" s="3">
        <v>6.6E-4</v>
      </c>
      <c r="W154" s="3">
        <v>1.1E-4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v>0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3">
        <v>0</v>
      </c>
      <c r="BE154" s="3">
        <v>0</v>
      </c>
      <c r="BF154" s="5">
        <f>P_A_R[[#This Row],[10+]]-P_A_R[[#This Row],[11+]]</f>
        <v>7.7000000000004842E-4</v>
      </c>
      <c r="BG154" s="5">
        <f>P_A_R[[#This Row],[11+]]-P_A_R[[#This Row],[12+]]</f>
        <v>3.4599999999999076E-3</v>
      </c>
      <c r="BH154" s="5">
        <f>P_A_R[[#This Row],[12+]]-P_A_R[[#This Row],[13+]]</f>
        <v>1.1780000000000013E-2</v>
      </c>
      <c r="BI154" s="5">
        <f>P_A_R[[#This Row],[13+]]-P_A_R[[#This Row],[14+]]</f>
        <v>3.3290000000000042E-2</v>
      </c>
      <c r="BJ154" s="5">
        <f>P_A_R[[#This Row],[14+]]-P_A_R[[#This Row],[15+]]</f>
        <v>7.1529999999999982E-2</v>
      </c>
      <c r="BK154" s="5">
        <f>P_A_R[[#This Row],[15+]]-P_A_R[[#This Row],[16+]]</f>
        <v>0.12724999999999997</v>
      </c>
      <c r="BL154" s="5">
        <f>P_A_R[[#This Row],[16+]]-P_A_R[[#This Row],[17+]]</f>
        <v>0.1764</v>
      </c>
      <c r="BM154" s="5">
        <f>P_A_R[[#This Row],[17+]]-P_A_R[[#This Row],[18+]]</f>
        <v>0.18944000000000005</v>
      </c>
      <c r="BN154" s="5">
        <f>P_A_R[[#This Row],[18+]]-P_A_R[[#This Row],[19+]]</f>
        <v>0.16820999999999997</v>
      </c>
      <c r="BO154" s="5">
        <f>P_A_R[[#This Row],[19+]]-P_A_R[[#This Row],[20+]]</f>
        <v>0.11387</v>
      </c>
      <c r="BP154" s="5">
        <f>P_A_R[[#This Row],[20+]]-P_A_R[[#This Row],[21+]]</f>
        <v>6.3770000000000007E-2</v>
      </c>
      <c r="BQ154" s="5">
        <f>P_A_R[[#This Row],[21+]]-P_A_R[[#This Row],[22+]]</f>
        <v>2.7189999999999999E-2</v>
      </c>
      <c r="BR154" s="5">
        <f>P_A_R[[#This Row],[22+]]-P_A_R[[#This Row],[23+]]</f>
        <v>9.6100000000000005E-3</v>
      </c>
      <c r="BS154" s="5">
        <f>P_A_R[[#This Row],[23+]]-P_A_R[[#This Row],[24+]]</f>
        <v>2.5999999999999999E-3</v>
      </c>
      <c r="BT154" s="5">
        <f>P_A_R[[#This Row],[24+]]-P_A_R[[#This Row],[25+]]</f>
        <v>5.5000000000000003E-4</v>
      </c>
      <c r="BU154" s="5">
        <f>P_A_R[[#This Row],[25+]]-P_A_R[[#This Row],[26+]]</f>
        <v>1.1E-4</v>
      </c>
      <c r="BV154" s="5">
        <f>P_A_R[[#This Row],[26+]]-P_A_R[[#This Row],[27+]]</f>
        <v>0</v>
      </c>
      <c r="BW154" s="5">
        <f>P_A_R[[#This Row],[27+]]-P_A_R[[#This Row],[28+]]</f>
        <v>0</v>
      </c>
      <c r="BX154" s="5">
        <f>P_A_R[[#This Row],[28+]]-P_A_R[[#This Row],[29+]]</f>
        <v>0</v>
      </c>
      <c r="BY154" s="5">
        <f>P_A_R[[#This Row],[29+]]-P_A_R[[#This Row],[30+]]</f>
        <v>0</v>
      </c>
      <c r="BZ154" s="5">
        <f>P_A_R[[#This Row],[30+]]-P_A_R[[#This Row],[31+]]</f>
        <v>0</v>
      </c>
      <c r="CA154" s="5">
        <f>P_A_R[[#This Row],[31+]]-P_A_R[[#This Row],[32+]]</f>
        <v>0</v>
      </c>
      <c r="CB154" s="5">
        <f>P_A_R[[#This Row],[32+]]-P_A_R[[#This Row],[33+]]</f>
        <v>0</v>
      </c>
      <c r="CC154" s="5">
        <f>P_A_R[[#This Row],[33+]]-P_A_R[[#This Row],[34+]]</f>
        <v>0</v>
      </c>
      <c r="CD154" s="5">
        <f>P_A_R[[#This Row],[34+]]-P_A_R[[#This Row],[35+]]</f>
        <v>0</v>
      </c>
      <c r="CE154" s="5">
        <f>P_A_R[[#This Row],[35+]]-P_A_R[[#This Row],[36+]]</f>
        <v>0</v>
      </c>
      <c r="CF154" s="5">
        <f>P_A_R[[#This Row],[36+]]-P_A_R[[#This Row],[37+]]</f>
        <v>0</v>
      </c>
      <c r="CG154" s="5">
        <f>P_A_R[[#This Row],[37+]]-P_A_R[[#This Row],[38+]]</f>
        <v>0</v>
      </c>
      <c r="CH154" s="5">
        <f>P_A_R[[#This Row],[38+]]-P_A_R[[#This Row],[39+]]</f>
        <v>0</v>
      </c>
      <c r="CI154" s="5">
        <f>P_A_R[[#This Row],[39+]]-P_A_R[[#This Row],[40+]]</f>
        <v>0</v>
      </c>
      <c r="CJ154" s="5">
        <f>P_A_R[[#This Row],[40+]]-P_A_R[[#This Row],[41+]]</f>
        <v>0</v>
      </c>
      <c r="CK154" s="5">
        <f>P_A_R[[#This Row],[41+]]-P_A_R[[#This Row],[42+]]</f>
        <v>0</v>
      </c>
      <c r="CL154" s="5">
        <f>P_A_R[[#This Row],[42+]]-P_A_R[[#This Row],[43+]]</f>
        <v>0</v>
      </c>
      <c r="CM154" s="5">
        <f>P_A_R[[#This Row],[43+]]-P_A_R[[#This Row],[44+]]</f>
        <v>0</v>
      </c>
      <c r="CN154" s="5">
        <f>P_A_R[[#This Row],[44+]]-P_A_R[[#This Row],[45+]]</f>
        <v>0</v>
      </c>
      <c r="CO154" s="5">
        <f>P_A_R[[#This Row],[45+]]-P_A_R[[#This Row],[46+]]</f>
        <v>0</v>
      </c>
      <c r="CP154" s="5">
        <f>P_A_R[[#This Row],[46+]]-P_A_R[[#This Row],[47+]]</f>
        <v>0</v>
      </c>
      <c r="CQ154" s="5">
        <f>P_A_R[[#This Row],[47+]]-P_A_R[[#This Row],[48+]]</f>
        <v>0</v>
      </c>
      <c r="CR154" s="5">
        <f>P_A_R[[#This Row],[48+]]-P_A_R[[#This Row],[49+]]</f>
        <v>0</v>
      </c>
      <c r="CS154" s="5">
        <f>P_A_R[[#This Row],[49+]]-P_A_R[[#This Row],[50+]]</f>
        <v>0</v>
      </c>
      <c r="CT154" s="5">
        <f>P_A_R[[#This Row],[50+]]-P_A_R[[#This Row],[51+]]</f>
        <v>0</v>
      </c>
      <c r="CU154" s="5">
        <f>P_A_R[[#This Row],[51+]]-P_A_R[[#This Row],[52+]]</f>
        <v>0</v>
      </c>
      <c r="CV154" s="5">
        <f>P_A_R[[#This Row],[52+]]-P_A_R[[#This Row],[53+]]</f>
        <v>0</v>
      </c>
      <c r="CW154" s="5">
        <f>P_A_R[[#This Row],[53+]]-P_A_R[[#This Row],[54+]]</f>
        <v>0</v>
      </c>
      <c r="CX154" s="5">
        <f>P_A_R[[#This Row],[54+]]-P_A_R[[#This Row],[55+]]</f>
        <v>0</v>
      </c>
      <c r="CY154" s="5">
        <f>P_A_R[[#This Row],[55+]]-P_A_R[[#This Row],[56+]]</f>
        <v>0</v>
      </c>
      <c r="CZ154" s="5">
        <f>P_A_R[[#This Row],[56+]]-P_A_R[[#This Row],[57+]]</f>
        <v>0</v>
      </c>
      <c r="DA154" s="5">
        <f>P_A_R[[#This Row],[57+]]-P_A_R[[#This Row],[58+]]</f>
        <v>0</v>
      </c>
      <c r="DB154" s="5">
        <f>P_A_R[[#This Row],[58+]]-P_A_R[[#This Row],[59+]]</f>
        <v>0</v>
      </c>
    </row>
    <row r="155" spans="1:106" x14ac:dyDescent="0.25">
      <c r="A155" s="10">
        <v>22400629</v>
      </c>
      <c r="B155" t="s">
        <v>80</v>
      </c>
      <c r="C155" t="s">
        <v>90</v>
      </c>
      <c r="D155" s="11">
        <v>0.91666666666666663</v>
      </c>
      <c r="E155" s="9" t="str">
        <f>HYPERLINK("https://www.nba.com/stats/player/1627759/boxscores-traditional", "Jaylen Brown")</f>
        <v>Jaylen Brown</v>
      </c>
      <c r="F155">
        <v>30.4</v>
      </c>
      <c r="G155" s="4">
        <v>7.8890000000000002</v>
      </c>
      <c r="H155" s="3">
        <v>0.99519999999999997</v>
      </c>
      <c r="I155" s="3">
        <v>0.99304999999999999</v>
      </c>
      <c r="J155" s="3">
        <v>0.99009999999999998</v>
      </c>
      <c r="K155" s="3">
        <v>0.98645000000000005</v>
      </c>
      <c r="L155" s="3">
        <v>0.98124</v>
      </c>
      <c r="M155" s="3">
        <v>0.97441</v>
      </c>
      <c r="N155" s="3">
        <v>0.96638000000000002</v>
      </c>
      <c r="O155" s="3">
        <v>0.95543</v>
      </c>
      <c r="P155" s="3">
        <v>0.94179000000000002</v>
      </c>
      <c r="Q155" s="3">
        <v>0.92647000000000002</v>
      </c>
      <c r="R155" s="3">
        <v>0.90658000000000005</v>
      </c>
      <c r="S155" s="3">
        <v>0.88297999999999999</v>
      </c>
      <c r="T155" s="3">
        <v>0.85543000000000002</v>
      </c>
      <c r="U155" s="3">
        <v>0.82638999999999996</v>
      </c>
      <c r="V155" s="3">
        <v>0.79103000000000001</v>
      </c>
      <c r="W155" s="3">
        <v>0.75175000000000003</v>
      </c>
      <c r="X155" s="3">
        <v>0.71226</v>
      </c>
      <c r="Y155" s="3">
        <v>0.66639999999999999</v>
      </c>
      <c r="Z155" s="3">
        <v>0.61790999999999996</v>
      </c>
      <c r="AA155" s="3">
        <v>0.57142000000000004</v>
      </c>
      <c r="AB155" s="3">
        <v>0.51993999999999996</v>
      </c>
      <c r="AC155" s="3">
        <v>0.46811999999999998</v>
      </c>
      <c r="AD155" s="3">
        <v>0.42074</v>
      </c>
      <c r="AE155" s="3">
        <v>0.37069999999999997</v>
      </c>
      <c r="AF155" s="3">
        <v>0.32275999999999999</v>
      </c>
      <c r="AG155" s="3">
        <v>0.28095999999999999</v>
      </c>
      <c r="AH155" s="3">
        <v>0.23885000000000001</v>
      </c>
      <c r="AI155" s="3">
        <v>0.20044999999999999</v>
      </c>
      <c r="AJ155" s="3">
        <v>0.16853000000000001</v>
      </c>
      <c r="AK155" s="3">
        <v>0.13786000000000001</v>
      </c>
      <c r="AL155" s="3">
        <v>0.11123</v>
      </c>
      <c r="AM155" s="3">
        <v>9.0120000000000006E-2</v>
      </c>
      <c r="AN155" s="3">
        <v>7.0779999999999996E-2</v>
      </c>
      <c r="AO155" s="3">
        <v>5.4800000000000001E-2</v>
      </c>
      <c r="AP155" s="3">
        <v>4.2720000000000001E-2</v>
      </c>
      <c r="AQ155" s="3">
        <v>3.2160000000000001E-2</v>
      </c>
      <c r="AR155" s="3">
        <v>2.385E-2</v>
      </c>
      <c r="AS155" s="3">
        <v>1.7860000000000001E-2</v>
      </c>
      <c r="AT155" s="3">
        <v>1.2869999999999999E-2</v>
      </c>
      <c r="AU155" s="3">
        <v>9.1400000000000006E-3</v>
      </c>
      <c r="AV155" s="3">
        <v>6.5700000000000003E-3</v>
      </c>
      <c r="AW155" s="3">
        <v>4.5300000000000002E-3</v>
      </c>
      <c r="AX155" s="3">
        <v>3.0699999999999998E-3</v>
      </c>
      <c r="AY155" s="3">
        <v>2.1199999999999999E-3</v>
      </c>
      <c r="AZ155" s="3">
        <v>1.39E-3</v>
      </c>
      <c r="BA155" s="3">
        <v>8.9999999999999998E-4</v>
      </c>
      <c r="BB155" s="3">
        <v>5.8E-4</v>
      </c>
      <c r="BC155" s="3">
        <v>3.8000000000000002E-4</v>
      </c>
      <c r="BD155" s="3">
        <v>2.3000000000000001E-4</v>
      </c>
      <c r="BE155" s="3">
        <v>1.3999999999999999E-4</v>
      </c>
      <c r="BF155" s="5">
        <f>P_A_R[[#This Row],[10+]]-P_A_R[[#This Row],[11+]]</f>
        <v>2.1499999999999853E-3</v>
      </c>
      <c r="BG155" s="5">
        <f>P_A_R[[#This Row],[11+]]-P_A_R[[#This Row],[12+]]</f>
        <v>2.9500000000000082E-3</v>
      </c>
      <c r="BH155" s="5">
        <f>P_A_R[[#This Row],[12+]]-P_A_R[[#This Row],[13+]]</f>
        <v>3.6499999999999311E-3</v>
      </c>
      <c r="BI155" s="5">
        <f>P_A_R[[#This Row],[13+]]-P_A_R[[#This Row],[14+]]</f>
        <v>5.2100000000000479E-3</v>
      </c>
      <c r="BJ155" s="5">
        <f>P_A_R[[#This Row],[14+]]-P_A_R[[#This Row],[15+]]</f>
        <v>6.8300000000000027E-3</v>
      </c>
      <c r="BK155" s="5">
        <f>P_A_R[[#This Row],[15+]]-P_A_R[[#This Row],[16+]]</f>
        <v>8.0299999999999816E-3</v>
      </c>
      <c r="BL155" s="5">
        <f>P_A_R[[#This Row],[16+]]-P_A_R[[#This Row],[17+]]</f>
        <v>1.0950000000000015E-2</v>
      </c>
      <c r="BM155" s="5">
        <f>P_A_R[[#This Row],[17+]]-P_A_R[[#This Row],[18+]]</f>
        <v>1.3639999999999985E-2</v>
      </c>
      <c r="BN155" s="5">
        <f>P_A_R[[#This Row],[18+]]-P_A_R[[#This Row],[19+]]</f>
        <v>1.532E-2</v>
      </c>
      <c r="BO155" s="5">
        <f>P_A_R[[#This Row],[19+]]-P_A_R[[#This Row],[20+]]</f>
        <v>1.9889999999999963E-2</v>
      </c>
      <c r="BP155" s="5">
        <f>P_A_R[[#This Row],[20+]]-P_A_R[[#This Row],[21+]]</f>
        <v>2.3600000000000065E-2</v>
      </c>
      <c r="BQ155" s="5">
        <f>P_A_R[[#This Row],[21+]]-P_A_R[[#This Row],[22+]]</f>
        <v>2.7549999999999963E-2</v>
      </c>
      <c r="BR155" s="5">
        <f>P_A_R[[#This Row],[22+]]-P_A_R[[#This Row],[23+]]</f>
        <v>2.9040000000000066E-2</v>
      </c>
      <c r="BS155" s="5">
        <f>P_A_R[[#This Row],[23+]]-P_A_R[[#This Row],[24+]]</f>
        <v>3.5359999999999947E-2</v>
      </c>
      <c r="BT155" s="5">
        <f>P_A_R[[#This Row],[24+]]-P_A_R[[#This Row],[25+]]</f>
        <v>3.9279999999999982E-2</v>
      </c>
      <c r="BU155" s="5">
        <f>P_A_R[[#This Row],[25+]]-P_A_R[[#This Row],[26+]]</f>
        <v>3.9490000000000025E-2</v>
      </c>
      <c r="BV155" s="5">
        <f>P_A_R[[#This Row],[26+]]-P_A_R[[#This Row],[27+]]</f>
        <v>4.5860000000000012E-2</v>
      </c>
      <c r="BW155" s="5">
        <f>P_A_R[[#This Row],[27+]]-P_A_R[[#This Row],[28+]]</f>
        <v>4.8490000000000033E-2</v>
      </c>
      <c r="BX155" s="5">
        <f>P_A_R[[#This Row],[28+]]-P_A_R[[#This Row],[29+]]</f>
        <v>4.648999999999992E-2</v>
      </c>
      <c r="BY155" s="5">
        <f>P_A_R[[#This Row],[29+]]-P_A_R[[#This Row],[30+]]</f>
        <v>5.1480000000000081E-2</v>
      </c>
      <c r="BZ155" s="5">
        <f>P_A_R[[#This Row],[30+]]-P_A_R[[#This Row],[31+]]</f>
        <v>5.1819999999999977E-2</v>
      </c>
      <c r="CA155" s="5">
        <f>P_A_R[[#This Row],[31+]]-P_A_R[[#This Row],[32+]]</f>
        <v>4.7379999999999978E-2</v>
      </c>
      <c r="CB155" s="5">
        <f>P_A_R[[#This Row],[32+]]-P_A_R[[#This Row],[33+]]</f>
        <v>5.0040000000000029E-2</v>
      </c>
      <c r="CC155" s="5">
        <f>P_A_R[[#This Row],[33+]]-P_A_R[[#This Row],[34+]]</f>
        <v>4.7939999999999983E-2</v>
      </c>
      <c r="CD155" s="5">
        <f>P_A_R[[#This Row],[34+]]-P_A_R[[#This Row],[35+]]</f>
        <v>4.1800000000000004E-2</v>
      </c>
      <c r="CE155" s="5">
        <f>P_A_R[[#This Row],[35+]]-P_A_R[[#This Row],[36+]]</f>
        <v>4.2109999999999981E-2</v>
      </c>
      <c r="CF155" s="5">
        <f>P_A_R[[#This Row],[36+]]-P_A_R[[#This Row],[37+]]</f>
        <v>3.8400000000000017E-2</v>
      </c>
      <c r="CG155" s="5">
        <f>P_A_R[[#This Row],[37+]]-P_A_R[[#This Row],[38+]]</f>
        <v>3.1919999999999976E-2</v>
      </c>
      <c r="CH155" s="5">
        <f>P_A_R[[#This Row],[38+]]-P_A_R[[#This Row],[39+]]</f>
        <v>3.0670000000000003E-2</v>
      </c>
      <c r="CI155" s="5">
        <f>P_A_R[[#This Row],[39+]]-P_A_R[[#This Row],[40+]]</f>
        <v>2.6630000000000015E-2</v>
      </c>
      <c r="CJ155" s="5">
        <f>P_A_R[[#This Row],[40+]]-P_A_R[[#This Row],[41+]]</f>
        <v>2.110999999999999E-2</v>
      </c>
      <c r="CK155" s="5">
        <f>P_A_R[[#This Row],[41+]]-P_A_R[[#This Row],[42+]]</f>
        <v>1.934000000000001E-2</v>
      </c>
      <c r="CL155" s="5">
        <f>P_A_R[[#This Row],[42+]]-P_A_R[[#This Row],[43+]]</f>
        <v>1.5979999999999994E-2</v>
      </c>
      <c r="CM155" s="5">
        <f>P_A_R[[#This Row],[43+]]-P_A_R[[#This Row],[44+]]</f>
        <v>1.208E-2</v>
      </c>
      <c r="CN155" s="5">
        <f>P_A_R[[#This Row],[44+]]-P_A_R[[#This Row],[45+]]</f>
        <v>1.056E-2</v>
      </c>
      <c r="CO155" s="5">
        <f>P_A_R[[#This Row],[45+]]-P_A_R[[#This Row],[46+]]</f>
        <v>8.3100000000000014E-3</v>
      </c>
      <c r="CP155" s="5">
        <f>P_A_R[[#This Row],[46+]]-P_A_R[[#This Row],[47+]]</f>
        <v>5.9899999999999988E-3</v>
      </c>
      <c r="CQ155" s="5">
        <f>P_A_R[[#This Row],[47+]]-P_A_R[[#This Row],[48+]]</f>
        <v>4.9900000000000014E-3</v>
      </c>
      <c r="CR155" s="5">
        <f>P_A_R[[#This Row],[48+]]-P_A_R[[#This Row],[49+]]</f>
        <v>3.7299999999999989E-3</v>
      </c>
      <c r="CS155" s="5">
        <f>P_A_R[[#This Row],[49+]]-P_A_R[[#This Row],[50+]]</f>
        <v>2.5700000000000002E-3</v>
      </c>
      <c r="CT155" s="5">
        <f>P_A_R[[#This Row],[50+]]-P_A_R[[#This Row],[51+]]</f>
        <v>2.0400000000000001E-3</v>
      </c>
      <c r="CU155" s="5">
        <f>P_A_R[[#This Row],[51+]]-P_A_R[[#This Row],[52+]]</f>
        <v>1.4600000000000004E-3</v>
      </c>
      <c r="CV155" s="5">
        <f>P_A_R[[#This Row],[52+]]-P_A_R[[#This Row],[53+]]</f>
        <v>9.4999999999999989E-4</v>
      </c>
      <c r="CW155" s="5">
        <f>P_A_R[[#This Row],[53+]]-P_A_R[[#This Row],[54+]]</f>
        <v>7.2999999999999996E-4</v>
      </c>
      <c r="CX155" s="5">
        <f>P_A_R[[#This Row],[54+]]-P_A_R[[#This Row],[55+]]</f>
        <v>4.8999999999999998E-4</v>
      </c>
      <c r="CY155" s="5">
        <f>P_A_R[[#This Row],[55+]]-P_A_R[[#This Row],[56+]]</f>
        <v>3.1999999999999997E-4</v>
      </c>
      <c r="CZ155" s="5">
        <f>P_A_R[[#This Row],[56+]]-P_A_R[[#This Row],[57+]]</f>
        <v>1.9999999999999998E-4</v>
      </c>
      <c r="DA155" s="5">
        <f>P_A_R[[#This Row],[57+]]-P_A_R[[#This Row],[58+]]</f>
        <v>1.5000000000000001E-4</v>
      </c>
      <c r="DB155" s="5">
        <f>P_A_R[[#This Row],[58+]]-P_A_R[[#This Row],[59+]]</f>
        <v>9.0000000000000019E-5</v>
      </c>
    </row>
    <row r="156" spans="1:106" x14ac:dyDescent="0.25">
      <c r="A156" s="10">
        <v>22400629</v>
      </c>
      <c r="B156" t="s">
        <v>80</v>
      </c>
      <c r="C156" t="s">
        <v>90</v>
      </c>
      <c r="D156" s="11">
        <v>0.91666666666666663</v>
      </c>
      <c r="E156" s="9" t="str">
        <f>HYPERLINK("https://www.nba.com/stats/player/1630202/boxscores-traditional", "Payton Pritchard")</f>
        <v>Payton Pritchard</v>
      </c>
      <c r="F156">
        <v>20.6</v>
      </c>
      <c r="G156" s="4">
        <v>7.0030000000000001</v>
      </c>
      <c r="H156" s="3">
        <v>0.93447999999999998</v>
      </c>
      <c r="I156" s="3">
        <v>0.91466000000000003</v>
      </c>
      <c r="J156" s="3">
        <v>0.89065000000000005</v>
      </c>
      <c r="K156" s="3">
        <v>0.86214000000000002</v>
      </c>
      <c r="L156" s="3">
        <v>0.82638999999999996</v>
      </c>
      <c r="M156" s="3">
        <v>0.78813999999999995</v>
      </c>
      <c r="N156" s="3">
        <v>0.74536999999999998</v>
      </c>
      <c r="O156" s="3">
        <v>0.69496999999999998</v>
      </c>
      <c r="P156" s="3">
        <v>0.64431000000000005</v>
      </c>
      <c r="Q156" s="3">
        <v>0.59094999999999998</v>
      </c>
      <c r="R156" s="3">
        <v>0.53586</v>
      </c>
      <c r="S156" s="3">
        <v>0.47608</v>
      </c>
      <c r="T156" s="3">
        <v>0.42074</v>
      </c>
      <c r="U156" s="3">
        <v>0.36692999999999998</v>
      </c>
      <c r="V156" s="3">
        <v>0.31207000000000001</v>
      </c>
      <c r="W156" s="3">
        <v>0.26434999999999997</v>
      </c>
      <c r="X156" s="3">
        <v>0.22065000000000001</v>
      </c>
      <c r="Y156" s="3">
        <v>0.18140999999999999</v>
      </c>
      <c r="Z156" s="3">
        <v>0.14457</v>
      </c>
      <c r="AA156" s="3">
        <v>0.11507000000000001</v>
      </c>
      <c r="AB156" s="3">
        <v>9.0120000000000006E-2</v>
      </c>
      <c r="AC156" s="3">
        <v>6.8110000000000004E-2</v>
      </c>
      <c r="AD156" s="3">
        <v>5.1549999999999999E-2</v>
      </c>
      <c r="AE156" s="3">
        <v>3.8359999999999998E-2</v>
      </c>
      <c r="AF156" s="3">
        <v>2.8070000000000001E-2</v>
      </c>
      <c r="AG156" s="3">
        <v>1.9699999999999999E-2</v>
      </c>
      <c r="AH156" s="3">
        <v>1.3899999999999999E-2</v>
      </c>
      <c r="AI156" s="3">
        <v>9.6399999999999993E-3</v>
      </c>
      <c r="AJ156" s="3">
        <v>6.5700000000000003E-3</v>
      </c>
      <c r="AK156" s="3">
        <v>4.2700000000000004E-3</v>
      </c>
      <c r="AL156" s="3">
        <v>2.8E-3</v>
      </c>
      <c r="AM156" s="3">
        <v>1.81E-3</v>
      </c>
      <c r="AN156" s="3">
        <v>1.1100000000000001E-3</v>
      </c>
      <c r="AO156" s="3">
        <v>6.8999999999999997E-4</v>
      </c>
      <c r="AP156" s="3">
        <v>4.2000000000000002E-4</v>
      </c>
      <c r="AQ156" s="3">
        <v>2.5000000000000001E-4</v>
      </c>
      <c r="AR156" s="3">
        <v>1.3999999999999999E-4</v>
      </c>
      <c r="AS156" s="3">
        <v>8.0000000000000007E-5</v>
      </c>
      <c r="AT156" s="3">
        <v>5.0000000000000002E-5</v>
      </c>
      <c r="AU156" s="3">
        <v>0</v>
      </c>
      <c r="AV156" s="3">
        <v>0</v>
      </c>
      <c r="AW156" s="3">
        <v>0</v>
      </c>
      <c r="AX156" s="3">
        <v>0</v>
      </c>
      <c r="AY156" s="3">
        <v>0</v>
      </c>
      <c r="AZ156" s="3">
        <v>0</v>
      </c>
      <c r="BA156" s="3">
        <v>0</v>
      </c>
      <c r="BB156" s="3">
        <v>0</v>
      </c>
      <c r="BC156" s="3">
        <v>0</v>
      </c>
      <c r="BD156" s="3">
        <v>0</v>
      </c>
      <c r="BE156" s="3">
        <v>0</v>
      </c>
      <c r="BF156" s="5">
        <f>P_A_R[[#This Row],[10+]]-P_A_R[[#This Row],[11+]]</f>
        <v>1.9819999999999949E-2</v>
      </c>
      <c r="BG156" s="5">
        <f>P_A_R[[#This Row],[11+]]-P_A_R[[#This Row],[12+]]</f>
        <v>2.4009999999999976E-2</v>
      </c>
      <c r="BH156" s="5">
        <f>P_A_R[[#This Row],[12+]]-P_A_R[[#This Row],[13+]]</f>
        <v>2.8510000000000035E-2</v>
      </c>
      <c r="BI156" s="5">
        <f>P_A_R[[#This Row],[13+]]-P_A_R[[#This Row],[14+]]</f>
        <v>3.575000000000006E-2</v>
      </c>
      <c r="BJ156" s="5">
        <f>P_A_R[[#This Row],[14+]]-P_A_R[[#This Row],[15+]]</f>
        <v>3.8250000000000006E-2</v>
      </c>
      <c r="BK156" s="5">
        <f>P_A_R[[#This Row],[15+]]-P_A_R[[#This Row],[16+]]</f>
        <v>4.2769999999999975E-2</v>
      </c>
      <c r="BL156" s="5">
        <f>P_A_R[[#This Row],[16+]]-P_A_R[[#This Row],[17+]]</f>
        <v>5.04E-2</v>
      </c>
      <c r="BM156" s="5">
        <f>P_A_R[[#This Row],[17+]]-P_A_R[[#This Row],[18+]]</f>
        <v>5.0659999999999927E-2</v>
      </c>
      <c r="BN156" s="5">
        <f>P_A_R[[#This Row],[18+]]-P_A_R[[#This Row],[19+]]</f>
        <v>5.3360000000000074E-2</v>
      </c>
      <c r="BO156" s="5">
        <f>P_A_R[[#This Row],[19+]]-P_A_R[[#This Row],[20+]]</f>
        <v>5.5089999999999972E-2</v>
      </c>
      <c r="BP156" s="5">
        <f>P_A_R[[#This Row],[20+]]-P_A_R[[#This Row],[21+]]</f>
        <v>5.978E-2</v>
      </c>
      <c r="BQ156" s="5">
        <f>P_A_R[[#This Row],[21+]]-P_A_R[[#This Row],[22+]]</f>
        <v>5.534E-2</v>
      </c>
      <c r="BR156" s="5">
        <f>P_A_R[[#This Row],[22+]]-P_A_R[[#This Row],[23+]]</f>
        <v>5.3810000000000024E-2</v>
      </c>
      <c r="BS156" s="5">
        <f>P_A_R[[#This Row],[23+]]-P_A_R[[#This Row],[24+]]</f>
        <v>5.4859999999999964E-2</v>
      </c>
      <c r="BT156" s="5">
        <f>P_A_R[[#This Row],[24+]]-P_A_R[[#This Row],[25+]]</f>
        <v>4.772000000000004E-2</v>
      </c>
      <c r="BU156" s="5">
        <f>P_A_R[[#This Row],[25+]]-P_A_R[[#This Row],[26+]]</f>
        <v>4.3699999999999961E-2</v>
      </c>
      <c r="BV156" s="5">
        <f>P_A_R[[#This Row],[26+]]-P_A_R[[#This Row],[27+]]</f>
        <v>3.9240000000000025E-2</v>
      </c>
      <c r="BW156" s="5">
        <f>P_A_R[[#This Row],[27+]]-P_A_R[[#This Row],[28+]]</f>
        <v>3.6839999999999984E-2</v>
      </c>
      <c r="BX156" s="5">
        <f>P_A_R[[#This Row],[28+]]-P_A_R[[#This Row],[29+]]</f>
        <v>2.9499999999999998E-2</v>
      </c>
      <c r="BY156" s="5">
        <f>P_A_R[[#This Row],[29+]]-P_A_R[[#This Row],[30+]]</f>
        <v>2.495E-2</v>
      </c>
      <c r="BZ156" s="5">
        <f>P_A_R[[#This Row],[30+]]-P_A_R[[#This Row],[31+]]</f>
        <v>2.2010000000000002E-2</v>
      </c>
      <c r="CA156" s="5">
        <f>P_A_R[[#This Row],[31+]]-P_A_R[[#This Row],[32+]]</f>
        <v>1.6560000000000005E-2</v>
      </c>
      <c r="CB156" s="5">
        <f>P_A_R[[#This Row],[32+]]-P_A_R[[#This Row],[33+]]</f>
        <v>1.319E-2</v>
      </c>
      <c r="CC156" s="5">
        <f>P_A_R[[#This Row],[33+]]-P_A_R[[#This Row],[34+]]</f>
        <v>1.0289999999999997E-2</v>
      </c>
      <c r="CD156" s="5">
        <f>P_A_R[[#This Row],[34+]]-P_A_R[[#This Row],[35+]]</f>
        <v>8.3700000000000024E-3</v>
      </c>
      <c r="CE156" s="5">
        <f>P_A_R[[#This Row],[35+]]-P_A_R[[#This Row],[36+]]</f>
        <v>5.7999999999999996E-3</v>
      </c>
      <c r="CF156" s="5">
        <f>P_A_R[[#This Row],[36+]]-P_A_R[[#This Row],[37+]]</f>
        <v>4.2599999999999999E-3</v>
      </c>
      <c r="CG156" s="5">
        <f>P_A_R[[#This Row],[37+]]-P_A_R[[#This Row],[38+]]</f>
        <v>3.0699999999999989E-3</v>
      </c>
      <c r="CH156" s="5">
        <f>P_A_R[[#This Row],[38+]]-P_A_R[[#This Row],[39+]]</f>
        <v>2.3E-3</v>
      </c>
      <c r="CI156" s="5">
        <f>P_A_R[[#This Row],[39+]]-P_A_R[[#This Row],[40+]]</f>
        <v>1.4700000000000004E-3</v>
      </c>
      <c r="CJ156" s="5">
        <f>P_A_R[[#This Row],[40+]]-P_A_R[[#This Row],[41+]]</f>
        <v>9.8999999999999999E-4</v>
      </c>
      <c r="CK156" s="5">
        <f>P_A_R[[#This Row],[41+]]-P_A_R[[#This Row],[42+]]</f>
        <v>6.9999999999999988E-4</v>
      </c>
      <c r="CL156" s="5">
        <f>P_A_R[[#This Row],[42+]]-P_A_R[[#This Row],[43+]]</f>
        <v>4.2000000000000013E-4</v>
      </c>
      <c r="CM156" s="5">
        <f>P_A_R[[#This Row],[43+]]-P_A_R[[#This Row],[44+]]</f>
        <v>2.6999999999999995E-4</v>
      </c>
      <c r="CN156" s="5">
        <f>P_A_R[[#This Row],[44+]]-P_A_R[[#This Row],[45+]]</f>
        <v>1.7000000000000001E-4</v>
      </c>
      <c r="CO156" s="5">
        <f>P_A_R[[#This Row],[45+]]-P_A_R[[#This Row],[46+]]</f>
        <v>1.1000000000000002E-4</v>
      </c>
      <c r="CP156" s="5">
        <f>P_A_R[[#This Row],[46+]]-P_A_R[[#This Row],[47+]]</f>
        <v>5.9999999999999981E-5</v>
      </c>
      <c r="CQ156" s="5">
        <f>P_A_R[[#This Row],[47+]]-P_A_R[[#This Row],[48+]]</f>
        <v>3.0000000000000004E-5</v>
      </c>
      <c r="CR156" s="5">
        <f>P_A_R[[#This Row],[48+]]-P_A_R[[#This Row],[49+]]</f>
        <v>5.0000000000000002E-5</v>
      </c>
      <c r="CS156" s="5">
        <f>P_A_R[[#This Row],[49+]]-P_A_R[[#This Row],[50+]]</f>
        <v>0</v>
      </c>
      <c r="CT156" s="5">
        <f>P_A_R[[#This Row],[50+]]-P_A_R[[#This Row],[51+]]</f>
        <v>0</v>
      </c>
      <c r="CU156" s="5">
        <f>P_A_R[[#This Row],[51+]]-P_A_R[[#This Row],[52+]]</f>
        <v>0</v>
      </c>
      <c r="CV156" s="5">
        <f>P_A_R[[#This Row],[52+]]-P_A_R[[#This Row],[53+]]</f>
        <v>0</v>
      </c>
      <c r="CW156" s="5">
        <f>P_A_R[[#This Row],[53+]]-P_A_R[[#This Row],[54+]]</f>
        <v>0</v>
      </c>
      <c r="CX156" s="5">
        <f>P_A_R[[#This Row],[54+]]-P_A_R[[#This Row],[55+]]</f>
        <v>0</v>
      </c>
      <c r="CY156" s="5">
        <f>P_A_R[[#This Row],[55+]]-P_A_R[[#This Row],[56+]]</f>
        <v>0</v>
      </c>
      <c r="CZ156" s="5">
        <f>P_A_R[[#This Row],[56+]]-P_A_R[[#This Row],[57+]]</f>
        <v>0</v>
      </c>
      <c r="DA156" s="5">
        <f>P_A_R[[#This Row],[57+]]-P_A_R[[#This Row],[58+]]</f>
        <v>0</v>
      </c>
      <c r="DB156" s="5">
        <f>P_A_R[[#This Row],[58+]]-P_A_R[[#This Row],[59+]]</f>
        <v>0</v>
      </c>
    </row>
    <row r="157" spans="1:106" x14ac:dyDescent="0.25">
      <c r="A157" s="10">
        <v>22400629</v>
      </c>
      <c r="B157" t="s">
        <v>80</v>
      </c>
      <c r="C157" t="s">
        <v>90</v>
      </c>
      <c r="D157" s="11">
        <v>0.91666666666666663</v>
      </c>
      <c r="E157" s="9" t="str">
        <f>HYPERLINK("https://www.nba.com/stats/player/1628401/boxscores-traditional", "Derrick White")</f>
        <v>Derrick White</v>
      </c>
      <c r="F157">
        <v>20.6</v>
      </c>
      <c r="G157" s="4">
        <v>8.9580000000000002</v>
      </c>
      <c r="H157" s="3">
        <v>0.88100000000000001</v>
      </c>
      <c r="I157" s="3">
        <v>0.85768999999999995</v>
      </c>
      <c r="J157" s="3">
        <v>0.83147000000000004</v>
      </c>
      <c r="K157" s="3">
        <v>0.80234000000000005</v>
      </c>
      <c r="L157" s="3">
        <v>0.77034999999999998</v>
      </c>
      <c r="M157" s="3">
        <v>0.73565000000000003</v>
      </c>
      <c r="N157" s="3">
        <v>0.69496999999999998</v>
      </c>
      <c r="O157" s="3">
        <v>0.65542</v>
      </c>
      <c r="P157" s="3">
        <v>0.61409000000000002</v>
      </c>
      <c r="Q157" s="3">
        <v>0.57142000000000004</v>
      </c>
      <c r="R157" s="3">
        <v>0.52790000000000004</v>
      </c>
      <c r="S157" s="3">
        <v>0.48404999999999998</v>
      </c>
      <c r="T157" s="3">
        <v>0.43643999999999999</v>
      </c>
      <c r="U157" s="3">
        <v>0.39357999999999999</v>
      </c>
      <c r="V157" s="3">
        <v>0.35197000000000001</v>
      </c>
      <c r="W157" s="3">
        <v>0.31207000000000001</v>
      </c>
      <c r="X157" s="3">
        <v>0.27424999999999999</v>
      </c>
      <c r="Y157" s="3">
        <v>0.23885000000000001</v>
      </c>
      <c r="Z157" s="3">
        <v>0.20327000000000001</v>
      </c>
      <c r="AA157" s="3">
        <v>0.17360999999999999</v>
      </c>
      <c r="AB157" s="3">
        <v>0.14685999999999999</v>
      </c>
      <c r="AC157" s="3">
        <v>0.12302</v>
      </c>
      <c r="AD157" s="3">
        <v>0.10204000000000001</v>
      </c>
      <c r="AE157" s="3">
        <v>8.3790000000000003E-2</v>
      </c>
      <c r="AF157" s="3">
        <v>6.6809999999999994E-2</v>
      </c>
      <c r="AG157" s="3">
        <v>5.3699999999999998E-2</v>
      </c>
      <c r="AH157" s="3">
        <v>4.2720000000000001E-2</v>
      </c>
      <c r="AI157" s="3">
        <v>3.3619999999999997E-2</v>
      </c>
      <c r="AJ157" s="3">
        <v>2.6190000000000001E-2</v>
      </c>
      <c r="AK157" s="3">
        <v>2.018E-2</v>
      </c>
      <c r="AL157" s="3">
        <v>1.4999999999999999E-2</v>
      </c>
      <c r="AM157" s="3">
        <v>1.1299999999999999E-2</v>
      </c>
      <c r="AN157" s="3">
        <v>8.4200000000000004E-3</v>
      </c>
      <c r="AO157" s="3">
        <v>6.2100000000000002E-3</v>
      </c>
      <c r="AP157" s="3">
        <v>4.5300000000000002E-3</v>
      </c>
      <c r="AQ157" s="3">
        <v>3.2599999999999999E-3</v>
      </c>
      <c r="AR157" s="3">
        <v>2.2599999999999999E-3</v>
      </c>
      <c r="AS157" s="3">
        <v>1.5900000000000001E-3</v>
      </c>
      <c r="AT157" s="3">
        <v>1.1100000000000001E-3</v>
      </c>
      <c r="AU157" s="3">
        <v>7.6000000000000004E-4</v>
      </c>
      <c r="AV157" s="3">
        <v>5.1999999999999995E-4</v>
      </c>
      <c r="AW157" s="3">
        <v>3.5E-4</v>
      </c>
      <c r="AX157" s="3">
        <v>2.2000000000000001E-4</v>
      </c>
      <c r="AY157" s="3">
        <v>1.4999999999999999E-4</v>
      </c>
      <c r="AZ157" s="3">
        <v>1E-4</v>
      </c>
      <c r="BA157" s="3">
        <v>6.0000000000000002E-5</v>
      </c>
      <c r="BB157" s="3">
        <v>4.0000000000000003E-5</v>
      </c>
      <c r="BC157" s="3">
        <v>0</v>
      </c>
      <c r="BD157" s="3">
        <v>0</v>
      </c>
      <c r="BE157" s="3">
        <v>0</v>
      </c>
      <c r="BF157" s="5">
        <f>P_A_R[[#This Row],[10+]]-P_A_R[[#This Row],[11+]]</f>
        <v>2.3310000000000053E-2</v>
      </c>
      <c r="BG157" s="5">
        <f>P_A_R[[#This Row],[11+]]-P_A_R[[#This Row],[12+]]</f>
        <v>2.621999999999991E-2</v>
      </c>
      <c r="BH157" s="5">
        <f>P_A_R[[#This Row],[12+]]-P_A_R[[#This Row],[13+]]</f>
        <v>2.9129999999999989E-2</v>
      </c>
      <c r="BI157" s="5">
        <f>P_A_R[[#This Row],[13+]]-P_A_R[[#This Row],[14+]]</f>
        <v>3.1990000000000074E-2</v>
      </c>
      <c r="BJ157" s="5">
        <f>P_A_R[[#This Row],[14+]]-P_A_R[[#This Row],[15+]]</f>
        <v>3.4699999999999953E-2</v>
      </c>
      <c r="BK157" s="5">
        <f>P_A_R[[#This Row],[15+]]-P_A_R[[#This Row],[16+]]</f>
        <v>4.0680000000000049E-2</v>
      </c>
      <c r="BL157" s="5">
        <f>P_A_R[[#This Row],[16+]]-P_A_R[[#This Row],[17+]]</f>
        <v>3.9549999999999974E-2</v>
      </c>
      <c r="BM157" s="5">
        <f>P_A_R[[#This Row],[17+]]-P_A_R[[#This Row],[18+]]</f>
        <v>4.1329999999999978E-2</v>
      </c>
      <c r="BN157" s="5">
        <f>P_A_R[[#This Row],[18+]]-P_A_R[[#This Row],[19+]]</f>
        <v>4.2669999999999986E-2</v>
      </c>
      <c r="BO157" s="5">
        <f>P_A_R[[#This Row],[19+]]-P_A_R[[#This Row],[20+]]</f>
        <v>4.3520000000000003E-2</v>
      </c>
      <c r="BP157" s="5">
        <f>P_A_R[[#This Row],[20+]]-P_A_R[[#This Row],[21+]]</f>
        <v>4.3850000000000056E-2</v>
      </c>
      <c r="BQ157" s="5">
        <f>P_A_R[[#This Row],[21+]]-P_A_R[[#This Row],[22+]]</f>
        <v>4.7609999999999986E-2</v>
      </c>
      <c r="BR157" s="5">
        <f>P_A_R[[#This Row],[22+]]-P_A_R[[#This Row],[23+]]</f>
        <v>4.2860000000000009E-2</v>
      </c>
      <c r="BS157" s="5">
        <f>P_A_R[[#This Row],[23+]]-P_A_R[[#This Row],[24+]]</f>
        <v>4.160999999999998E-2</v>
      </c>
      <c r="BT157" s="5">
        <f>P_A_R[[#This Row],[24+]]-P_A_R[[#This Row],[25+]]</f>
        <v>3.9899999999999991E-2</v>
      </c>
      <c r="BU157" s="5">
        <f>P_A_R[[#This Row],[25+]]-P_A_R[[#This Row],[26+]]</f>
        <v>3.782000000000002E-2</v>
      </c>
      <c r="BV157" s="5">
        <f>P_A_R[[#This Row],[26+]]-P_A_R[[#This Row],[27+]]</f>
        <v>3.5399999999999987E-2</v>
      </c>
      <c r="BW157" s="5">
        <f>P_A_R[[#This Row],[27+]]-P_A_R[[#This Row],[28+]]</f>
        <v>3.5580000000000001E-2</v>
      </c>
      <c r="BX157" s="5">
        <f>P_A_R[[#This Row],[28+]]-P_A_R[[#This Row],[29+]]</f>
        <v>2.966000000000002E-2</v>
      </c>
      <c r="BY157" s="5">
        <f>P_A_R[[#This Row],[29+]]-P_A_R[[#This Row],[30+]]</f>
        <v>2.6749999999999996E-2</v>
      </c>
      <c r="BZ157" s="5">
        <f>P_A_R[[#This Row],[30+]]-P_A_R[[#This Row],[31+]]</f>
        <v>2.3839999999999986E-2</v>
      </c>
      <c r="CA157" s="5">
        <f>P_A_R[[#This Row],[31+]]-P_A_R[[#This Row],[32+]]</f>
        <v>2.0979999999999999E-2</v>
      </c>
      <c r="CB157" s="5">
        <f>P_A_R[[#This Row],[32+]]-P_A_R[[#This Row],[33+]]</f>
        <v>1.8250000000000002E-2</v>
      </c>
      <c r="CC157" s="5">
        <f>P_A_R[[#This Row],[33+]]-P_A_R[[#This Row],[34+]]</f>
        <v>1.6980000000000009E-2</v>
      </c>
      <c r="CD157" s="5">
        <f>P_A_R[[#This Row],[34+]]-P_A_R[[#This Row],[35+]]</f>
        <v>1.3109999999999997E-2</v>
      </c>
      <c r="CE157" s="5">
        <f>P_A_R[[#This Row],[35+]]-P_A_R[[#This Row],[36+]]</f>
        <v>1.0979999999999997E-2</v>
      </c>
      <c r="CF157" s="5">
        <f>P_A_R[[#This Row],[36+]]-P_A_R[[#This Row],[37+]]</f>
        <v>9.1000000000000039E-3</v>
      </c>
      <c r="CG157" s="5">
        <f>P_A_R[[#This Row],[37+]]-P_A_R[[#This Row],[38+]]</f>
        <v>7.4299999999999956E-3</v>
      </c>
      <c r="CH157" s="5">
        <f>P_A_R[[#This Row],[38+]]-P_A_R[[#This Row],[39+]]</f>
        <v>6.0100000000000015E-3</v>
      </c>
      <c r="CI157" s="5">
        <f>P_A_R[[#This Row],[39+]]-P_A_R[[#This Row],[40+]]</f>
        <v>5.1800000000000006E-3</v>
      </c>
      <c r="CJ157" s="5">
        <f>P_A_R[[#This Row],[40+]]-P_A_R[[#This Row],[41+]]</f>
        <v>3.7000000000000002E-3</v>
      </c>
      <c r="CK157" s="5">
        <f>P_A_R[[#This Row],[41+]]-P_A_R[[#This Row],[42+]]</f>
        <v>2.8799999999999989E-3</v>
      </c>
      <c r="CL157" s="5">
        <f>P_A_R[[#This Row],[42+]]-P_A_R[[#This Row],[43+]]</f>
        <v>2.2100000000000002E-3</v>
      </c>
      <c r="CM157" s="5">
        <f>P_A_R[[#This Row],[43+]]-P_A_R[[#This Row],[44+]]</f>
        <v>1.6800000000000001E-3</v>
      </c>
      <c r="CN157" s="5">
        <f>P_A_R[[#This Row],[44+]]-P_A_R[[#This Row],[45+]]</f>
        <v>1.2700000000000003E-3</v>
      </c>
      <c r="CO157" s="5">
        <f>P_A_R[[#This Row],[45+]]-P_A_R[[#This Row],[46+]]</f>
        <v>1E-3</v>
      </c>
      <c r="CP157" s="5">
        <f>P_A_R[[#This Row],[46+]]-P_A_R[[#This Row],[47+]]</f>
        <v>6.6999999999999981E-4</v>
      </c>
      <c r="CQ157" s="5">
        <f>P_A_R[[#This Row],[47+]]-P_A_R[[#This Row],[48+]]</f>
        <v>4.7999999999999996E-4</v>
      </c>
      <c r="CR157" s="5">
        <f>P_A_R[[#This Row],[48+]]-P_A_R[[#This Row],[49+]]</f>
        <v>3.5000000000000005E-4</v>
      </c>
      <c r="CS157" s="5">
        <f>P_A_R[[#This Row],[49+]]-P_A_R[[#This Row],[50+]]</f>
        <v>2.4000000000000009E-4</v>
      </c>
      <c r="CT157" s="5">
        <f>P_A_R[[#This Row],[50+]]-P_A_R[[#This Row],[51+]]</f>
        <v>1.6999999999999996E-4</v>
      </c>
      <c r="CU157" s="5">
        <f>P_A_R[[#This Row],[51+]]-P_A_R[[#This Row],[52+]]</f>
        <v>1.2999999999999999E-4</v>
      </c>
      <c r="CV157" s="5">
        <f>P_A_R[[#This Row],[52+]]-P_A_R[[#This Row],[53+]]</f>
        <v>7.0000000000000021E-5</v>
      </c>
      <c r="CW157" s="5">
        <f>P_A_R[[#This Row],[53+]]-P_A_R[[#This Row],[54+]]</f>
        <v>4.9999999999999982E-5</v>
      </c>
      <c r="CX157" s="5">
        <f>P_A_R[[#This Row],[54+]]-P_A_R[[#This Row],[55+]]</f>
        <v>4.0000000000000003E-5</v>
      </c>
      <c r="CY157" s="5">
        <f>P_A_R[[#This Row],[55+]]-P_A_R[[#This Row],[56+]]</f>
        <v>1.9999999999999998E-5</v>
      </c>
      <c r="CZ157" s="5">
        <f>P_A_R[[#This Row],[56+]]-P_A_R[[#This Row],[57+]]</f>
        <v>4.0000000000000003E-5</v>
      </c>
      <c r="DA157" s="5">
        <f>P_A_R[[#This Row],[57+]]-P_A_R[[#This Row],[58+]]</f>
        <v>0</v>
      </c>
      <c r="DB157" s="5">
        <f>P_A_R[[#This Row],[58+]]-P_A_R[[#This Row],[59+]]</f>
        <v>0</v>
      </c>
    </row>
    <row r="158" spans="1:106" x14ac:dyDescent="0.25">
      <c r="A158" s="10">
        <v>22400629</v>
      </c>
      <c r="B158" t="s">
        <v>80</v>
      </c>
      <c r="C158" t="s">
        <v>90</v>
      </c>
      <c r="D158" s="11">
        <v>0.91666666666666663</v>
      </c>
      <c r="E158" s="9" t="str">
        <f>HYPERLINK("https://www.nba.com/stats/player/1628436/boxscores-traditional", "Luke Kornet")</f>
        <v>Luke Kornet</v>
      </c>
      <c r="F158">
        <v>14</v>
      </c>
      <c r="G158" s="4">
        <v>7.7720000000000002</v>
      </c>
      <c r="H158" s="3">
        <v>0.69496999999999998</v>
      </c>
      <c r="I158" s="3">
        <v>0.65173000000000003</v>
      </c>
      <c r="J158" s="3">
        <v>0.60257000000000005</v>
      </c>
      <c r="K158" s="3">
        <v>0.55171999999999999</v>
      </c>
      <c r="L158" s="3">
        <v>0.5</v>
      </c>
      <c r="M158" s="3">
        <v>0.44828000000000001</v>
      </c>
      <c r="N158" s="3">
        <v>0.39743000000000001</v>
      </c>
      <c r="O158" s="3">
        <v>0.34827000000000002</v>
      </c>
      <c r="P158" s="3">
        <v>0.30503000000000002</v>
      </c>
      <c r="Q158" s="3">
        <v>0.26108999999999999</v>
      </c>
      <c r="R158" s="3">
        <v>0.22065000000000001</v>
      </c>
      <c r="S158" s="3">
        <v>0.18406</v>
      </c>
      <c r="T158" s="3">
        <v>0.15151000000000001</v>
      </c>
      <c r="U158" s="3">
        <v>0.12302</v>
      </c>
      <c r="V158" s="3">
        <v>9.8530000000000006E-2</v>
      </c>
      <c r="W158" s="3">
        <v>7.7799999999999994E-2</v>
      </c>
      <c r="X158" s="3">
        <v>6.1780000000000002E-2</v>
      </c>
      <c r="Y158" s="3">
        <v>4.7460000000000002E-2</v>
      </c>
      <c r="Z158" s="3">
        <v>3.5929999999999997E-2</v>
      </c>
      <c r="AA158" s="3">
        <v>2.6800000000000001E-2</v>
      </c>
      <c r="AB158" s="3">
        <v>1.9699999999999999E-2</v>
      </c>
      <c r="AC158" s="3">
        <v>1.426E-2</v>
      </c>
      <c r="AD158" s="3">
        <v>1.017E-2</v>
      </c>
      <c r="AE158" s="3">
        <v>7.3400000000000002E-3</v>
      </c>
      <c r="AF158" s="3">
        <v>5.0800000000000003E-3</v>
      </c>
      <c r="AG158" s="3">
        <v>3.47E-3</v>
      </c>
      <c r="AH158" s="3">
        <v>2.33E-3</v>
      </c>
      <c r="AI158" s="3">
        <v>1.5399999999999999E-3</v>
      </c>
      <c r="AJ158" s="3">
        <v>1E-3</v>
      </c>
      <c r="AK158" s="3">
        <v>6.4000000000000005E-4</v>
      </c>
      <c r="AL158" s="3">
        <v>4.0000000000000002E-4</v>
      </c>
      <c r="AM158" s="3">
        <v>2.5999999999999998E-4</v>
      </c>
      <c r="AN158" s="3">
        <v>1.6000000000000001E-4</v>
      </c>
      <c r="AO158" s="3">
        <v>1E-4</v>
      </c>
      <c r="AP158" s="3">
        <v>6.0000000000000002E-5</v>
      </c>
      <c r="AQ158" s="3">
        <v>3.0000000000000001E-5</v>
      </c>
      <c r="AR158" s="3">
        <v>0</v>
      </c>
      <c r="AS158" s="3">
        <v>0</v>
      </c>
      <c r="AT158" s="3">
        <v>0</v>
      </c>
      <c r="AU158" s="3">
        <v>0</v>
      </c>
      <c r="AV158" s="3">
        <v>0</v>
      </c>
      <c r="AW158" s="3">
        <v>0</v>
      </c>
      <c r="AX158" s="3">
        <v>0</v>
      </c>
      <c r="AY158" s="3">
        <v>0</v>
      </c>
      <c r="AZ158" s="3">
        <v>0</v>
      </c>
      <c r="BA158" s="3">
        <v>0</v>
      </c>
      <c r="BB158" s="3">
        <v>0</v>
      </c>
      <c r="BC158" s="3">
        <v>0</v>
      </c>
      <c r="BD158" s="3">
        <v>0</v>
      </c>
      <c r="BE158" s="3">
        <v>0</v>
      </c>
      <c r="BF158" s="5">
        <f>P_A_R[[#This Row],[10+]]-P_A_R[[#This Row],[11+]]</f>
        <v>4.3239999999999945E-2</v>
      </c>
      <c r="BG158" s="5">
        <f>P_A_R[[#This Row],[11+]]-P_A_R[[#This Row],[12+]]</f>
        <v>4.9159999999999981E-2</v>
      </c>
      <c r="BH158" s="5">
        <f>P_A_R[[#This Row],[12+]]-P_A_R[[#This Row],[13+]]</f>
        <v>5.0850000000000062E-2</v>
      </c>
      <c r="BI158" s="5">
        <f>P_A_R[[#This Row],[13+]]-P_A_R[[#This Row],[14+]]</f>
        <v>5.1719999999999988E-2</v>
      </c>
      <c r="BJ158" s="5">
        <f>P_A_R[[#This Row],[14+]]-P_A_R[[#This Row],[15+]]</f>
        <v>5.1719999999999988E-2</v>
      </c>
      <c r="BK158" s="5">
        <f>P_A_R[[#This Row],[15+]]-P_A_R[[#This Row],[16+]]</f>
        <v>5.0850000000000006E-2</v>
      </c>
      <c r="BL158" s="5">
        <f>P_A_R[[#This Row],[16+]]-P_A_R[[#This Row],[17+]]</f>
        <v>4.9159999999999981E-2</v>
      </c>
      <c r="BM158" s="5">
        <f>P_A_R[[#This Row],[17+]]-P_A_R[[#This Row],[18+]]</f>
        <v>4.3240000000000001E-2</v>
      </c>
      <c r="BN158" s="5">
        <f>P_A_R[[#This Row],[18+]]-P_A_R[[#This Row],[19+]]</f>
        <v>4.3940000000000035E-2</v>
      </c>
      <c r="BO158" s="5">
        <f>P_A_R[[#This Row],[19+]]-P_A_R[[#This Row],[20+]]</f>
        <v>4.0439999999999976E-2</v>
      </c>
      <c r="BP158" s="5">
        <f>P_A_R[[#This Row],[20+]]-P_A_R[[#This Row],[21+]]</f>
        <v>3.6590000000000011E-2</v>
      </c>
      <c r="BQ158" s="5">
        <f>P_A_R[[#This Row],[21+]]-P_A_R[[#This Row],[22+]]</f>
        <v>3.2549999999999996E-2</v>
      </c>
      <c r="BR158" s="5">
        <f>P_A_R[[#This Row],[22+]]-P_A_R[[#This Row],[23+]]</f>
        <v>2.8490000000000001E-2</v>
      </c>
      <c r="BS158" s="5">
        <f>P_A_R[[#This Row],[23+]]-P_A_R[[#This Row],[24+]]</f>
        <v>2.4489999999999998E-2</v>
      </c>
      <c r="BT158" s="5">
        <f>P_A_R[[#This Row],[24+]]-P_A_R[[#This Row],[25+]]</f>
        <v>2.0730000000000012E-2</v>
      </c>
      <c r="BU158" s="5">
        <f>P_A_R[[#This Row],[25+]]-P_A_R[[#This Row],[26+]]</f>
        <v>1.6019999999999993E-2</v>
      </c>
      <c r="BV158" s="5">
        <f>P_A_R[[#This Row],[26+]]-P_A_R[[#This Row],[27+]]</f>
        <v>1.4319999999999999E-2</v>
      </c>
      <c r="BW158" s="5">
        <f>P_A_R[[#This Row],[27+]]-P_A_R[[#This Row],[28+]]</f>
        <v>1.1530000000000006E-2</v>
      </c>
      <c r="BX158" s="5">
        <f>P_A_R[[#This Row],[28+]]-P_A_R[[#This Row],[29+]]</f>
        <v>9.1299999999999958E-3</v>
      </c>
      <c r="BY158" s="5">
        <f>P_A_R[[#This Row],[29+]]-P_A_R[[#This Row],[30+]]</f>
        <v>7.1000000000000021E-3</v>
      </c>
      <c r="BZ158" s="5">
        <f>P_A_R[[#This Row],[30+]]-P_A_R[[#This Row],[31+]]</f>
        <v>5.4399999999999987E-3</v>
      </c>
      <c r="CA158" s="5">
        <f>P_A_R[[#This Row],[31+]]-P_A_R[[#This Row],[32+]]</f>
        <v>4.0899999999999999E-3</v>
      </c>
      <c r="CB158" s="5">
        <f>P_A_R[[#This Row],[32+]]-P_A_R[[#This Row],[33+]]</f>
        <v>2.8300000000000001E-3</v>
      </c>
      <c r="CC158" s="5">
        <f>P_A_R[[#This Row],[33+]]-P_A_R[[#This Row],[34+]]</f>
        <v>2.2599999999999999E-3</v>
      </c>
      <c r="CD158" s="5">
        <f>P_A_R[[#This Row],[34+]]-P_A_R[[#This Row],[35+]]</f>
        <v>1.6100000000000003E-3</v>
      </c>
      <c r="CE158" s="5">
        <f>P_A_R[[#This Row],[35+]]-P_A_R[[#This Row],[36+]]</f>
        <v>1.14E-3</v>
      </c>
      <c r="CF158" s="5">
        <f>P_A_R[[#This Row],[36+]]-P_A_R[[#This Row],[37+]]</f>
        <v>7.9000000000000012E-4</v>
      </c>
      <c r="CG158" s="5">
        <f>P_A_R[[#This Row],[37+]]-P_A_R[[#This Row],[38+]]</f>
        <v>5.399999999999999E-4</v>
      </c>
      <c r="CH158" s="5">
        <f>P_A_R[[#This Row],[38+]]-P_A_R[[#This Row],[39+]]</f>
        <v>3.5999999999999997E-4</v>
      </c>
      <c r="CI158" s="5">
        <f>P_A_R[[#This Row],[39+]]-P_A_R[[#This Row],[40+]]</f>
        <v>2.4000000000000003E-4</v>
      </c>
      <c r="CJ158" s="5">
        <f>P_A_R[[#This Row],[40+]]-P_A_R[[#This Row],[41+]]</f>
        <v>1.4000000000000004E-4</v>
      </c>
      <c r="CK158" s="5">
        <f>P_A_R[[#This Row],[41+]]-P_A_R[[#This Row],[42+]]</f>
        <v>9.9999999999999964E-5</v>
      </c>
      <c r="CL158" s="5">
        <f>P_A_R[[#This Row],[42+]]-P_A_R[[#This Row],[43+]]</f>
        <v>6.0000000000000008E-5</v>
      </c>
      <c r="CM158" s="5">
        <f>P_A_R[[#This Row],[43+]]-P_A_R[[#This Row],[44+]]</f>
        <v>4.0000000000000003E-5</v>
      </c>
      <c r="CN158" s="5">
        <f>P_A_R[[#This Row],[44+]]-P_A_R[[#This Row],[45+]]</f>
        <v>3.0000000000000001E-5</v>
      </c>
      <c r="CO158" s="5">
        <f>P_A_R[[#This Row],[45+]]-P_A_R[[#This Row],[46+]]</f>
        <v>3.0000000000000001E-5</v>
      </c>
      <c r="CP158" s="5">
        <f>P_A_R[[#This Row],[46+]]-P_A_R[[#This Row],[47+]]</f>
        <v>0</v>
      </c>
      <c r="CQ158" s="5">
        <f>P_A_R[[#This Row],[47+]]-P_A_R[[#This Row],[48+]]</f>
        <v>0</v>
      </c>
      <c r="CR158" s="5">
        <f>P_A_R[[#This Row],[48+]]-P_A_R[[#This Row],[49+]]</f>
        <v>0</v>
      </c>
      <c r="CS158" s="5">
        <f>P_A_R[[#This Row],[49+]]-P_A_R[[#This Row],[50+]]</f>
        <v>0</v>
      </c>
      <c r="CT158" s="5">
        <f>P_A_R[[#This Row],[50+]]-P_A_R[[#This Row],[51+]]</f>
        <v>0</v>
      </c>
      <c r="CU158" s="5">
        <f>P_A_R[[#This Row],[51+]]-P_A_R[[#This Row],[52+]]</f>
        <v>0</v>
      </c>
      <c r="CV158" s="5">
        <f>P_A_R[[#This Row],[52+]]-P_A_R[[#This Row],[53+]]</f>
        <v>0</v>
      </c>
      <c r="CW158" s="5">
        <f>P_A_R[[#This Row],[53+]]-P_A_R[[#This Row],[54+]]</f>
        <v>0</v>
      </c>
      <c r="CX158" s="5">
        <f>P_A_R[[#This Row],[54+]]-P_A_R[[#This Row],[55+]]</f>
        <v>0</v>
      </c>
      <c r="CY158" s="5">
        <f>P_A_R[[#This Row],[55+]]-P_A_R[[#This Row],[56+]]</f>
        <v>0</v>
      </c>
      <c r="CZ158" s="5">
        <f>P_A_R[[#This Row],[56+]]-P_A_R[[#This Row],[57+]]</f>
        <v>0</v>
      </c>
      <c r="DA158" s="5">
        <f>P_A_R[[#This Row],[57+]]-P_A_R[[#This Row],[58+]]</f>
        <v>0</v>
      </c>
      <c r="DB158" s="5">
        <f>P_A_R[[#This Row],[58+]]-P_A_R[[#This Row],[59+]]</f>
        <v>0</v>
      </c>
    </row>
    <row r="159" spans="1:106" x14ac:dyDescent="0.25">
      <c r="A159" s="10">
        <v>22400629</v>
      </c>
      <c r="B159" t="s">
        <v>80</v>
      </c>
      <c r="C159" t="s">
        <v>90</v>
      </c>
      <c r="D159" s="11">
        <v>0.91666666666666663</v>
      </c>
      <c r="E159" s="9" t="str">
        <f>HYPERLINK("https://www.nba.com/stats/player/201143/boxscores-traditional", "Al Horford")</f>
        <v>Al Horford</v>
      </c>
      <c r="F159">
        <v>11.8</v>
      </c>
      <c r="G159" s="4">
        <v>3.8679999999999999</v>
      </c>
      <c r="H159" s="3">
        <v>0.68081999999999998</v>
      </c>
      <c r="I159" s="3">
        <v>0.58316999999999997</v>
      </c>
      <c r="J159" s="3">
        <v>0.48005999999999999</v>
      </c>
      <c r="K159" s="3">
        <v>0.37828000000000001</v>
      </c>
      <c r="L159" s="3">
        <v>0.28433999999999998</v>
      </c>
      <c r="M159" s="3">
        <v>0.20327000000000001</v>
      </c>
      <c r="N159" s="3">
        <v>0.13786000000000001</v>
      </c>
      <c r="O159" s="3">
        <v>9.0120000000000006E-2</v>
      </c>
      <c r="P159" s="3">
        <v>5.4800000000000001E-2</v>
      </c>
      <c r="Q159" s="3">
        <v>3.1440000000000003E-2</v>
      </c>
      <c r="R159" s="3">
        <v>1.7000000000000001E-2</v>
      </c>
      <c r="S159" s="3">
        <v>8.6599999999999993E-3</v>
      </c>
      <c r="T159" s="3">
        <v>4.15E-3</v>
      </c>
      <c r="U159" s="3">
        <v>1.8699999999999999E-3</v>
      </c>
      <c r="V159" s="3">
        <v>8.1999999999999998E-4</v>
      </c>
      <c r="W159" s="3">
        <v>3.2000000000000003E-4</v>
      </c>
      <c r="X159" s="3">
        <v>1.2E-4</v>
      </c>
      <c r="Y159" s="3">
        <v>4.0000000000000003E-5</v>
      </c>
      <c r="Z159" s="3">
        <v>0</v>
      </c>
      <c r="AA159" s="3">
        <v>0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v>0</v>
      </c>
      <c r="AY159" s="3">
        <v>0</v>
      </c>
      <c r="AZ159" s="3">
        <v>0</v>
      </c>
      <c r="BA159" s="3">
        <v>0</v>
      </c>
      <c r="BB159" s="3">
        <v>0</v>
      </c>
      <c r="BC159" s="3">
        <v>0</v>
      </c>
      <c r="BD159" s="3">
        <v>0</v>
      </c>
      <c r="BE159" s="3">
        <v>0</v>
      </c>
      <c r="BF159" s="5">
        <f>P_A_R[[#This Row],[10+]]-P_A_R[[#This Row],[11+]]</f>
        <v>9.7650000000000015E-2</v>
      </c>
      <c r="BG159" s="5">
        <f>P_A_R[[#This Row],[11+]]-P_A_R[[#This Row],[12+]]</f>
        <v>0.10310999999999998</v>
      </c>
      <c r="BH159" s="5">
        <f>P_A_R[[#This Row],[12+]]-P_A_R[[#This Row],[13+]]</f>
        <v>0.10177999999999998</v>
      </c>
      <c r="BI159" s="5">
        <f>P_A_R[[#This Row],[13+]]-P_A_R[[#This Row],[14+]]</f>
        <v>9.3940000000000023E-2</v>
      </c>
      <c r="BJ159" s="5">
        <f>P_A_R[[#This Row],[14+]]-P_A_R[[#This Row],[15+]]</f>
        <v>8.1069999999999975E-2</v>
      </c>
      <c r="BK159" s="5">
        <f>P_A_R[[#This Row],[15+]]-P_A_R[[#This Row],[16+]]</f>
        <v>6.5409999999999996E-2</v>
      </c>
      <c r="BL159" s="5">
        <f>P_A_R[[#This Row],[16+]]-P_A_R[[#This Row],[17+]]</f>
        <v>4.7740000000000005E-2</v>
      </c>
      <c r="BM159" s="5">
        <f>P_A_R[[#This Row],[17+]]-P_A_R[[#This Row],[18+]]</f>
        <v>3.5320000000000004E-2</v>
      </c>
      <c r="BN159" s="5">
        <f>P_A_R[[#This Row],[18+]]-P_A_R[[#This Row],[19+]]</f>
        <v>2.3359999999999999E-2</v>
      </c>
      <c r="BO159" s="5">
        <f>P_A_R[[#This Row],[19+]]-P_A_R[[#This Row],[20+]]</f>
        <v>1.4440000000000001E-2</v>
      </c>
      <c r="BP159" s="5">
        <f>P_A_R[[#This Row],[20+]]-P_A_R[[#This Row],[21+]]</f>
        <v>8.3400000000000019E-3</v>
      </c>
      <c r="BQ159" s="5">
        <f>P_A_R[[#This Row],[21+]]-P_A_R[[#This Row],[22+]]</f>
        <v>4.5099999999999993E-3</v>
      </c>
      <c r="BR159" s="5">
        <f>P_A_R[[#This Row],[22+]]-P_A_R[[#This Row],[23+]]</f>
        <v>2.2799999999999999E-3</v>
      </c>
      <c r="BS159" s="5">
        <f>P_A_R[[#This Row],[23+]]-P_A_R[[#This Row],[24+]]</f>
        <v>1.0499999999999999E-3</v>
      </c>
      <c r="BT159" s="5">
        <f>P_A_R[[#This Row],[24+]]-P_A_R[[#This Row],[25+]]</f>
        <v>5.0000000000000001E-4</v>
      </c>
      <c r="BU159" s="5">
        <f>P_A_R[[#This Row],[25+]]-P_A_R[[#This Row],[26+]]</f>
        <v>2.0000000000000004E-4</v>
      </c>
      <c r="BV159" s="5">
        <f>P_A_R[[#This Row],[26+]]-P_A_R[[#This Row],[27+]]</f>
        <v>7.9999999999999993E-5</v>
      </c>
      <c r="BW159" s="5">
        <f>P_A_R[[#This Row],[27+]]-P_A_R[[#This Row],[28+]]</f>
        <v>4.0000000000000003E-5</v>
      </c>
      <c r="BX159" s="5">
        <f>P_A_R[[#This Row],[28+]]-P_A_R[[#This Row],[29+]]</f>
        <v>0</v>
      </c>
      <c r="BY159" s="5">
        <f>P_A_R[[#This Row],[29+]]-P_A_R[[#This Row],[30+]]</f>
        <v>0</v>
      </c>
      <c r="BZ159" s="5">
        <f>P_A_R[[#This Row],[30+]]-P_A_R[[#This Row],[31+]]</f>
        <v>0</v>
      </c>
      <c r="CA159" s="5">
        <f>P_A_R[[#This Row],[31+]]-P_A_R[[#This Row],[32+]]</f>
        <v>0</v>
      </c>
      <c r="CB159" s="5">
        <f>P_A_R[[#This Row],[32+]]-P_A_R[[#This Row],[33+]]</f>
        <v>0</v>
      </c>
      <c r="CC159" s="5">
        <f>P_A_R[[#This Row],[33+]]-P_A_R[[#This Row],[34+]]</f>
        <v>0</v>
      </c>
      <c r="CD159" s="5">
        <f>P_A_R[[#This Row],[34+]]-P_A_R[[#This Row],[35+]]</f>
        <v>0</v>
      </c>
      <c r="CE159" s="5">
        <f>P_A_R[[#This Row],[35+]]-P_A_R[[#This Row],[36+]]</f>
        <v>0</v>
      </c>
      <c r="CF159" s="5">
        <f>P_A_R[[#This Row],[36+]]-P_A_R[[#This Row],[37+]]</f>
        <v>0</v>
      </c>
      <c r="CG159" s="5">
        <f>P_A_R[[#This Row],[37+]]-P_A_R[[#This Row],[38+]]</f>
        <v>0</v>
      </c>
      <c r="CH159" s="5">
        <f>P_A_R[[#This Row],[38+]]-P_A_R[[#This Row],[39+]]</f>
        <v>0</v>
      </c>
      <c r="CI159" s="5">
        <f>P_A_R[[#This Row],[39+]]-P_A_R[[#This Row],[40+]]</f>
        <v>0</v>
      </c>
      <c r="CJ159" s="5">
        <f>P_A_R[[#This Row],[40+]]-P_A_R[[#This Row],[41+]]</f>
        <v>0</v>
      </c>
      <c r="CK159" s="5">
        <f>P_A_R[[#This Row],[41+]]-P_A_R[[#This Row],[42+]]</f>
        <v>0</v>
      </c>
      <c r="CL159" s="5">
        <f>P_A_R[[#This Row],[42+]]-P_A_R[[#This Row],[43+]]</f>
        <v>0</v>
      </c>
      <c r="CM159" s="5">
        <f>P_A_R[[#This Row],[43+]]-P_A_R[[#This Row],[44+]]</f>
        <v>0</v>
      </c>
      <c r="CN159" s="5">
        <f>P_A_R[[#This Row],[44+]]-P_A_R[[#This Row],[45+]]</f>
        <v>0</v>
      </c>
      <c r="CO159" s="5">
        <f>P_A_R[[#This Row],[45+]]-P_A_R[[#This Row],[46+]]</f>
        <v>0</v>
      </c>
      <c r="CP159" s="5">
        <f>P_A_R[[#This Row],[46+]]-P_A_R[[#This Row],[47+]]</f>
        <v>0</v>
      </c>
      <c r="CQ159" s="5">
        <f>P_A_R[[#This Row],[47+]]-P_A_R[[#This Row],[48+]]</f>
        <v>0</v>
      </c>
      <c r="CR159" s="5">
        <f>P_A_R[[#This Row],[48+]]-P_A_R[[#This Row],[49+]]</f>
        <v>0</v>
      </c>
      <c r="CS159" s="5">
        <f>P_A_R[[#This Row],[49+]]-P_A_R[[#This Row],[50+]]</f>
        <v>0</v>
      </c>
      <c r="CT159" s="5">
        <f>P_A_R[[#This Row],[50+]]-P_A_R[[#This Row],[51+]]</f>
        <v>0</v>
      </c>
      <c r="CU159" s="5">
        <f>P_A_R[[#This Row],[51+]]-P_A_R[[#This Row],[52+]]</f>
        <v>0</v>
      </c>
      <c r="CV159" s="5">
        <f>P_A_R[[#This Row],[52+]]-P_A_R[[#This Row],[53+]]</f>
        <v>0</v>
      </c>
      <c r="CW159" s="5">
        <f>P_A_R[[#This Row],[53+]]-P_A_R[[#This Row],[54+]]</f>
        <v>0</v>
      </c>
      <c r="CX159" s="5">
        <f>P_A_R[[#This Row],[54+]]-P_A_R[[#This Row],[55+]]</f>
        <v>0</v>
      </c>
      <c r="CY159" s="5">
        <f>P_A_R[[#This Row],[55+]]-P_A_R[[#This Row],[56+]]</f>
        <v>0</v>
      </c>
      <c r="CZ159" s="5">
        <f>P_A_R[[#This Row],[56+]]-P_A_R[[#This Row],[57+]]</f>
        <v>0</v>
      </c>
      <c r="DA159" s="5">
        <f>P_A_R[[#This Row],[57+]]-P_A_R[[#This Row],[58+]]</f>
        <v>0</v>
      </c>
      <c r="DB159" s="5">
        <f>P_A_R[[#This Row],[58+]]-P_A_R[[#This Row],[59+]]</f>
        <v>0</v>
      </c>
    </row>
    <row r="160" spans="1:106" x14ac:dyDescent="0.25">
      <c r="A160" s="10">
        <v>22400629</v>
      </c>
      <c r="B160" t="s">
        <v>80</v>
      </c>
      <c r="C160" t="s">
        <v>90</v>
      </c>
      <c r="D160" s="11">
        <v>0.91666666666666663</v>
      </c>
      <c r="E160" s="9" t="str">
        <f>HYPERLINK("https://www.nba.com/stats/player/1630573/boxscores-traditional", "Sam Hauser")</f>
        <v>Sam Hauser</v>
      </c>
      <c r="F160">
        <v>11.4</v>
      </c>
      <c r="G160" s="4">
        <v>4.758</v>
      </c>
      <c r="H160" s="3">
        <v>0.61409000000000002</v>
      </c>
      <c r="I160" s="3">
        <v>0.53188000000000002</v>
      </c>
      <c r="J160" s="3">
        <v>0.44828000000000001</v>
      </c>
      <c r="K160" s="3">
        <v>0.36692999999999998</v>
      </c>
      <c r="L160" s="3">
        <v>0.29115999999999997</v>
      </c>
      <c r="M160" s="3">
        <v>0.22363</v>
      </c>
      <c r="N160" s="3">
        <v>0.16602</v>
      </c>
      <c r="O160" s="3">
        <v>0.11899999999999999</v>
      </c>
      <c r="P160" s="3">
        <v>8.226E-2</v>
      </c>
      <c r="Q160" s="3">
        <v>5.4800000000000001E-2</v>
      </c>
      <c r="R160" s="3">
        <v>3.5150000000000001E-2</v>
      </c>
      <c r="S160" s="3">
        <v>2.1690000000000001E-2</v>
      </c>
      <c r="T160" s="3">
        <v>1.2869999999999999E-2</v>
      </c>
      <c r="U160" s="3">
        <v>7.3400000000000002E-3</v>
      </c>
      <c r="V160" s="3">
        <v>4.0200000000000001E-3</v>
      </c>
      <c r="W160" s="3">
        <v>2.1199999999999999E-3</v>
      </c>
      <c r="X160" s="3">
        <v>1.07E-3</v>
      </c>
      <c r="Y160" s="3">
        <v>5.1999999999999995E-4</v>
      </c>
      <c r="Z160" s="3">
        <v>2.4000000000000001E-4</v>
      </c>
      <c r="AA160" s="3">
        <v>1.1E-4</v>
      </c>
      <c r="AB160" s="3">
        <v>5.0000000000000002E-5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3">
        <v>0</v>
      </c>
      <c r="BF160" s="5">
        <f>P_A_R[[#This Row],[10+]]-P_A_R[[#This Row],[11+]]</f>
        <v>8.2210000000000005E-2</v>
      </c>
      <c r="BG160" s="5">
        <f>P_A_R[[#This Row],[11+]]-P_A_R[[#This Row],[12+]]</f>
        <v>8.3600000000000008E-2</v>
      </c>
      <c r="BH160" s="5">
        <f>P_A_R[[#This Row],[12+]]-P_A_R[[#This Row],[13+]]</f>
        <v>8.1350000000000033E-2</v>
      </c>
      <c r="BI160" s="5">
        <f>P_A_R[[#This Row],[13+]]-P_A_R[[#This Row],[14+]]</f>
        <v>7.5770000000000004E-2</v>
      </c>
      <c r="BJ160" s="5">
        <f>P_A_R[[#This Row],[14+]]-P_A_R[[#This Row],[15+]]</f>
        <v>6.7529999999999979E-2</v>
      </c>
      <c r="BK160" s="5">
        <f>P_A_R[[#This Row],[15+]]-P_A_R[[#This Row],[16+]]</f>
        <v>5.7609999999999995E-2</v>
      </c>
      <c r="BL160" s="5">
        <f>P_A_R[[#This Row],[16+]]-P_A_R[[#This Row],[17+]]</f>
        <v>4.7020000000000006E-2</v>
      </c>
      <c r="BM160" s="5">
        <f>P_A_R[[#This Row],[17+]]-P_A_R[[#This Row],[18+]]</f>
        <v>3.6739999999999995E-2</v>
      </c>
      <c r="BN160" s="5">
        <f>P_A_R[[#This Row],[18+]]-P_A_R[[#This Row],[19+]]</f>
        <v>2.7459999999999998E-2</v>
      </c>
      <c r="BO160" s="5">
        <f>P_A_R[[#This Row],[19+]]-P_A_R[[#This Row],[20+]]</f>
        <v>1.9650000000000001E-2</v>
      </c>
      <c r="BP160" s="5">
        <f>P_A_R[[#This Row],[20+]]-P_A_R[[#This Row],[21+]]</f>
        <v>1.346E-2</v>
      </c>
      <c r="BQ160" s="5">
        <f>P_A_R[[#This Row],[21+]]-P_A_R[[#This Row],[22+]]</f>
        <v>8.8200000000000014E-3</v>
      </c>
      <c r="BR160" s="5">
        <f>P_A_R[[#This Row],[22+]]-P_A_R[[#This Row],[23+]]</f>
        <v>5.5299999999999993E-3</v>
      </c>
      <c r="BS160" s="5">
        <f>P_A_R[[#This Row],[23+]]-P_A_R[[#This Row],[24+]]</f>
        <v>3.32E-3</v>
      </c>
      <c r="BT160" s="5">
        <f>P_A_R[[#This Row],[24+]]-P_A_R[[#This Row],[25+]]</f>
        <v>1.9000000000000002E-3</v>
      </c>
      <c r="BU160" s="5">
        <f>P_A_R[[#This Row],[25+]]-P_A_R[[#This Row],[26+]]</f>
        <v>1.0499999999999999E-3</v>
      </c>
      <c r="BV160" s="5">
        <f>P_A_R[[#This Row],[26+]]-P_A_R[[#This Row],[27+]]</f>
        <v>5.5000000000000003E-4</v>
      </c>
      <c r="BW160" s="5">
        <f>P_A_R[[#This Row],[27+]]-P_A_R[[#This Row],[28+]]</f>
        <v>2.7999999999999998E-4</v>
      </c>
      <c r="BX160" s="5">
        <f>P_A_R[[#This Row],[28+]]-P_A_R[[#This Row],[29+]]</f>
        <v>1.3000000000000002E-4</v>
      </c>
      <c r="BY160" s="5">
        <f>P_A_R[[#This Row],[29+]]-P_A_R[[#This Row],[30+]]</f>
        <v>6.0000000000000002E-5</v>
      </c>
      <c r="BZ160" s="5">
        <f>P_A_R[[#This Row],[30+]]-P_A_R[[#This Row],[31+]]</f>
        <v>5.0000000000000002E-5</v>
      </c>
      <c r="CA160" s="5">
        <f>P_A_R[[#This Row],[31+]]-P_A_R[[#This Row],[32+]]</f>
        <v>0</v>
      </c>
      <c r="CB160" s="5">
        <f>P_A_R[[#This Row],[32+]]-P_A_R[[#This Row],[33+]]</f>
        <v>0</v>
      </c>
      <c r="CC160" s="5">
        <f>P_A_R[[#This Row],[33+]]-P_A_R[[#This Row],[34+]]</f>
        <v>0</v>
      </c>
      <c r="CD160" s="5">
        <f>P_A_R[[#This Row],[34+]]-P_A_R[[#This Row],[35+]]</f>
        <v>0</v>
      </c>
      <c r="CE160" s="5">
        <f>P_A_R[[#This Row],[35+]]-P_A_R[[#This Row],[36+]]</f>
        <v>0</v>
      </c>
      <c r="CF160" s="5">
        <f>P_A_R[[#This Row],[36+]]-P_A_R[[#This Row],[37+]]</f>
        <v>0</v>
      </c>
      <c r="CG160" s="5">
        <f>P_A_R[[#This Row],[37+]]-P_A_R[[#This Row],[38+]]</f>
        <v>0</v>
      </c>
      <c r="CH160" s="5">
        <f>P_A_R[[#This Row],[38+]]-P_A_R[[#This Row],[39+]]</f>
        <v>0</v>
      </c>
      <c r="CI160" s="5">
        <f>P_A_R[[#This Row],[39+]]-P_A_R[[#This Row],[40+]]</f>
        <v>0</v>
      </c>
      <c r="CJ160" s="5">
        <f>P_A_R[[#This Row],[40+]]-P_A_R[[#This Row],[41+]]</f>
        <v>0</v>
      </c>
      <c r="CK160" s="5">
        <f>P_A_R[[#This Row],[41+]]-P_A_R[[#This Row],[42+]]</f>
        <v>0</v>
      </c>
      <c r="CL160" s="5">
        <f>P_A_R[[#This Row],[42+]]-P_A_R[[#This Row],[43+]]</f>
        <v>0</v>
      </c>
      <c r="CM160" s="5">
        <f>P_A_R[[#This Row],[43+]]-P_A_R[[#This Row],[44+]]</f>
        <v>0</v>
      </c>
      <c r="CN160" s="5">
        <f>P_A_R[[#This Row],[44+]]-P_A_R[[#This Row],[45+]]</f>
        <v>0</v>
      </c>
      <c r="CO160" s="5">
        <f>P_A_R[[#This Row],[45+]]-P_A_R[[#This Row],[46+]]</f>
        <v>0</v>
      </c>
      <c r="CP160" s="5">
        <f>P_A_R[[#This Row],[46+]]-P_A_R[[#This Row],[47+]]</f>
        <v>0</v>
      </c>
      <c r="CQ160" s="5">
        <f>P_A_R[[#This Row],[47+]]-P_A_R[[#This Row],[48+]]</f>
        <v>0</v>
      </c>
      <c r="CR160" s="5">
        <f>P_A_R[[#This Row],[48+]]-P_A_R[[#This Row],[49+]]</f>
        <v>0</v>
      </c>
      <c r="CS160" s="5">
        <f>P_A_R[[#This Row],[49+]]-P_A_R[[#This Row],[50+]]</f>
        <v>0</v>
      </c>
      <c r="CT160" s="5">
        <f>P_A_R[[#This Row],[50+]]-P_A_R[[#This Row],[51+]]</f>
        <v>0</v>
      </c>
      <c r="CU160" s="5">
        <f>P_A_R[[#This Row],[51+]]-P_A_R[[#This Row],[52+]]</f>
        <v>0</v>
      </c>
      <c r="CV160" s="5">
        <f>P_A_R[[#This Row],[52+]]-P_A_R[[#This Row],[53+]]</f>
        <v>0</v>
      </c>
      <c r="CW160" s="5">
        <f>P_A_R[[#This Row],[53+]]-P_A_R[[#This Row],[54+]]</f>
        <v>0</v>
      </c>
      <c r="CX160" s="5">
        <f>P_A_R[[#This Row],[54+]]-P_A_R[[#This Row],[55+]]</f>
        <v>0</v>
      </c>
      <c r="CY160" s="5">
        <f>P_A_R[[#This Row],[55+]]-P_A_R[[#This Row],[56+]]</f>
        <v>0</v>
      </c>
      <c r="CZ160" s="5">
        <f>P_A_R[[#This Row],[56+]]-P_A_R[[#This Row],[57+]]</f>
        <v>0</v>
      </c>
      <c r="DA160" s="5">
        <f>P_A_R[[#This Row],[57+]]-P_A_R[[#This Row],[58+]]</f>
        <v>0</v>
      </c>
      <c r="DB160" s="5">
        <f>P_A_R[[#This Row],[58+]]-P_A_R[[#This Row],[59+]]</f>
        <v>0</v>
      </c>
    </row>
    <row r="161" spans="1:106" x14ac:dyDescent="0.25">
      <c r="A161" s="10">
        <v>22400629</v>
      </c>
      <c r="B161" t="s">
        <v>80</v>
      </c>
      <c r="C161" t="s">
        <v>90</v>
      </c>
      <c r="D161" s="11">
        <v>0.91666666666666663</v>
      </c>
      <c r="E161" s="9" t="str">
        <f>HYPERLINK("https://www.nba.com/stats/player/1629674/boxscores-traditional", "Neemias Queta")</f>
        <v>Neemias Queta</v>
      </c>
      <c r="F161">
        <v>9.8000000000000007</v>
      </c>
      <c r="G161" s="4">
        <v>3.4870000000000001</v>
      </c>
      <c r="H161" s="3">
        <v>0.47608</v>
      </c>
      <c r="I161" s="3">
        <v>0.36692999999999998</v>
      </c>
      <c r="J161" s="3">
        <v>0.26434999999999997</v>
      </c>
      <c r="K161" s="3">
        <v>0.17879</v>
      </c>
      <c r="L161" s="3">
        <v>0.11507000000000001</v>
      </c>
      <c r="M161" s="3">
        <v>6.8110000000000004E-2</v>
      </c>
      <c r="N161" s="3">
        <v>3.7539999999999997E-2</v>
      </c>
      <c r="O161" s="3">
        <v>1.9699999999999999E-2</v>
      </c>
      <c r="P161" s="3">
        <v>9.3900000000000008E-3</v>
      </c>
      <c r="Q161" s="3">
        <v>4.15E-3</v>
      </c>
      <c r="R161" s="3">
        <v>1.6900000000000001E-3</v>
      </c>
      <c r="S161" s="3">
        <v>6.6E-4</v>
      </c>
      <c r="T161" s="3">
        <v>2.3000000000000001E-4</v>
      </c>
      <c r="U161" s="3">
        <v>8.0000000000000007E-5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0</v>
      </c>
      <c r="AW161" s="3">
        <v>0</v>
      </c>
      <c r="AX161" s="3">
        <v>0</v>
      </c>
      <c r="AY161" s="3">
        <v>0</v>
      </c>
      <c r="AZ161" s="3">
        <v>0</v>
      </c>
      <c r="BA161" s="3">
        <v>0</v>
      </c>
      <c r="BB161" s="3">
        <v>0</v>
      </c>
      <c r="BC161" s="3">
        <v>0</v>
      </c>
      <c r="BD161" s="3">
        <v>0</v>
      </c>
      <c r="BE161" s="3">
        <v>0</v>
      </c>
      <c r="BF161" s="5">
        <f>P_A_R[[#This Row],[10+]]-P_A_R[[#This Row],[11+]]</f>
        <v>0.10915000000000002</v>
      </c>
      <c r="BG161" s="5">
        <f>P_A_R[[#This Row],[11+]]-P_A_R[[#This Row],[12+]]</f>
        <v>0.10258</v>
      </c>
      <c r="BH161" s="5">
        <f>P_A_R[[#This Row],[12+]]-P_A_R[[#This Row],[13+]]</f>
        <v>8.5559999999999969E-2</v>
      </c>
      <c r="BI161" s="5">
        <f>P_A_R[[#This Row],[13+]]-P_A_R[[#This Row],[14+]]</f>
        <v>6.3719999999999999E-2</v>
      </c>
      <c r="BJ161" s="5">
        <f>P_A_R[[#This Row],[14+]]-P_A_R[[#This Row],[15+]]</f>
        <v>4.6960000000000002E-2</v>
      </c>
      <c r="BK161" s="5">
        <f>P_A_R[[#This Row],[15+]]-P_A_R[[#This Row],[16+]]</f>
        <v>3.0570000000000007E-2</v>
      </c>
      <c r="BL161" s="5">
        <f>P_A_R[[#This Row],[16+]]-P_A_R[[#This Row],[17+]]</f>
        <v>1.7839999999999998E-2</v>
      </c>
      <c r="BM161" s="5">
        <f>P_A_R[[#This Row],[17+]]-P_A_R[[#This Row],[18+]]</f>
        <v>1.0309999999999998E-2</v>
      </c>
      <c r="BN161" s="5">
        <f>P_A_R[[#This Row],[18+]]-P_A_R[[#This Row],[19+]]</f>
        <v>5.2400000000000007E-3</v>
      </c>
      <c r="BO161" s="5">
        <f>P_A_R[[#This Row],[19+]]-P_A_R[[#This Row],[20+]]</f>
        <v>2.4599999999999999E-3</v>
      </c>
      <c r="BP161" s="5">
        <f>P_A_R[[#This Row],[20+]]-P_A_R[[#This Row],[21+]]</f>
        <v>1.0300000000000001E-3</v>
      </c>
      <c r="BQ161" s="5">
        <f>P_A_R[[#This Row],[21+]]-P_A_R[[#This Row],[22+]]</f>
        <v>4.2999999999999999E-4</v>
      </c>
      <c r="BR161" s="5">
        <f>P_A_R[[#This Row],[22+]]-P_A_R[[#This Row],[23+]]</f>
        <v>1.5000000000000001E-4</v>
      </c>
      <c r="BS161" s="5">
        <f>P_A_R[[#This Row],[23+]]-P_A_R[[#This Row],[24+]]</f>
        <v>8.0000000000000007E-5</v>
      </c>
      <c r="BT161" s="5">
        <f>P_A_R[[#This Row],[24+]]-P_A_R[[#This Row],[25+]]</f>
        <v>0</v>
      </c>
      <c r="BU161" s="5">
        <f>P_A_R[[#This Row],[25+]]-P_A_R[[#This Row],[26+]]</f>
        <v>0</v>
      </c>
      <c r="BV161" s="5">
        <f>P_A_R[[#This Row],[26+]]-P_A_R[[#This Row],[27+]]</f>
        <v>0</v>
      </c>
      <c r="BW161" s="5">
        <f>P_A_R[[#This Row],[27+]]-P_A_R[[#This Row],[28+]]</f>
        <v>0</v>
      </c>
      <c r="BX161" s="5">
        <f>P_A_R[[#This Row],[28+]]-P_A_R[[#This Row],[29+]]</f>
        <v>0</v>
      </c>
      <c r="BY161" s="5">
        <f>P_A_R[[#This Row],[29+]]-P_A_R[[#This Row],[30+]]</f>
        <v>0</v>
      </c>
      <c r="BZ161" s="5">
        <f>P_A_R[[#This Row],[30+]]-P_A_R[[#This Row],[31+]]</f>
        <v>0</v>
      </c>
      <c r="CA161" s="5">
        <f>P_A_R[[#This Row],[31+]]-P_A_R[[#This Row],[32+]]</f>
        <v>0</v>
      </c>
      <c r="CB161" s="5">
        <f>P_A_R[[#This Row],[32+]]-P_A_R[[#This Row],[33+]]</f>
        <v>0</v>
      </c>
      <c r="CC161" s="5">
        <f>P_A_R[[#This Row],[33+]]-P_A_R[[#This Row],[34+]]</f>
        <v>0</v>
      </c>
      <c r="CD161" s="5">
        <f>P_A_R[[#This Row],[34+]]-P_A_R[[#This Row],[35+]]</f>
        <v>0</v>
      </c>
      <c r="CE161" s="5">
        <f>P_A_R[[#This Row],[35+]]-P_A_R[[#This Row],[36+]]</f>
        <v>0</v>
      </c>
      <c r="CF161" s="5">
        <f>P_A_R[[#This Row],[36+]]-P_A_R[[#This Row],[37+]]</f>
        <v>0</v>
      </c>
      <c r="CG161" s="5">
        <f>P_A_R[[#This Row],[37+]]-P_A_R[[#This Row],[38+]]</f>
        <v>0</v>
      </c>
      <c r="CH161" s="5">
        <f>P_A_R[[#This Row],[38+]]-P_A_R[[#This Row],[39+]]</f>
        <v>0</v>
      </c>
      <c r="CI161" s="5">
        <f>P_A_R[[#This Row],[39+]]-P_A_R[[#This Row],[40+]]</f>
        <v>0</v>
      </c>
      <c r="CJ161" s="5">
        <f>P_A_R[[#This Row],[40+]]-P_A_R[[#This Row],[41+]]</f>
        <v>0</v>
      </c>
      <c r="CK161" s="5">
        <f>P_A_R[[#This Row],[41+]]-P_A_R[[#This Row],[42+]]</f>
        <v>0</v>
      </c>
      <c r="CL161" s="5">
        <f>P_A_R[[#This Row],[42+]]-P_A_R[[#This Row],[43+]]</f>
        <v>0</v>
      </c>
      <c r="CM161" s="5">
        <f>P_A_R[[#This Row],[43+]]-P_A_R[[#This Row],[44+]]</f>
        <v>0</v>
      </c>
      <c r="CN161" s="5">
        <f>P_A_R[[#This Row],[44+]]-P_A_R[[#This Row],[45+]]</f>
        <v>0</v>
      </c>
      <c r="CO161" s="5">
        <f>P_A_R[[#This Row],[45+]]-P_A_R[[#This Row],[46+]]</f>
        <v>0</v>
      </c>
      <c r="CP161" s="5">
        <f>P_A_R[[#This Row],[46+]]-P_A_R[[#This Row],[47+]]</f>
        <v>0</v>
      </c>
      <c r="CQ161" s="5">
        <f>P_A_R[[#This Row],[47+]]-P_A_R[[#This Row],[48+]]</f>
        <v>0</v>
      </c>
      <c r="CR161" s="5">
        <f>P_A_R[[#This Row],[48+]]-P_A_R[[#This Row],[49+]]</f>
        <v>0</v>
      </c>
      <c r="CS161" s="5">
        <f>P_A_R[[#This Row],[49+]]-P_A_R[[#This Row],[50+]]</f>
        <v>0</v>
      </c>
      <c r="CT161" s="5">
        <f>P_A_R[[#This Row],[50+]]-P_A_R[[#This Row],[51+]]</f>
        <v>0</v>
      </c>
      <c r="CU161" s="5">
        <f>P_A_R[[#This Row],[51+]]-P_A_R[[#This Row],[52+]]</f>
        <v>0</v>
      </c>
      <c r="CV161" s="5">
        <f>P_A_R[[#This Row],[52+]]-P_A_R[[#This Row],[53+]]</f>
        <v>0</v>
      </c>
      <c r="CW161" s="5">
        <f>P_A_R[[#This Row],[53+]]-P_A_R[[#This Row],[54+]]</f>
        <v>0</v>
      </c>
      <c r="CX161" s="5">
        <f>P_A_R[[#This Row],[54+]]-P_A_R[[#This Row],[55+]]</f>
        <v>0</v>
      </c>
      <c r="CY161" s="5">
        <f>P_A_R[[#This Row],[55+]]-P_A_R[[#This Row],[56+]]</f>
        <v>0</v>
      </c>
      <c r="CZ161" s="5">
        <f>P_A_R[[#This Row],[56+]]-P_A_R[[#This Row],[57+]]</f>
        <v>0</v>
      </c>
      <c r="DA161" s="5">
        <f>P_A_R[[#This Row],[57+]]-P_A_R[[#This Row],[58+]]</f>
        <v>0</v>
      </c>
      <c r="DB161" s="5">
        <f>P_A_R[[#This Row],[58+]]-P_A_R[[#This Row],[59+]]</f>
        <v>0</v>
      </c>
    </row>
    <row r="162" spans="1:106" x14ac:dyDescent="0.25">
      <c r="A162" s="10">
        <v>22400629</v>
      </c>
      <c r="B162" t="s">
        <v>90</v>
      </c>
      <c r="C162" t="s">
        <v>80</v>
      </c>
      <c r="D162" s="11">
        <v>0.91666666666666663</v>
      </c>
      <c r="E162" s="9" t="str">
        <f>HYPERLINK("https://www.nba.com/stats/player/2544/boxscores-traditional", "LeBron James")</f>
        <v>LeBron James</v>
      </c>
      <c r="F162">
        <v>39.200000000000003</v>
      </c>
      <c r="G162" s="4">
        <v>5.0359999999999996</v>
      </c>
      <c r="H162" s="3">
        <v>1</v>
      </c>
      <c r="I162" s="3">
        <v>1</v>
      </c>
      <c r="J162" s="3">
        <v>1</v>
      </c>
      <c r="K162" s="3">
        <v>1</v>
      </c>
      <c r="L162" s="3">
        <v>1</v>
      </c>
      <c r="M162" s="3">
        <v>1</v>
      </c>
      <c r="N162" s="3">
        <v>1</v>
      </c>
      <c r="O162" s="3">
        <v>1</v>
      </c>
      <c r="P162" s="3">
        <v>1</v>
      </c>
      <c r="Q162" s="3">
        <v>1</v>
      </c>
      <c r="R162" s="3">
        <v>0.99992999999999999</v>
      </c>
      <c r="S162" s="3">
        <v>0.99985000000000002</v>
      </c>
      <c r="T162" s="3">
        <v>0.99968999999999997</v>
      </c>
      <c r="U162" s="3">
        <v>0.99936000000000003</v>
      </c>
      <c r="V162" s="3">
        <v>0.99873999999999996</v>
      </c>
      <c r="W162" s="3">
        <v>0.99760000000000004</v>
      </c>
      <c r="X162" s="3">
        <v>0.99560000000000004</v>
      </c>
      <c r="Y162" s="3">
        <v>0.99224000000000001</v>
      </c>
      <c r="Z162" s="3">
        <v>0.98678999999999994</v>
      </c>
      <c r="AA162" s="3">
        <v>0.97882000000000002</v>
      </c>
      <c r="AB162" s="3">
        <v>0.96638000000000002</v>
      </c>
      <c r="AC162" s="3">
        <v>0.94845000000000002</v>
      </c>
      <c r="AD162" s="3">
        <v>0.92364000000000002</v>
      </c>
      <c r="AE162" s="3">
        <v>0.89065000000000005</v>
      </c>
      <c r="AF162" s="3">
        <v>0.84848999999999997</v>
      </c>
      <c r="AG162" s="3">
        <v>0.79673000000000005</v>
      </c>
      <c r="AH162" s="3">
        <v>0.73890999999999996</v>
      </c>
      <c r="AI162" s="3">
        <v>0.67003000000000001</v>
      </c>
      <c r="AJ162" s="3">
        <v>0.59482999999999997</v>
      </c>
      <c r="AK162" s="3">
        <v>0.51595000000000002</v>
      </c>
      <c r="AL162" s="3">
        <v>0.43643999999999999</v>
      </c>
      <c r="AM162" s="3">
        <v>0.35942000000000002</v>
      </c>
      <c r="AN162" s="3">
        <v>0.28774</v>
      </c>
      <c r="AO162" s="3">
        <v>0.22663</v>
      </c>
      <c r="AP162" s="3">
        <v>0.17105999999999999</v>
      </c>
      <c r="AQ162" s="3">
        <v>0.12506999999999999</v>
      </c>
      <c r="AR162" s="3">
        <v>8.8510000000000005E-2</v>
      </c>
      <c r="AS162" s="3">
        <v>6.0569999999999999E-2</v>
      </c>
      <c r="AT162" s="3">
        <v>4.0059999999999998E-2</v>
      </c>
      <c r="AU162" s="3">
        <v>2.5590000000000002E-2</v>
      </c>
      <c r="AV162" s="3">
        <v>1.618E-2</v>
      </c>
      <c r="AW162" s="3">
        <v>9.6399999999999993E-3</v>
      </c>
      <c r="AX162" s="3">
        <v>5.5399999999999998E-3</v>
      </c>
      <c r="AY162" s="3">
        <v>3.0699999999999998E-3</v>
      </c>
      <c r="AZ162" s="3">
        <v>1.64E-3</v>
      </c>
      <c r="BA162" s="3">
        <v>8.4000000000000003E-4</v>
      </c>
      <c r="BB162" s="3">
        <v>4.2000000000000002E-4</v>
      </c>
      <c r="BC162" s="3">
        <v>2.1000000000000001E-4</v>
      </c>
      <c r="BD162" s="3">
        <v>1E-4</v>
      </c>
      <c r="BE162" s="3">
        <v>4.0000000000000003E-5</v>
      </c>
      <c r="BF162" s="5">
        <f>P_A_R[[#This Row],[10+]]-P_A_R[[#This Row],[11+]]</f>
        <v>0</v>
      </c>
      <c r="BG162" s="5">
        <f>P_A_R[[#This Row],[11+]]-P_A_R[[#This Row],[12+]]</f>
        <v>0</v>
      </c>
      <c r="BH162" s="5">
        <f>P_A_R[[#This Row],[12+]]-P_A_R[[#This Row],[13+]]</f>
        <v>0</v>
      </c>
      <c r="BI162" s="5">
        <f>P_A_R[[#This Row],[13+]]-P_A_R[[#This Row],[14+]]</f>
        <v>0</v>
      </c>
      <c r="BJ162" s="5">
        <f>P_A_R[[#This Row],[14+]]-P_A_R[[#This Row],[15+]]</f>
        <v>0</v>
      </c>
      <c r="BK162" s="5">
        <f>P_A_R[[#This Row],[15+]]-P_A_R[[#This Row],[16+]]</f>
        <v>0</v>
      </c>
      <c r="BL162" s="5">
        <f>P_A_R[[#This Row],[16+]]-P_A_R[[#This Row],[17+]]</f>
        <v>0</v>
      </c>
      <c r="BM162" s="5">
        <f>P_A_R[[#This Row],[17+]]-P_A_R[[#This Row],[18+]]</f>
        <v>0</v>
      </c>
      <c r="BN162" s="5">
        <f>P_A_R[[#This Row],[18+]]-P_A_R[[#This Row],[19+]]</f>
        <v>0</v>
      </c>
      <c r="BO162" s="5">
        <f>P_A_R[[#This Row],[19+]]-P_A_R[[#This Row],[20+]]</f>
        <v>7.0000000000014495E-5</v>
      </c>
      <c r="BP162" s="5">
        <f>P_A_R[[#This Row],[20+]]-P_A_R[[#This Row],[21+]]</f>
        <v>7.9999999999968985E-5</v>
      </c>
      <c r="BQ162" s="5">
        <f>P_A_R[[#This Row],[21+]]-P_A_R[[#This Row],[22+]]</f>
        <v>1.6000000000004899E-4</v>
      </c>
      <c r="BR162" s="5">
        <f>P_A_R[[#This Row],[22+]]-P_A_R[[#This Row],[23+]]</f>
        <v>3.2999999999994145E-4</v>
      </c>
      <c r="BS162" s="5">
        <f>P_A_R[[#This Row],[23+]]-P_A_R[[#This Row],[24+]]</f>
        <v>6.2000000000006494E-4</v>
      </c>
      <c r="BT162" s="5">
        <f>P_A_R[[#This Row],[24+]]-P_A_R[[#This Row],[25+]]</f>
        <v>1.1399999999999189E-3</v>
      </c>
      <c r="BU162" s="5">
        <f>P_A_R[[#This Row],[25+]]-P_A_R[[#This Row],[26+]]</f>
        <v>2.0000000000000018E-3</v>
      </c>
      <c r="BV162" s="5">
        <f>P_A_R[[#This Row],[26+]]-P_A_R[[#This Row],[27+]]</f>
        <v>3.3600000000000296E-3</v>
      </c>
      <c r="BW162" s="5">
        <f>P_A_R[[#This Row],[27+]]-P_A_R[[#This Row],[28+]]</f>
        <v>5.4500000000000659E-3</v>
      </c>
      <c r="BX162" s="5">
        <f>P_A_R[[#This Row],[28+]]-P_A_R[[#This Row],[29+]]</f>
        <v>7.9699999999999216E-3</v>
      </c>
      <c r="BY162" s="5">
        <f>P_A_R[[#This Row],[29+]]-P_A_R[[#This Row],[30+]]</f>
        <v>1.2440000000000007E-2</v>
      </c>
      <c r="BZ162" s="5">
        <f>P_A_R[[#This Row],[30+]]-P_A_R[[#This Row],[31+]]</f>
        <v>1.7930000000000001E-2</v>
      </c>
      <c r="CA162" s="5">
        <f>P_A_R[[#This Row],[31+]]-P_A_R[[#This Row],[32+]]</f>
        <v>2.4809999999999999E-2</v>
      </c>
      <c r="CB162" s="5">
        <f>P_A_R[[#This Row],[32+]]-P_A_R[[#This Row],[33+]]</f>
        <v>3.2989999999999964E-2</v>
      </c>
      <c r="CC162" s="5">
        <f>P_A_R[[#This Row],[33+]]-P_A_R[[#This Row],[34+]]</f>
        <v>4.2160000000000086E-2</v>
      </c>
      <c r="CD162" s="5">
        <f>P_A_R[[#This Row],[34+]]-P_A_R[[#This Row],[35+]]</f>
        <v>5.1759999999999917E-2</v>
      </c>
      <c r="CE162" s="5">
        <f>P_A_R[[#This Row],[35+]]-P_A_R[[#This Row],[36+]]</f>
        <v>5.7820000000000094E-2</v>
      </c>
      <c r="CF162" s="5">
        <f>P_A_R[[#This Row],[36+]]-P_A_R[[#This Row],[37+]]</f>
        <v>6.8879999999999941E-2</v>
      </c>
      <c r="CG162" s="5">
        <f>P_A_R[[#This Row],[37+]]-P_A_R[[#This Row],[38+]]</f>
        <v>7.5200000000000045E-2</v>
      </c>
      <c r="CH162" s="5">
        <f>P_A_R[[#This Row],[38+]]-P_A_R[[#This Row],[39+]]</f>
        <v>7.887999999999995E-2</v>
      </c>
      <c r="CI162" s="5">
        <f>P_A_R[[#This Row],[39+]]-P_A_R[[#This Row],[40+]]</f>
        <v>7.9510000000000025E-2</v>
      </c>
      <c r="CJ162" s="5">
        <f>P_A_R[[#This Row],[40+]]-P_A_R[[#This Row],[41+]]</f>
        <v>7.7019999999999977E-2</v>
      </c>
      <c r="CK162" s="5">
        <f>P_A_R[[#This Row],[41+]]-P_A_R[[#This Row],[42+]]</f>
        <v>7.1680000000000021E-2</v>
      </c>
      <c r="CL162" s="5">
        <f>P_A_R[[#This Row],[42+]]-P_A_R[[#This Row],[43+]]</f>
        <v>6.1109999999999998E-2</v>
      </c>
      <c r="CM162" s="5">
        <f>P_A_R[[#This Row],[43+]]-P_A_R[[#This Row],[44+]]</f>
        <v>5.5570000000000008E-2</v>
      </c>
      <c r="CN162" s="5">
        <f>P_A_R[[#This Row],[44+]]-P_A_R[[#This Row],[45+]]</f>
        <v>4.5990000000000003E-2</v>
      </c>
      <c r="CO162" s="5">
        <f>P_A_R[[#This Row],[45+]]-P_A_R[[#This Row],[46+]]</f>
        <v>3.6559999999999981E-2</v>
      </c>
      <c r="CP162" s="5">
        <f>P_A_R[[#This Row],[46+]]-P_A_R[[#This Row],[47+]]</f>
        <v>2.7940000000000006E-2</v>
      </c>
      <c r="CQ162" s="5">
        <f>P_A_R[[#This Row],[47+]]-P_A_R[[#This Row],[48+]]</f>
        <v>2.051E-2</v>
      </c>
      <c r="CR162" s="5">
        <f>P_A_R[[#This Row],[48+]]-P_A_R[[#This Row],[49+]]</f>
        <v>1.4469999999999997E-2</v>
      </c>
      <c r="CS162" s="5">
        <f>P_A_R[[#This Row],[49+]]-P_A_R[[#This Row],[50+]]</f>
        <v>9.4100000000000017E-3</v>
      </c>
      <c r="CT162" s="5">
        <f>P_A_R[[#This Row],[50+]]-P_A_R[[#This Row],[51+]]</f>
        <v>6.5400000000000007E-3</v>
      </c>
      <c r="CU162" s="5">
        <f>P_A_R[[#This Row],[51+]]-P_A_R[[#This Row],[52+]]</f>
        <v>4.0999999999999995E-3</v>
      </c>
      <c r="CV162" s="5">
        <f>P_A_R[[#This Row],[52+]]-P_A_R[[#This Row],[53+]]</f>
        <v>2.47E-3</v>
      </c>
      <c r="CW162" s="5">
        <f>P_A_R[[#This Row],[53+]]-P_A_R[[#This Row],[54+]]</f>
        <v>1.4299999999999998E-3</v>
      </c>
      <c r="CX162" s="5">
        <f>P_A_R[[#This Row],[54+]]-P_A_R[[#This Row],[55+]]</f>
        <v>7.9999999999999993E-4</v>
      </c>
      <c r="CY162" s="5">
        <f>P_A_R[[#This Row],[55+]]-P_A_R[[#This Row],[56+]]</f>
        <v>4.2000000000000002E-4</v>
      </c>
      <c r="CZ162" s="5">
        <f>P_A_R[[#This Row],[56+]]-P_A_R[[#This Row],[57+]]</f>
        <v>2.1000000000000001E-4</v>
      </c>
      <c r="DA162" s="5">
        <f>P_A_R[[#This Row],[57+]]-P_A_R[[#This Row],[58+]]</f>
        <v>1.1E-4</v>
      </c>
      <c r="DB162" s="5">
        <f>P_A_R[[#This Row],[58+]]-P_A_R[[#This Row],[59+]]</f>
        <v>6.0000000000000002E-5</v>
      </c>
    </row>
    <row r="163" spans="1:106" x14ac:dyDescent="0.25">
      <c r="A163" s="10">
        <v>22400629</v>
      </c>
      <c r="B163" t="s">
        <v>90</v>
      </c>
      <c r="C163" t="s">
        <v>80</v>
      </c>
      <c r="D163" s="11">
        <v>0.91666666666666663</v>
      </c>
      <c r="E163" s="9" t="str">
        <f>HYPERLINK("https://www.nba.com/stats/player/203076/boxscores-traditional", "Anthony Davis")</f>
        <v>Anthony Davis</v>
      </c>
      <c r="F163">
        <v>39.4</v>
      </c>
      <c r="G163" s="4">
        <v>7.3380000000000001</v>
      </c>
      <c r="H163" s="3">
        <v>1</v>
      </c>
      <c r="I163" s="3">
        <v>0.99995000000000001</v>
      </c>
      <c r="J163" s="3">
        <v>0.99990000000000001</v>
      </c>
      <c r="K163" s="3">
        <v>0.99983999999999995</v>
      </c>
      <c r="L163" s="3">
        <v>0.99973000000000001</v>
      </c>
      <c r="M163" s="3">
        <v>0.99956999999999996</v>
      </c>
      <c r="N163" s="3">
        <v>0.99929000000000001</v>
      </c>
      <c r="O163" s="3">
        <v>0.99885999999999997</v>
      </c>
      <c r="P163" s="3">
        <v>0.99824999999999997</v>
      </c>
      <c r="Q163" s="3">
        <v>0.99728000000000006</v>
      </c>
      <c r="R163" s="3">
        <v>0.99585000000000001</v>
      </c>
      <c r="S163" s="3">
        <v>0.99395999999999995</v>
      </c>
      <c r="T163" s="3">
        <v>0.99111000000000005</v>
      </c>
      <c r="U163" s="3">
        <v>0.98712999999999995</v>
      </c>
      <c r="V163" s="3">
        <v>0.98214000000000001</v>
      </c>
      <c r="W163" s="3">
        <v>0.97499999999999998</v>
      </c>
      <c r="X163" s="3">
        <v>0.96638000000000002</v>
      </c>
      <c r="Y163" s="3">
        <v>0.95448999999999995</v>
      </c>
      <c r="Z163" s="3">
        <v>0.93942999999999999</v>
      </c>
      <c r="AA163" s="3">
        <v>0.92220000000000002</v>
      </c>
      <c r="AB163" s="3">
        <v>0.89973000000000003</v>
      </c>
      <c r="AC163" s="3">
        <v>0.87285999999999997</v>
      </c>
      <c r="AD163" s="3">
        <v>0.84375</v>
      </c>
      <c r="AE163" s="3">
        <v>0.80784999999999996</v>
      </c>
      <c r="AF163" s="3">
        <v>0.77034999999999998</v>
      </c>
      <c r="AG163" s="3">
        <v>0.72575000000000001</v>
      </c>
      <c r="AH163" s="3">
        <v>0.67723999999999995</v>
      </c>
      <c r="AI163" s="3">
        <v>0.62929999999999997</v>
      </c>
      <c r="AJ163" s="3">
        <v>0.57535000000000003</v>
      </c>
      <c r="AK163" s="3">
        <v>0.51993999999999996</v>
      </c>
      <c r="AL163" s="3">
        <v>0.46811999999999998</v>
      </c>
      <c r="AM163" s="3">
        <v>0.41293999999999997</v>
      </c>
      <c r="AN163" s="3">
        <v>0.36316999999999999</v>
      </c>
      <c r="AO163" s="3">
        <v>0.31207000000000001</v>
      </c>
      <c r="AP163" s="3">
        <v>0.26434999999999997</v>
      </c>
      <c r="AQ163" s="3">
        <v>0.22363</v>
      </c>
      <c r="AR163" s="3">
        <v>0.18406</v>
      </c>
      <c r="AS163" s="3">
        <v>0.14917</v>
      </c>
      <c r="AT163" s="3">
        <v>0.121</v>
      </c>
      <c r="AU163" s="3">
        <v>9.5100000000000004E-2</v>
      </c>
      <c r="AV163" s="3">
        <v>7.4929999999999997E-2</v>
      </c>
      <c r="AW163" s="3">
        <v>5.7049999999999997E-2</v>
      </c>
      <c r="AX163" s="3">
        <v>4.2720000000000001E-2</v>
      </c>
      <c r="AY163" s="3">
        <v>3.2160000000000001E-2</v>
      </c>
      <c r="AZ163" s="3">
        <v>2.3300000000000001E-2</v>
      </c>
      <c r="BA163" s="3">
        <v>1.6590000000000001E-2</v>
      </c>
      <c r="BB163" s="3">
        <v>1.191E-2</v>
      </c>
      <c r="BC163" s="3">
        <v>8.2000000000000007E-3</v>
      </c>
      <c r="BD163" s="3">
        <v>5.7000000000000002E-3</v>
      </c>
      <c r="BE163" s="3">
        <v>3.79E-3</v>
      </c>
      <c r="BF163" s="5">
        <f>P_A_R[[#This Row],[10+]]-P_A_R[[#This Row],[11+]]</f>
        <v>4.9999999999994493E-5</v>
      </c>
      <c r="BG163" s="5">
        <f>P_A_R[[#This Row],[11+]]-P_A_R[[#This Row],[12+]]</f>
        <v>4.9999999999994493E-5</v>
      </c>
      <c r="BH163" s="5">
        <f>P_A_R[[#This Row],[12+]]-P_A_R[[#This Row],[13+]]</f>
        <v>6.0000000000060005E-5</v>
      </c>
      <c r="BI163" s="5">
        <f>P_A_R[[#This Row],[13+]]-P_A_R[[#This Row],[14+]]</f>
        <v>1.0999999999994348E-4</v>
      </c>
      <c r="BJ163" s="5">
        <f>P_A_R[[#This Row],[14+]]-P_A_R[[#This Row],[15+]]</f>
        <v>1.6000000000004899E-4</v>
      </c>
      <c r="BK163" s="5">
        <f>P_A_R[[#This Row],[15+]]-P_A_R[[#This Row],[16+]]</f>
        <v>2.7999999999994696E-4</v>
      </c>
      <c r="BL163" s="5">
        <f>P_A_R[[#This Row],[16+]]-P_A_R[[#This Row],[17+]]</f>
        <v>4.3000000000004146E-4</v>
      </c>
      <c r="BM163" s="5">
        <f>P_A_R[[#This Row],[17+]]-P_A_R[[#This Row],[18+]]</f>
        <v>6.0999999999999943E-4</v>
      </c>
      <c r="BN163" s="5">
        <f>P_A_R[[#This Row],[18+]]-P_A_R[[#This Row],[19+]]</f>
        <v>9.6999999999991537E-4</v>
      </c>
      <c r="BO163" s="5">
        <f>P_A_R[[#This Row],[19+]]-P_A_R[[#This Row],[20+]]</f>
        <v>1.4300000000000423E-3</v>
      </c>
      <c r="BP163" s="5">
        <f>P_A_R[[#This Row],[20+]]-P_A_R[[#This Row],[21+]]</f>
        <v>1.8900000000000583E-3</v>
      </c>
      <c r="BQ163" s="5">
        <f>P_A_R[[#This Row],[21+]]-P_A_R[[#This Row],[22+]]</f>
        <v>2.8499999999999082E-3</v>
      </c>
      <c r="BR163" s="5">
        <f>P_A_R[[#This Row],[22+]]-P_A_R[[#This Row],[23+]]</f>
        <v>3.9800000000000946E-3</v>
      </c>
      <c r="BS163" s="5">
        <f>P_A_R[[#This Row],[23+]]-P_A_R[[#This Row],[24+]]</f>
        <v>4.9899999999999389E-3</v>
      </c>
      <c r="BT163" s="5">
        <f>P_A_R[[#This Row],[24+]]-P_A_R[[#This Row],[25+]]</f>
        <v>7.1400000000000352E-3</v>
      </c>
      <c r="BU163" s="5">
        <f>P_A_R[[#This Row],[25+]]-P_A_R[[#This Row],[26+]]</f>
        <v>8.619999999999961E-3</v>
      </c>
      <c r="BV163" s="5">
        <f>P_A_R[[#This Row],[26+]]-P_A_R[[#This Row],[27+]]</f>
        <v>1.1890000000000067E-2</v>
      </c>
      <c r="BW163" s="5">
        <f>P_A_R[[#This Row],[27+]]-P_A_R[[#This Row],[28+]]</f>
        <v>1.5059999999999962E-2</v>
      </c>
      <c r="BX163" s="5">
        <f>P_A_R[[#This Row],[28+]]-P_A_R[[#This Row],[29+]]</f>
        <v>1.7229999999999968E-2</v>
      </c>
      <c r="BY163" s="5">
        <f>P_A_R[[#This Row],[29+]]-P_A_R[[#This Row],[30+]]</f>
        <v>2.246999999999999E-2</v>
      </c>
      <c r="BZ163" s="5">
        <f>P_A_R[[#This Row],[30+]]-P_A_R[[#This Row],[31+]]</f>
        <v>2.6870000000000061E-2</v>
      </c>
      <c r="CA163" s="5">
        <f>P_A_R[[#This Row],[31+]]-P_A_R[[#This Row],[32+]]</f>
        <v>2.9109999999999969E-2</v>
      </c>
      <c r="CB163" s="5">
        <f>P_A_R[[#This Row],[32+]]-P_A_R[[#This Row],[33+]]</f>
        <v>3.5900000000000043E-2</v>
      </c>
      <c r="CC163" s="5">
        <f>P_A_R[[#This Row],[33+]]-P_A_R[[#This Row],[34+]]</f>
        <v>3.7499999999999978E-2</v>
      </c>
      <c r="CD163" s="5">
        <f>P_A_R[[#This Row],[34+]]-P_A_R[[#This Row],[35+]]</f>
        <v>4.4599999999999973E-2</v>
      </c>
      <c r="CE163" s="5">
        <f>P_A_R[[#This Row],[35+]]-P_A_R[[#This Row],[36+]]</f>
        <v>4.8510000000000053E-2</v>
      </c>
      <c r="CF163" s="5">
        <f>P_A_R[[#This Row],[36+]]-P_A_R[[#This Row],[37+]]</f>
        <v>4.7939999999999983E-2</v>
      </c>
      <c r="CG163" s="5">
        <f>P_A_R[[#This Row],[37+]]-P_A_R[[#This Row],[38+]]</f>
        <v>5.3949999999999942E-2</v>
      </c>
      <c r="CH163" s="5">
        <f>P_A_R[[#This Row],[38+]]-P_A_R[[#This Row],[39+]]</f>
        <v>5.541000000000007E-2</v>
      </c>
      <c r="CI163" s="5">
        <f>P_A_R[[#This Row],[39+]]-P_A_R[[#This Row],[40+]]</f>
        <v>5.1819999999999977E-2</v>
      </c>
      <c r="CJ163" s="5">
        <f>P_A_R[[#This Row],[40+]]-P_A_R[[#This Row],[41+]]</f>
        <v>5.5180000000000007E-2</v>
      </c>
      <c r="CK163" s="5">
        <f>P_A_R[[#This Row],[41+]]-P_A_R[[#This Row],[42+]]</f>
        <v>4.9769999999999981E-2</v>
      </c>
      <c r="CL163" s="5">
        <f>P_A_R[[#This Row],[42+]]-P_A_R[[#This Row],[43+]]</f>
        <v>5.1099999999999979E-2</v>
      </c>
      <c r="CM163" s="5">
        <f>P_A_R[[#This Row],[43+]]-P_A_R[[#This Row],[44+]]</f>
        <v>4.772000000000004E-2</v>
      </c>
      <c r="CN163" s="5">
        <f>P_A_R[[#This Row],[44+]]-P_A_R[[#This Row],[45+]]</f>
        <v>4.0719999999999978E-2</v>
      </c>
      <c r="CO163" s="5">
        <f>P_A_R[[#This Row],[45+]]-P_A_R[[#This Row],[46+]]</f>
        <v>3.9569999999999994E-2</v>
      </c>
      <c r="CP163" s="5">
        <f>P_A_R[[#This Row],[46+]]-P_A_R[[#This Row],[47+]]</f>
        <v>3.4890000000000004E-2</v>
      </c>
      <c r="CQ163" s="5">
        <f>P_A_R[[#This Row],[47+]]-P_A_R[[#This Row],[48+]]</f>
        <v>2.8170000000000001E-2</v>
      </c>
      <c r="CR163" s="5">
        <f>P_A_R[[#This Row],[48+]]-P_A_R[[#This Row],[49+]]</f>
        <v>2.5899999999999992E-2</v>
      </c>
      <c r="CS163" s="5">
        <f>P_A_R[[#This Row],[49+]]-P_A_R[[#This Row],[50+]]</f>
        <v>2.0170000000000007E-2</v>
      </c>
      <c r="CT163" s="5">
        <f>P_A_R[[#This Row],[50+]]-P_A_R[[#This Row],[51+]]</f>
        <v>1.788E-2</v>
      </c>
      <c r="CU163" s="5">
        <f>P_A_R[[#This Row],[51+]]-P_A_R[[#This Row],[52+]]</f>
        <v>1.4329999999999996E-2</v>
      </c>
      <c r="CV163" s="5">
        <f>P_A_R[[#This Row],[52+]]-P_A_R[[#This Row],[53+]]</f>
        <v>1.056E-2</v>
      </c>
      <c r="CW163" s="5">
        <f>P_A_R[[#This Row],[53+]]-P_A_R[[#This Row],[54+]]</f>
        <v>8.8599999999999998E-3</v>
      </c>
      <c r="CX163" s="5">
        <f>P_A_R[[#This Row],[54+]]-P_A_R[[#This Row],[55+]]</f>
        <v>6.7100000000000007E-3</v>
      </c>
      <c r="CY163" s="5">
        <f>P_A_R[[#This Row],[55+]]-P_A_R[[#This Row],[56+]]</f>
        <v>4.6800000000000001E-3</v>
      </c>
      <c r="CZ163" s="5">
        <f>P_A_R[[#This Row],[56+]]-P_A_R[[#This Row],[57+]]</f>
        <v>3.7099999999999998E-3</v>
      </c>
      <c r="DA163" s="5">
        <f>P_A_R[[#This Row],[57+]]-P_A_R[[#This Row],[58+]]</f>
        <v>2.5000000000000005E-3</v>
      </c>
      <c r="DB163" s="5">
        <f>P_A_R[[#This Row],[58+]]-P_A_R[[#This Row],[59+]]</f>
        <v>1.9100000000000002E-3</v>
      </c>
    </row>
    <row r="164" spans="1:106" x14ac:dyDescent="0.25">
      <c r="A164" s="10">
        <v>22400629</v>
      </c>
      <c r="B164" t="s">
        <v>90</v>
      </c>
      <c r="C164" t="s">
        <v>80</v>
      </c>
      <c r="D164" s="11">
        <v>0.91666666666666663</v>
      </c>
      <c r="E164" s="9" t="str">
        <f>HYPERLINK("https://www.nba.com/stats/player/1630559/boxscores-traditional", "Austin Reaves")</f>
        <v>Austin Reaves</v>
      </c>
      <c r="F164">
        <v>29</v>
      </c>
      <c r="G164" s="4">
        <v>8.4139999999999997</v>
      </c>
      <c r="H164" s="3">
        <v>0.98809000000000002</v>
      </c>
      <c r="I164" s="3">
        <v>0.98382000000000003</v>
      </c>
      <c r="J164" s="3">
        <v>0.97831000000000001</v>
      </c>
      <c r="K164" s="3">
        <v>0.97128000000000003</v>
      </c>
      <c r="L164" s="3">
        <v>0.96245999999999998</v>
      </c>
      <c r="M164" s="3">
        <v>0.95154000000000005</v>
      </c>
      <c r="N164" s="3">
        <v>0.93942999999999999</v>
      </c>
      <c r="O164" s="3">
        <v>0.92364000000000002</v>
      </c>
      <c r="P164" s="3">
        <v>0.90490000000000004</v>
      </c>
      <c r="Q164" s="3">
        <v>0.88297999999999999</v>
      </c>
      <c r="R164" s="3">
        <v>0.85768999999999995</v>
      </c>
      <c r="S164" s="3">
        <v>0.82894000000000001</v>
      </c>
      <c r="T164" s="3">
        <v>0.79673000000000005</v>
      </c>
      <c r="U164" s="3">
        <v>0.76114999999999999</v>
      </c>
      <c r="V164" s="3">
        <v>0.72240000000000004</v>
      </c>
      <c r="W164" s="3">
        <v>0.68439000000000005</v>
      </c>
      <c r="X164" s="3">
        <v>0.64058000000000004</v>
      </c>
      <c r="Y164" s="3">
        <v>0.59482999999999997</v>
      </c>
      <c r="Z164" s="3">
        <v>0.54776000000000002</v>
      </c>
      <c r="AA164" s="3">
        <v>0.5</v>
      </c>
      <c r="AB164" s="3">
        <v>0.45223999999999998</v>
      </c>
      <c r="AC164" s="3">
        <v>0.40516999999999997</v>
      </c>
      <c r="AD164" s="3">
        <v>0.35942000000000002</v>
      </c>
      <c r="AE164" s="3">
        <v>0.31561</v>
      </c>
      <c r="AF164" s="3">
        <v>0.27760000000000001</v>
      </c>
      <c r="AG164" s="3">
        <v>0.23885000000000001</v>
      </c>
      <c r="AH164" s="3">
        <v>0.20327000000000001</v>
      </c>
      <c r="AI164" s="3">
        <v>0.17105999999999999</v>
      </c>
      <c r="AJ164" s="3">
        <v>0.14230999999999999</v>
      </c>
      <c r="AK164" s="3">
        <v>0.11702</v>
      </c>
      <c r="AL164" s="3">
        <v>9.5100000000000004E-2</v>
      </c>
      <c r="AM164" s="3">
        <v>7.6359999999999997E-2</v>
      </c>
      <c r="AN164" s="3">
        <v>6.0569999999999999E-2</v>
      </c>
      <c r="AO164" s="3">
        <v>4.8460000000000003E-2</v>
      </c>
      <c r="AP164" s="3">
        <v>3.7539999999999997E-2</v>
      </c>
      <c r="AQ164" s="3">
        <v>2.8719999999999999E-2</v>
      </c>
      <c r="AR164" s="3">
        <v>2.1690000000000001E-2</v>
      </c>
      <c r="AS164" s="3">
        <v>1.618E-2</v>
      </c>
      <c r="AT164" s="3">
        <v>1.191E-2</v>
      </c>
      <c r="AU164" s="3">
        <v>8.6599999999999993E-3</v>
      </c>
      <c r="AV164" s="3">
        <v>6.2100000000000002E-3</v>
      </c>
      <c r="AW164" s="3">
        <v>4.5300000000000002E-3</v>
      </c>
      <c r="AX164" s="3">
        <v>3.1700000000000001E-3</v>
      </c>
      <c r="AY164" s="3">
        <v>2.1900000000000001E-3</v>
      </c>
      <c r="AZ164" s="3">
        <v>1.49E-3</v>
      </c>
      <c r="BA164" s="3">
        <v>1E-3</v>
      </c>
      <c r="BB164" s="3">
        <v>6.6E-4</v>
      </c>
      <c r="BC164" s="3">
        <v>4.2999999999999999E-4</v>
      </c>
      <c r="BD164" s="3">
        <v>2.7999999999999998E-4</v>
      </c>
      <c r="BE164" s="3">
        <v>1.8000000000000001E-4</v>
      </c>
      <c r="BF164" s="5">
        <f>P_A_R[[#This Row],[10+]]-P_A_R[[#This Row],[11+]]</f>
        <v>4.269999999999996E-3</v>
      </c>
      <c r="BG164" s="5">
        <f>P_A_R[[#This Row],[11+]]-P_A_R[[#This Row],[12+]]</f>
        <v>5.5100000000000149E-3</v>
      </c>
      <c r="BH164" s="5">
        <f>P_A_R[[#This Row],[12+]]-P_A_R[[#This Row],[13+]]</f>
        <v>7.0299999999999807E-3</v>
      </c>
      <c r="BI164" s="5">
        <f>P_A_R[[#This Row],[13+]]-P_A_R[[#This Row],[14+]]</f>
        <v>8.82000000000005E-3</v>
      </c>
      <c r="BJ164" s="5">
        <f>P_A_R[[#This Row],[14+]]-P_A_R[[#This Row],[15+]]</f>
        <v>1.091999999999993E-2</v>
      </c>
      <c r="BK164" s="5">
        <f>P_A_R[[#This Row],[15+]]-P_A_R[[#This Row],[16+]]</f>
        <v>1.2110000000000065E-2</v>
      </c>
      <c r="BL164" s="5">
        <f>P_A_R[[#This Row],[16+]]-P_A_R[[#This Row],[17+]]</f>
        <v>1.5789999999999971E-2</v>
      </c>
      <c r="BM164" s="5">
        <f>P_A_R[[#This Row],[17+]]-P_A_R[[#This Row],[18+]]</f>
        <v>1.8739999999999979E-2</v>
      </c>
      <c r="BN164" s="5">
        <f>P_A_R[[#This Row],[18+]]-P_A_R[[#This Row],[19+]]</f>
        <v>2.1920000000000051E-2</v>
      </c>
      <c r="BO164" s="5">
        <f>P_A_R[[#This Row],[19+]]-P_A_R[[#This Row],[20+]]</f>
        <v>2.5290000000000035E-2</v>
      </c>
      <c r="BP164" s="5">
        <f>P_A_R[[#This Row],[20+]]-P_A_R[[#This Row],[21+]]</f>
        <v>2.8749999999999942E-2</v>
      </c>
      <c r="BQ164" s="5">
        <f>P_A_R[[#This Row],[21+]]-P_A_R[[#This Row],[22+]]</f>
        <v>3.2209999999999961E-2</v>
      </c>
      <c r="BR164" s="5">
        <f>P_A_R[[#This Row],[22+]]-P_A_R[[#This Row],[23+]]</f>
        <v>3.5580000000000056E-2</v>
      </c>
      <c r="BS164" s="5">
        <f>P_A_R[[#This Row],[23+]]-P_A_R[[#This Row],[24+]]</f>
        <v>3.8749999999999951E-2</v>
      </c>
      <c r="BT164" s="5">
        <f>P_A_R[[#This Row],[24+]]-P_A_R[[#This Row],[25+]]</f>
        <v>3.8009999999999988E-2</v>
      </c>
      <c r="BU164" s="5">
        <f>P_A_R[[#This Row],[25+]]-P_A_R[[#This Row],[26+]]</f>
        <v>4.3810000000000016E-2</v>
      </c>
      <c r="BV164" s="5">
        <f>P_A_R[[#This Row],[26+]]-P_A_R[[#This Row],[27+]]</f>
        <v>4.5750000000000068E-2</v>
      </c>
      <c r="BW164" s="5">
        <f>P_A_R[[#This Row],[27+]]-P_A_R[[#This Row],[28+]]</f>
        <v>4.7069999999999945E-2</v>
      </c>
      <c r="BX164" s="5">
        <f>P_A_R[[#This Row],[28+]]-P_A_R[[#This Row],[29+]]</f>
        <v>4.7760000000000025E-2</v>
      </c>
      <c r="BY164" s="5">
        <f>P_A_R[[#This Row],[29+]]-P_A_R[[#This Row],[30+]]</f>
        <v>4.7760000000000025E-2</v>
      </c>
      <c r="BZ164" s="5">
        <f>P_A_R[[#This Row],[30+]]-P_A_R[[#This Row],[31+]]</f>
        <v>4.7070000000000001E-2</v>
      </c>
      <c r="CA164" s="5">
        <f>P_A_R[[#This Row],[31+]]-P_A_R[[#This Row],[32+]]</f>
        <v>4.5749999999999957E-2</v>
      </c>
      <c r="CB164" s="5">
        <f>P_A_R[[#This Row],[32+]]-P_A_R[[#This Row],[33+]]</f>
        <v>4.3810000000000016E-2</v>
      </c>
      <c r="CC164" s="5">
        <f>P_A_R[[#This Row],[33+]]-P_A_R[[#This Row],[34+]]</f>
        <v>3.8009999999999988E-2</v>
      </c>
      <c r="CD164" s="5">
        <f>P_A_R[[#This Row],[34+]]-P_A_R[[#This Row],[35+]]</f>
        <v>3.8750000000000007E-2</v>
      </c>
      <c r="CE164" s="5">
        <f>P_A_R[[#This Row],[35+]]-P_A_R[[#This Row],[36+]]</f>
        <v>3.5580000000000001E-2</v>
      </c>
      <c r="CF164" s="5">
        <f>P_A_R[[#This Row],[36+]]-P_A_R[[#This Row],[37+]]</f>
        <v>3.2210000000000016E-2</v>
      </c>
      <c r="CG164" s="5">
        <f>P_A_R[[#This Row],[37+]]-P_A_R[[#This Row],[38+]]</f>
        <v>2.8749999999999998E-2</v>
      </c>
      <c r="CH164" s="5">
        <f>P_A_R[[#This Row],[38+]]-P_A_R[[#This Row],[39+]]</f>
        <v>2.5289999999999993E-2</v>
      </c>
      <c r="CI164" s="5">
        <f>P_A_R[[#This Row],[39+]]-P_A_R[[#This Row],[40+]]</f>
        <v>2.1919999999999995E-2</v>
      </c>
      <c r="CJ164" s="5">
        <f>P_A_R[[#This Row],[40+]]-P_A_R[[#This Row],[41+]]</f>
        <v>1.8740000000000007E-2</v>
      </c>
      <c r="CK164" s="5">
        <f>P_A_R[[#This Row],[41+]]-P_A_R[[#This Row],[42+]]</f>
        <v>1.5789999999999998E-2</v>
      </c>
      <c r="CL164" s="5">
        <f>P_A_R[[#This Row],[42+]]-P_A_R[[#This Row],[43+]]</f>
        <v>1.2109999999999996E-2</v>
      </c>
      <c r="CM164" s="5">
        <f>P_A_R[[#This Row],[43+]]-P_A_R[[#This Row],[44+]]</f>
        <v>1.0920000000000006E-2</v>
      </c>
      <c r="CN164" s="5">
        <f>P_A_R[[#This Row],[44+]]-P_A_R[[#This Row],[45+]]</f>
        <v>8.819999999999998E-3</v>
      </c>
      <c r="CO164" s="5">
        <f>P_A_R[[#This Row],[45+]]-P_A_R[[#This Row],[46+]]</f>
        <v>7.0299999999999981E-3</v>
      </c>
      <c r="CP164" s="5">
        <f>P_A_R[[#This Row],[46+]]-P_A_R[[#This Row],[47+]]</f>
        <v>5.510000000000001E-3</v>
      </c>
      <c r="CQ164" s="5">
        <f>P_A_R[[#This Row],[47+]]-P_A_R[[#This Row],[48+]]</f>
        <v>4.2699999999999995E-3</v>
      </c>
      <c r="CR164" s="5">
        <f>P_A_R[[#This Row],[48+]]-P_A_R[[#This Row],[49+]]</f>
        <v>3.2500000000000012E-3</v>
      </c>
      <c r="CS164" s="5">
        <f>P_A_R[[#This Row],[49+]]-P_A_R[[#This Row],[50+]]</f>
        <v>2.4499999999999991E-3</v>
      </c>
      <c r="CT164" s="5">
        <f>P_A_R[[#This Row],[50+]]-P_A_R[[#This Row],[51+]]</f>
        <v>1.6800000000000001E-3</v>
      </c>
      <c r="CU164" s="5">
        <f>P_A_R[[#This Row],[51+]]-P_A_R[[#This Row],[52+]]</f>
        <v>1.3600000000000001E-3</v>
      </c>
      <c r="CV164" s="5">
        <f>P_A_R[[#This Row],[52+]]-P_A_R[[#This Row],[53+]]</f>
        <v>9.7999999999999997E-4</v>
      </c>
      <c r="CW164" s="5">
        <f>P_A_R[[#This Row],[53+]]-P_A_R[[#This Row],[54+]]</f>
        <v>7.000000000000001E-4</v>
      </c>
      <c r="CX164" s="5">
        <f>P_A_R[[#This Row],[54+]]-P_A_R[[#This Row],[55+]]</f>
        <v>4.8999999999999998E-4</v>
      </c>
      <c r="CY164" s="5">
        <f>P_A_R[[#This Row],[55+]]-P_A_R[[#This Row],[56+]]</f>
        <v>3.4000000000000002E-4</v>
      </c>
      <c r="CZ164" s="5">
        <f>P_A_R[[#This Row],[56+]]-P_A_R[[#This Row],[57+]]</f>
        <v>2.3000000000000001E-4</v>
      </c>
      <c r="DA164" s="5">
        <f>P_A_R[[#This Row],[57+]]-P_A_R[[#This Row],[58+]]</f>
        <v>1.5000000000000001E-4</v>
      </c>
      <c r="DB164" s="5">
        <f>P_A_R[[#This Row],[58+]]-P_A_R[[#This Row],[59+]]</f>
        <v>9.9999999999999964E-5</v>
      </c>
    </row>
    <row r="165" spans="1:106" x14ac:dyDescent="0.25">
      <c r="A165" s="10">
        <v>22400629</v>
      </c>
      <c r="B165" t="s">
        <v>90</v>
      </c>
      <c r="C165" t="s">
        <v>80</v>
      </c>
      <c r="D165" s="11">
        <v>0.91666666666666663</v>
      </c>
      <c r="E165" s="9" t="str">
        <f>HYPERLINK("https://www.nba.com/stats/player/1629060/boxscores-traditional", "Rui Hachimura")</f>
        <v>Rui Hachimura</v>
      </c>
      <c r="F165">
        <v>21.2</v>
      </c>
      <c r="G165" s="4">
        <v>7.359</v>
      </c>
      <c r="H165" s="3">
        <v>0.93574000000000002</v>
      </c>
      <c r="I165" s="3">
        <v>0.91774</v>
      </c>
      <c r="J165" s="3">
        <v>0.89434999999999998</v>
      </c>
      <c r="K165" s="3">
        <v>0.86650000000000005</v>
      </c>
      <c r="L165" s="3">
        <v>0.83645999999999998</v>
      </c>
      <c r="M165" s="3">
        <v>0.79954999999999998</v>
      </c>
      <c r="N165" s="3">
        <v>0.76114999999999999</v>
      </c>
      <c r="O165" s="3">
        <v>0.71565999999999996</v>
      </c>
      <c r="P165" s="3">
        <v>0.66639999999999999</v>
      </c>
      <c r="Q165" s="3">
        <v>0.61790999999999996</v>
      </c>
      <c r="R165" s="3">
        <v>0.56355999999999995</v>
      </c>
      <c r="S165" s="3">
        <v>0.51197000000000004</v>
      </c>
      <c r="T165" s="3">
        <v>0.45619999999999999</v>
      </c>
      <c r="U165" s="3">
        <v>0.40516999999999997</v>
      </c>
      <c r="V165" s="3">
        <v>0.35197000000000001</v>
      </c>
      <c r="W165" s="3">
        <v>0.30153000000000002</v>
      </c>
      <c r="X165" s="3">
        <v>0.25785000000000002</v>
      </c>
      <c r="Y165" s="3">
        <v>0.21476000000000001</v>
      </c>
      <c r="Z165" s="3">
        <v>0.17879</v>
      </c>
      <c r="AA165" s="3">
        <v>0.14457</v>
      </c>
      <c r="AB165" s="3">
        <v>0.11507000000000001</v>
      </c>
      <c r="AC165" s="3">
        <v>9.1759999999999994E-2</v>
      </c>
      <c r="AD165" s="3">
        <v>7.0779999999999996E-2</v>
      </c>
      <c r="AE165" s="3">
        <v>5.4800000000000001E-2</v>
      </c>
      <c r="AF165" s="3">
        <v>4.0930000000000001E-2</v>
      </c>
      <c r="AG165" s="3">
        <v>3.005E-2</v>
      </c>
      <c r="AH165" s="3">
        <v>2.222E-2</v>
      </c>
      <c r="AI165" s="3">
        <v>1.5779999999999999E-2</v>
      </c>
      <c r="AJ165" s="3">
        <v>1.1299999999999999E-2</v>
      </c>
      <c r="AK165" s="3">
        <v>7.7600000000000004E-3</v>
      </c>
      <c r="AL165" s="3">
        <v>5.3899999999999998E-3</v>
      </c>
      <c r="AM165" s="3">
        <v>3.5699999999999998E-3</v>
      </c>
      <c r="AN165" s="3">
        <v>2.33E-3</v>
      </c>
      <c r="AO165" s="3">
        <v>1.5399999999999999E-3</v>
      </c>
      <c r="AP165" s="3">
        <v>9.7000000000000005E-4</v>
      </c>
      <c r="AQ165" s="3">
        <v>6.2E-4</v>
      </c>
      <c r="AR165" s="3">
        <v>3.8000000000000002E-4</v>
      </c>
      <c r="AS165" s="3">
        <v>2.2000000000000001E-4</v>
      </c>
      <c r="AT165" s="3">
        <v>1.3999999999999999E-4</v>
      </c>
      <c r="AU165" s="3">
        <v>8.0000000000000007E-5</v>
      </c>
      <c r="AV165" s="3">
        <v>5.0000000000000002E-5</v>
      </c>
      <c r="AW165" s="3">
        <v>0</v>
      </c>
      <c r="AX165" s="3">
        <v>0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3">
        <v>0</v>
      </c>
      <c r="BE165" s="3">
        <v>0</v>
      </c>
      <c r="BF165" s="5">
        <f>P_A_R[[#This Row],[10+]]-P_A_R[[#This Row],[11+]]</f>
        <v>1.8000000000000016E-2</v>
      </c>
      <c r="BG165" s="5">
        <f>P_A_R[[#This Row],[11+]]-P_A_R[[#This Row],[12+]]</f>
        <v>2.3390000000000022E-2</v>
      </c>
      <c r="BH165" s="5">
        <f>P_A_R[[#This Row],[12+]]-P_A_R[[#This Row],[13+]]</f>
        <v>2.784999999999993E-2</v>
      </c>
      <c r="BI165" s="5">
        <f>P_A_R[[#This Row],[13+]]-P_A_R[[#This Row],[14+]]</f>
        <v>3.0040000000000067E-2</v>
      </c>
      <c r="BJ165" s="5">
        <f>P_A_R[[#This Row],[14+]]-P_A_R[[#This Row],[15+]]</f>
        <v>3.6909999999999998E-2</v>
      </c>
      <c r="BK165" s="5">
        <f>P_A_R[[#This Row],[15+]]-P_A_R[[#This Row],[16+]]</f>
        <v>3.839999999999999E-2</v>
      </c>
      <c r="BL165" s="5">
        <f>P_A_R[[#This Row],[16+]]-P_A_R[[#This Row],[17+]]</f>
        <v>4.549000000000003E-2</v>
      </c>
      <c r="BM165" s="5">
        <f>P_A_R[[#This Row],[17+]]-P_A_R[[#This Row],[18+]]</f>
        <v>4.925999999999997E-2</v>
      </c>
      <c r="BN165" s="5">
        <f>P_A_R[[#This Row],[18+]]-P_A_R[[#This Row],[19+]]</f>
        <v>4.8490000000000033E-2</v>
      </c>
      <c r="BO165" s="5">
        <f>P_A_R[[#This Row],[19+]]-P_A_R[[#This Row],[20+]]</f>
        <v>5.4350000000000009E-2</v>
      </c>
      <c r="BP165" s="5">
        <f>P_A_R[[#This Row],[20+]]-P_A_R[[#This Row],[21+]]</f>
        <v>5.1589999999999914E-2</v>
      </c>
      <c r="BQ165" s="5">
        <f>P_A_R[[#This Row],[21+]]-P_A_R[[#This Row],[22+]]</f>
        <v>5.5770000000000042E-2</v>
      </c>
      <c r="BR165" s="5">
        <f>P_A_R[[#This Row],[22+]]-P_A_R[[#This Row],[23+]]</f>
        <v>5.103000000000002E-2</v>
      </c>
      <c r="BS165" s="5">
        <f>P_A_R[[#This Row],[23+]]-P_A_R[[#This Row],[24+]]</f>
        <v>5.319999999999997E-2</v>
      </c>
      <c r="BT165" s="5">
        <f>P_A_R[[#This Row],[24+]]-P_A_R[[#This Row],[25+]]</f>
        <v>5.0439999999999985E-2</v>
      </c>
      <c r="BU165" s="5">
        <f>P_A_R[[#This Row],[25+]]-P_A_R[[#This Row],[26+]]</f>
        <v>4.3679999999999997E-2</v>
      </c>
      <c r="BV165" s="5">
        <f>P_A_R[[#This Row],[26+]]-P_A_R[[#This Row],[27+]]</f>
        <v>4.3090000000000017E-2</v>
      </c>
      <c r="BW165" s="5">
        <f>P_A_R[[#This Row],[27+]]-P_A_R[[#This Row],[28+]]</f>
        <v>3.5970000000000002E-2</v>
      </c>
      <c r="BX165" s="5">
        <f>P_A_R[[#This Row],[28+]]-P_A_R[[#This Row],[29+]]</f>
        <v>3.422E-2</v>
      </c>
      <c r="BY165" s="5">
        <f>P_A_R[[#This Row],[29+]]-P_A_R[[#This Row],[30+]]</f>
        <v>2.9499999999999998E-2</v>
      </c>
      <c r="BZ165" s="5">
        <f>P_A_R[[#This Row],[30+]]-P_A_R[[#This Row],[31+]]</f>
        <v>2.3310000000000011E-2</v>
      </c>
      <c r="CA165" s="5">
        <f>P_A_R[[#This Row],[31+]]-P_A_R[[#This Row],[32+]]</f>
        <v>2.0979999999999999E-2</v>
      </c>
      <c r="CB165" s="5">
        <f>P_A_R[[#This Row],[32+]]-P_A_R[[#This Row],[33+]]</f>
        <v>1.5979999999999994E-2</v>
      </c>
      <c r="CC165" s="5">
        <f>P_A_R[[#This Row],[33+]]-P_A_R[[#This Row],[34+]]</f>
        <v>1.387E-2</v>
      </c>
      <c r="CD165" s="5">
        <f>P_A_R[[#This Row],[34+]]-P_A_R[[#This Row],[35+]]</f>
        <v>1.0880000000000001E-2</v>
      </c>
      <c r="CE165" s="5">
        <f>P_A_R[[#This Row],[35+]]-P_A_R[[#This Row],[36+]]</f>
        <v>7.8300000000000002E-3</v>
      </c>
      <c r="CF165" s="5">
        <f>P_A_R[[#This Row],[36+]]-P_A_R[[#This Row],[37+]]</f>
        <v>6.4400000000000013E-3</v>
      </c>
      <c r="CG165" s="5">
        <f>P_A_R[[#This Row],[37+]]-P_A_R[[#This Row],[38+]]</f>
        <v>4.4799999999999996E-3</v>
      </c>
      <c r="CH165" s="5">
        <f>P_A_R[[#This Row],[38+]]-P_A_R[[#This Row],[39+]]</f>
        <v>3.5399999999999989E-3</v>
      </c>
      <c r="CI165" s="5">
        <f>P_A_R[[#This Row],[39+]]-P_A_R[[#This Row],[40+]]</f>
        <v>2.3700000000000006E-3</v>
      </c>
      <c r="CJ165" s="5">
        <f>P_A_R[[#This Row],[40+]]-P_A_R[[#This Row],[41+]]</f>
        <v>1.82E-3</v>
      </c>
      <c r="CK165" s="5">
        <f>P_A_R[[#This Row],[41+]]-P_A_R[[#This Row],[42+]]</f>
        <v>1.2399999999999998E-3</v>
      </c>
      <c r="CL165" s="5">
        <f>P_A_R[[#This Row],[42+]]-P_A_R[[#This Row],[43+]]</f>
        <v>7.9000000000000012E-4</v>
      </c>
      <c r="CM165" s="5">
        <f>P_A_R[[#This Row],[43+]]-P_A_R[[#This Row],[44+]]</f>
        <v>5.6999999999999987E-4</v>
      </c>
      <c r="CN165" s="5">
        <f>P_A_R[[#This Row],[44+]]-P_A_R[[#This Row],[45+]]</f>
        <v>3.5000000000000005E-4</v>
      </c>
      <c r="CO165" s="5">
        <f>P_A_R[[#This Row],[45+]]-P_A_R[[#This Row],[46+]]</f>
        <v>2.3999999999999998E-4</v>
      </c>
      <c r="CP165" s="5">
        <f>P_A_R[[#This Row],[46+]]-P_A_R[[#This Row],[47+]]</f>
        <v>1.6000000000000001E-4</v>
      </c>
      <c r="CQ165" s="5">
        <f>P_A_R[[#This Row],[47+]]-P_A_R[[#This Row],[48+]]</f>
        <v>8.000000000000002E-5</v>
      </c>
      <c r="CR165" s="5">
        <f>P_A_R[[#This Row],[48+]]-P_A_R[[#This Row],[49+]]</f>
        <v>5.9999999999999981E-5</v>
      </c>
      <c r="CS165" s="5">
        <f>P_A_R[[#This Row],[49+]]-P_A_R[[#This Row],[50+]]</f>
        <v>3.0000000000000004E-5</v>
      </c>
      <c r="CT165" s="5">
        <f>P_A_R[[#This Row],[50+]]-P_A_R[[#This Row],[51+]]</f>
        <v>5.0000000000000002E-5</v>
      </c>
      <c r="CU165" s="5">
        <f>P_A_R[[#This Row],[51+]]-P_A_R[[#This Row],[52+]]</f>
        <v>0</v>
      </c>
      <c r="CV165" s="5">
        <f>P_A_R[[#This Row],[52+]]-P_A_R[[#This Row],[53+]]</f>
        <v>0</v>
      </c>
      <c r="CW165" s="5">
        <f>P_A_R[[#This Row],[53+]]-P_A_R[[#This Row],[54+]]</f>
        <v>0</v>
      </c>
      <c r="CX165" s="5">
        <f>P_A_R[[#This Row],[54+]]-P_A_R[[#This Row],[55+]]</f>
        <v>0</v>
      </c>
      <c r="CY165" s="5">
        <f>P_A_R[[#This Row],[55+]]-P_A_R[[#This Row],[56+]]</f>
        <v>0</v>
      </c>
      <c r="CZ165" s="5">
        <f>P_A_R[[#This Row],[56+]]-P_A_R[[#This Row],[57+]]</f>
        <v>0</v>
      </c>
      <c r="DA165" s="5">
        <f>P_A_R[[#This Row],[57+]]-P_A_R[[#This Row],[58+]]</f>
        <v>0</v>
      </c>
      <c r="DB165" s="5">
        <f>P_A_R[[#This Row],[58+]]-P_A_R[[#This Row],[59+]]</f>
        <v>0</v>
      </c>
    </row>
    <row r="166" spans="1:106" x14ac:dyDescent="0.25">
      <c r="A166" s="10">
        <v>22400629</v>
      </c>
      <c r="B166" t="s">
        <v>90</v>
      </c>
      <c r="C166" t="s">
        <v>80</v>
      </c>
      <c r="D166" s="11">
        <v>0.91666666666666663</v>
      </c>
      <c r="E166" s="9" t="str">
        <f>HYPERLINK("https://www.nba.com/stats/player/1631108/boxscores-traditional", "Max Christie")</f>
        <v>Max Christie</v>
      </c>
      <c r="F166">
        <v>13.4</v>
      </c>
      <c r="G166" s="4">
        <v>2.871</v>
      </c>
      <c r="H166" s="3">
        <v>0.88100000000000001</v>
      </c>
      <c r="I166" s="3">
        <v>0.79954999999999998</v>
      </c>
      <c r="J166" s="3">
        <v>0.68793000000000004</v>
      </c>
      <c r="K166" s="3">
        <v>0.55567</v>
      </c>
      <c r="L166" s="3">
        <v>0.41682999999999998</v>
      </c>
      <c r="M166" s="3">
        <v>0.28774</v>
      </c>
      <c r="N166" s="3">
        <v>0.18140999999999999</v>
      </c>
      <c r="O166" s="3">
        <v>0.10564999999999999</v>
      </c>
      <c r="P166" s="3">
        <v>5.4800000000000001E-2</v>
      </c>
      <c r="Q166" s="3">
        <v>2.5590000000000002E-2</v>
      </c>
      <c r="R166" s="3">
        <v>1.072E-2</v>
      </c>
      <c r="S166" s="3">
        <v>4.0200000000000001E-3</v>
      </c>
      <c r="T166" s="3">
        <v>1.3500000000000001E-3</v>
      </c>
      <c r="U166" s="3">
        <v>4.2000000000000002E-4</v>
      </c>
      <c r="V166" s="3">
        <v>1.1E-4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v>0</v>
      </c>
      <c r="AY166" s="3">
        <v>0</v>
      </c>
      <c r="AZ166" s="3">
        <v>0</v>
      </c>
      <c r="BA166" s="3">
        <v>0</v>
      </c>
      <c r="BB166" s="3">
        <v>0</v>
      </c>
      <c r="BC166" s="3">
        <v>0</v>
      </c>
      <c r="BD166" s="3">
        <v>0</v>
      </c>
      <c r="BE166" s="3">
        <v>0</v>
      </c>
      <c r="BF166" s="5">
        <f>P_A_R[[#This Row],[10+]]-P_A_R[[#This Row],[11+]]</f>
        <v>8.1450000000000022E-2</v>
      </c>
      <c r="BG166" s="5">
        <f>P_A_R[[#This Row],[11+]]-P_A_R[[#This Row],[12+]]</f>
        <v>0.11161999999999994</v>
      </c>
      <c r="BH166" s="5">
        <f>P_A_R[[#This Row],[12+]]-P_A_R[[#This Row],[13+]]</f>
        <v>0.13226000000000004</v>
      </c>
      <c r="BI166" s="5">
        <f>P_A_R[[#This Row],[13+]]-P_A_R[[#This Row],[14+]]</f>
        <v>0.13884000000000002</v>
      </c>
      <c r="BJ166" s="5">
        <f>P_A_R[[#This Row],[14+]]-P_A_R[[#This Row],[15+]]</f>
        <v>0.12908999999999998</v>
      </c>
      <c r="BK166" s="5">
        <f>P_A_R[[#This Row],[15+]]-P_A_R[[#This Row],[16+]]</f>
        <v>0.10633000000000001</v>
      </c>
      <c r="BL166" s="5">
        <f>P_A_R[[#This Row],[16+]]-P_A_R[[#This Row],[17+]]</f>
        <v>7.5759999999999994E-2</v>
      </c>
      <c r="BM166" s="5">
        <f>P_A_R[[#This Row],[17+]]-P_A_R[[#This Row],[18+]]</f>
        <v>5.0849999999999992E-2</v>
      </c>
      <c r="BN166" s="5">
        <f>P_A_R[[#This Row],[18+]]-P_A_R[[#This Row],[19+]]</f>
        <v>2.921E-2</v>
      </c>
      <c r="BO166" s="5">
        <f>P_A_R[[#This Row],[19+]]-P_A_R[[#This Row],[20+]]</f>
        <v>1.4870000000000001E-2</v>
      </c>
      <c r="BP166" s="5">
        <f>P_A_R[[#This Row],[20+]]-P_A_R[[#This Row],[21+]]</f>
        <v>6.7000000000000002E-3</v>
      </c>
      <c r="BQ166" s="5">
        <f>P_A_R[[#This Row],[21+]]-P_A_R[[#This Row],[22+]]</f>
        <v>2.6700000000000001E-3</v>
      </c>
      <c r="BR166" s="5">
        <f>P_A_R[[#This Row],[22+]]-P_A_R[[#This Row],[23+]]</f>
        <v>9.3000000000000005E-4</v>
      </c>
      <c r="BS166" s="5">
        <f>P_A_R[[#This Row],[23+]]-P_A_R[[#This Row],[24+]]</f>
        <v>3.1E-4</v>
      </c>
      <c r="BT166" s="5">
        <f>P_A_R[[#This Row],[24+]]-P_A_R[[#This Row],[25+]]</f>
        <v>1.1E-4</v>
      </c>
      <c r="BU166" s="5">
        <f>P_A_R[[#This Row],[25+]]-P_A_R[[#This Row],[26+]]</f>
        <v>0</v>
      </c>
      <c r="BV166" s="5">
        <f>P_A_R[[#This Row],[26+]]-P_A_R[[#This Row],[27+]]</f>
        <v>0</v>
      </c>
      <c r="BW166" s="5">
        <f>P_A_R[[#This Row],[27+]]-P_A_R[[#This Row],[28+]]</f>
        <v>0</v>
      </c>
      <c r="BX166" s="5">
        <f>P_A_R[[#This Row],[28+]]-P_A_R[[#This Row],[29+]]</f>
        <v>0</v>
      </c>
      <c r="BY166" s="5">
        <f>P_A_R[[#This Row],[29+]]-P_A_R[[#This Row],[30+]]</f>
        <v>0</v>
      </c>
      <c r="BZ166" s="5">
        <f>P_A_R[[#This Row],[30+]]-P_A_R[[#This Row],[31+]]</f>
        <v>0</v>
      </c>
      <c r="CA166" s="5">
        <f>P_A_R[[#This Row],[31+]]-P_A_R[[#This Row],[32+]]</f>
        <v>0</v>
      </c>
      <c r="CB166" s="5">
        <f>P_A_R[[#This Row],[32+]]-P_A_R[[#This Row],[33+]]</f>
        <v>0</v>
      </c>
      <c r="CC166" s="5">
        <f>P_A_R[[#This Row],[33+]]-P_A_R[[#This Row],[34+]]</f>
        <v>0</v>
      </c>
      <c r="CD166" s="5">
        <f>P_A_R[[#This Row],[34+]]-P_A_R[[#This Row],[35+]]</f>
        <v>0</v>
      </c>
      <c r="CE166" s="5">
        <f>P_A_R[[#This Row],[35+]]-P_A_R[[#This Row],[36+]]</f>
        <v>0</v>
      </c>
      <c r="CF166" s="5">
        <f>P_A_R[[#This Row],[36+]]-P_A_R[[#This Row],[37+]]</f>
        <v>0</v>
      </c>
      <c r="CG166" s="5">
        <f>P_A_R[[#This Row],[37+]]-P_A_R[[#This Row],[38+]]</f>
        <v>0</v>
      </c>
      <c r="CH166" s="5">
        <f>P_A_R[[#This Row],[38+]]-P_A_R[[#This Row],[39+]]</f>
        <v>0</v>
      </c>
      <c r="CI166" s="5">
        <f>P_A_R[[#This Row],[39+]]-P_A_R[[#This Row],[40+]]</f>
        <v>0</v>
      </c>
      <c r="CJ166" s="5">
        <f>P_A_R[[#This Row],[40+]]-P_A_R[[#This Row],[41+]]</f>
        <v>0</v>
      </c>
      <c r="CK166" s="5">
        <f>P_A_R[[#This Row],[41+]]-P_A_R[[#This Row],[42+]]</f>
        <v>0</v>
      </c>
      <c r="CL166" s="5">
        <f>P_A_R[[#This Row],[42+]]-P_A_R[[#This Row],[43+]]</f>
        <v>0</v>
      </c>
      <c r="CM166" s="5">
        <f>P_A_R[[#This Row],[43+]]-P_A_R[[#This Row],[44+]]</f>
        <v>0</v>
      </c>
      <c r="CN166" s="5">
        <f>P_A_R[[#This Row],[44+]]-P_A_R[[#This Row],[45+]]</f>
        <v>0</v>
      </c>
      <c r="CO166" s="5">
        <f>P_A_R[[#This Row],[45+]]-P_A_R[[#This Row],[46+]]</f>
        <v>0</v>
      </c>
      <c r="CP166" s="5">
        <f>P_A_R[[#This Row],[46+]]-P_A_R[[#This Row],[47+]]</f>
        <v>0</v>
      </c>
      <c r="CQ166" s="5">
        <f>P_A_R[[#This Row],[47+]]-P_A_R[[#This Row],[48+]]</f>
        <v>0</v>
      </c>
      <c r="CR166" s="5">
        <f>P_A_R[[#This Row],[48+]]-P_A_R[[#This Row],[49+]]</f>
        <v>0</v>
      </c>
      <c r="CS166" s="5">
        <f>P_A_R[[#This Row],[49+]]-P_A_R[[#This Row],[50+]]</f>
        <v>0</v>
      </c>
      <c r="CT166" s="5">
        <f>P_A_R[[#This Row],[50+]]-P_A_R[[#This Row],[51+]]</f>
        <v>0</v>
      </c>
      <c r="CU166" s="5">
        <f>P_A_R[[#This Row],[51+]]-P_A_R[[#This Row],[52+]]</f>
        <v>0</v>
      </c>
      <c r="CV166" s="5">
        <f>P_A_R[[#This Row],[52+]]-P_A_R[[#This Row],[53+]]</f>
        <v>0</v>
      </c>
      <c r="CW166" s="5">
        <f>P_A_R[[#This Row],[53+]]-P_A_R[[#This Row],[54+]]</f>
        <v>0</v>
      </c>
      <c r="CX166" s="5">
        <f>P_A_R[[#This Row],[54+]]-P_A_R[[#This Row],[55+]]</f>
        <v>0</v>
      </c>
      <c r="CY166" s="5">
        <f>P_A_R[[#This Row],[55+]]-P_A_R[[#This Row],[56+]]</f>
        <v>0</v>
      </c>
      <c r="CZ166" s="5">
        <f>P_A_R[[#This Row],[56+]]-P_A_R[[#This Row],[57+]]</f>
        <v>0</v>
      </c>
      <c r="DA166" s="5">
        <f>P_A_R[[#This Row],[57+]]-P_A_R[[#This Row],[58+]]</f>
        <v>0</v>
      </c>
      <c r="DB166" s="5">
        <f>P_A_R[[#This Row],[58+]]-P_A_R[[#This Row],[59+]]</f>
        <v>0</v>
      </c>
    </row>
    <row r="167" spans="1:106" x14ac:dyDescent="0.25">
      <c r="A167" s="10">
        <v>22400629</v>
      </c>
      <c r="B167" t="s">
        <v>90</v>
      </c>
      <c r="C167" t="s">
        <v>80</v>
      </c>
      <c r="D167" s="11">
        <v>0.91666666666666663</v>
      </c>
      <c r="E167" s="9" t="str">
        <f>HYPERLINK("https://www.nba.com/stats/player/1627827/boxscores-traditional", "Dorian Finney-Smith")</f>
        <v>Dorian Finney-Smith</v>
      </c>
      <c r="F167">
        <v>12</v>
      </c>
      <c r="G167" s="4">
        <v>5.55</v>
      </c>
      <c r="H167" s="3">
        <v>0.64058000000000004</v>
      </c>
      <c r="I167" s="3">
        <v>0.57142000000000004</v>
      </c>
      <c r="J167" s="3">
        <v>0.5</v>
      </c>
      <c r="K167" s="3">
        <v>0.42858000000000002</v>
      </c>
      <c r="L167" s="3">
        <v>0.35942000000000002</v>
      </c>
      <c r="M167" s="3">
        <v>0.29459999999999997</v>
      </c>
      <c r="N167" s="3">
        <v>0.23576</v>
      </c>
      <c r="O167" s="3">
        <v>0.18406</v>
      </c>
      <c r="P167" s="3">
        <v>0.14007</v>
      </c>
      <c r="Q167" s="3">
        <v>0.10383000000000001</v>
      </c>
      <c r="R167" s="3">
        <v>7.4929999999999997E-2</v>
      </c>
      <c r="S167" s="3">
        <v>5.262E-2</v>
      </c>
      <c r="T167" s="3">
        <v>3.5929999999999997E-2</v>
      </c>
      <c r="U167" s="3">
        <v>2.385E-2</v>
      </c>
      <c r="V167" s="3">
        <v>1.5389999999999999E-2</v>
      </c>
      <c r="W167" s="3">
        <v>9.6399999999999993E-3</v>
      </c>
      <c r="X167" s="3">
        <v>5.8700000000000002E-3</v>
      </c>
      <c r="Y167" s="3">
        <v>3.47E-3</v>
      </c>
      <c r="Z167" s="3">
        <v>1.99E-3</v>
      </c>
      <c r="AA167" s="3">
        <v>1.1100000000000001E-3</v>
      </c>
      <c r="AB167" s="3">
        <v>5.9999999999999995E-4</v>
      </c>
      <c r="AC167" s="3">
        <v>3.1E-4</v>
      </c>
      <c r="AD167" s="3">
        <v>1.6000000000000001E-4</v>
      </c>
      <c r="AE167" s="3">
        <v>8.0000000000000007E-5</v>
      </c>
      <c r="AF167" s="3">
        <v>4.0000000000000003E-5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0</v>
      </c>
      <c r="BF167" s="5">
        <f>P_A_R[[#This Row],[10+]]-P_A_R[[#This Row],[11+]]</f>
        <v>6.9159999999999999E-2</v>
      </c>
      <c r="BG167" s="5">
        <f>P_A_R[[#This Row],[11+]]-P_A_R[[#This Row],[12+]]</f>
        <v>7.1420000000000039E-2</v>
      </c>
      <c r="BH167" s="5">
        <f>P_A_R[[#This Row],[12+]]-P_A_R[[#This Row],[13+]]</f>
        <v>7.1419999999999983E-2</v>
      </c>
      <c r="BI167" s="5">
        <f>P_A_R[[#This Row],[13+]]-P_A_R[[#This Row],[14+]]</f>
        <v>6.9159999999999999E-2</v>
      </c>
      <c r="BJ167" s="5">
        <f>P_A_R[[#This Row],[14+]]-P_A_R[[#This Row],[15+]]</f>
        <v>6.4820000000000044E-2</v>
      </c>
      <c r="BK167" s="5">
        <f>P_A_R[[#This Row],[15+]]-P_A_R[[#This Row],[16+]]</f>
        <v>5.8839999999999976E-2</v>
      </c>
      <c r="BL167" s="5">
        <f>P_A_R[[#This Row],[16+]]-P_A_R[[#This Row],[17+]]</f>
        <v>5.1699999999999996E-2</v>
      </c>
      <c r="BM167" s="5">
        <f>P_A_R[[#This Row],[17+]]-P_A_R[[#This Row],[18+]]</f>
        <v>4.3990000000000001E-2</v>
      </c>
      <c r="BN167" s="5">
        <f>P_A_R[[#This Row],[18+]]-P_A_R[[#This Row],[19+]]</f>
        <v>3.6239999999999994E-2</v>
      </c>
      <c r="BO167" s="5">
        <f>P_A_R[[#This Row],[19+]]-P_A_R[[#This Row],[20+]]</f>
        <v>2.8900000000000009E-2</v>
      </c>
      <c r="BP167" s="5">
        <f>P_A_R[[#This Row],[20+]]-P_A_R[[#This Row],[21+]]</f>
        <v>2.2309999999999997E-2</v>
      </c>
      <c r="BQ167" s="5">
        <f>P_A_R[[#This Row],[21+]]-P_A_R[[#This Row],[22+]]</f>
        <v>1.6690000000000003E-2</v>
      </c>
      <c r="BR167" s="5">
        <f>P_A_R[[#This Row],[22+]]-P_A_R[[#This Row],[23+]]</f>
        <v>1.2079999999999997E-2</v>
      </c>
      <c r="BS167" s="5">
        <f>P_A_R[[#This Row],[23+]]-P_A_R[[#This Row],[24+]]</f>
        <v>8.4600000000000005E-3</v>
      </c>
      <c r="BT167" s="5">
        <f>P_A_R[[#This Row],[24+]]-P_A_R[[#This Row],[25+]]</f>
        <v>5.7499999999999999E-3</v>
      </c>
      <c r="BU167" s="5">
        <f>P_A_R[[#This Row],[25+]]-P_A_R[[#This Row],[26+]]</f>
        <v>3.769999999999999E-3</v>
      </c>
      <c r="BV167" s="5">
        <f>P_A_R[[#This Row],[26+]]-P_A_R[[#This Row],[27+]]</f>
        <v>2.4000000000000002E-3</v>
      </c>
      <c r="BW167" s="5">
        <f>P_A_R[[#This Row],[27+]]-P_A_R[[#This Row],[28+]]</f>
        <v>1.48E-3</v>
      </c>
      <c r="BX167" s="5">
        <f>P_A_R[[#This Row],[28+]]-P_A_R[[#This Row],[29+]]</f>
        <v>8.7999999999999992E-4</v>
      </c>
      <c r="BY167" s="5">
        <f>P_A_R[[#This Row],[29+]]-P_A_R[[#This Row],[30+]]</f>
        <v>5.1000000000000015E-4</v>
      </c>
      <c r="BZ167" s="5">
        <f>P_A_R[[#This Row],[30+]]-P_A_R[[#This Row],[31+]]</f>
        <v>2.8999999999999995E-4</v>
      </c>
      <c r="CA167" s="5">
        <f>P_A_R[[#This Row],[31+]]-P_A_R[[#This Row],[32+]]</f>
        <v>1.4999999999999999E-4</v>
      </c>
      <c r="CB167" s="5">
        <f>P_A_R[[#This Row],[32+]]-P_A_R[[#This Row],[33+]]</f>
        <v>8.0000000000000007E-5</v>
      </c>
      <c r="CC167" s="5">
        <f>P_A_R[[#This Row],[33+]]-P_A_R[[#This Row],[34+]]</f>
        <v>4.0000000000000003E-5</v>
      </c>
      <c r="CD167" s="5">
        <f>P_A_R[[#This Row],[34+]]-P_A_R[[#This Row],[35+]]</f>
        <v>4.0000000000000003E-5</v>
      </c>
      <c r="CE167" s="5">
        <f>P_A_R[[#This Row],[35+]]-P_A_R[[#This Row],[36+]]</f>
        <v>0</v>
      </c>
      <c r="CF167" s="5">
        <f>P_A_R[[#This Row],[36+]]-P_A_R[[#This Row],[37+]]</f>
        <v>0</v>
      </c>
      <c r="CG167" s="5">
        <f>P_A_R[[#This Row],[37+]]-P_A_R[[#This Row],[38+]]</f>
        <v>0</v>
      </c>
      <c r="CH167" s="5">
        <f>P_A_R[[#This Row],[38+]]-P_A_R[[#This Row],[39+]]</f>
        <v>0</v>
      </c>
      <c r="CI167" s="5">
        <f>P_A_R[[#This Row],[39+]]-P_A_R[[#This Row],[40+]]</f>
        <v>0</v>
      </c>
      <c r="CJ167" s="5">
        <f>P_A_R[[#This Row],[40+]]-P_A_R[[#This Row],[41+]]</f>
        <v>0</v>
      </c>
      <c r="CK167" s="5">
        <f>P_A_R[[#This Row],[41+]]-P_A_R[[#This Row],[42+]]</f>
        <v>0</v>
      </c>
      <c r="CL167" s="5">
        <f>P_A_R[[#This Row],[42+]]-P_A_R[[#This Row],[43+]]</f>
        <v>0</v>
      </c>
      <c r="CM167" s="5">
        <f>P_A_R[[#This Row],[43+]]-P_A_R[[#This Row],[44+]]</f>
        <v>0</v>
      </c>
      <c r="CN167" s="5">
        <f>P_A_R[[#This Row],[44+]]-P_A_R[[#This Row],[45+]]</f>
        <v>0</v>
      </c>
      <c r="CO167" s="5">
        <f>P_A_R[[#This Row],[45+]]-P_A_R[[#This Row],[46+]]</f>
        <v>0</v>
      </c>
      <c r="CP167" s="5">
        <f>P_A_R[[#This Row],[46+]]-P_A_R[[#This Row],[47+]]</f>
        <v>0</v>
      </c>
      <c r="CQ167" s="5">
        <f>P_A_R[[#This Row],[47+]]-P_A_R[[#This Row],[48+]]</f>
        <v>0</v>
      </c>
      <c r="CR167" s="5">
        <f>P_A_R[[#This Row],[48+]]-P_A_R[[#This Row],[49+]]</f>
        <v>0</v>
      </c>
      <c r="CS167" s="5">
        <f>P_A_R[[#This Row],[49+]]-P_A_R[[#This Row],[50+]]</f>
        <v>0</v>
      </c>
      <c r="CT167" s="5">
        <f>P_A_R[[#This Row],[50+]]-P_A_R[[#This Row],[51+]]</f>
        <v>0</v>
      </c>
      <c r="CU167" s="5">
        <f>P_A_R[[#This Row],[51+]]-P_A_R[[#This Row],[52+]]</f>
        <v>0</v>
      </c>
      <c r="CV167" s="5">
        <f>P_A_R[[#This Row],[52+]]-P_A_R[[#This Row],[53+]]</f>
        <v>0</v>
      </c>
      <c r="CW167" s="5">
        <f>P_A_R[[#This Row],[53+]]-P_A_R[[#This Row],[54+]]</f>
        <v>0</v>
      </c>
      <c r="CX167" s="5">
        <f>P_A_R[[#This Row],[54+]]-P_A_R[[#This Row],[55+]]</f>
        <v>0</v>
      </c>
      <c r="CY167" s="5">
        <f>P_A_R[[#This Row],[55+]]-P_A_R[[#This Row],[56+]]</f>
        <v>0</v>
      </c>
      <c r="CZ167" s="5">
        <f>P_A_R[[#This Row],[56+]]-P_A_R[[#This Row],[57+]]</f>
        <v>0</v>
      </c>
      <c r="DA167" s="5">
        <f>P_A_R[[#This Row],[57+]]-P_A_R[[#This Row],[58+]]</f>
        <v>0</v>
      </c>
      <c r="DB167" s="5">
        <f>P_A_R[[#This Row],[58+]]-P_A_R[[#This Row],[59+]]</f>
        <v>0</v>
      </c>
    </row>
    <row r="168" spans="1:106" x14ac:dyDescent="0.25">
      <c r="A168" s="10">
        <v>22400629</v>
      </c>
      <c r="B168" t="s">
        <v>90</v>
      </c>
      <c r="C168" t="s">
        <v>80</v>
      </c>
      <c r="D168" s="11">
        <v>0.91666666666666663</v>
      </c>
      <c r="E168" s="9" t="str">
        <f>HYPERLINK("https://www.nba.com/stats/player/1629216/boxscores-traditional", "Gabe Vincent")</f>
        <v>Gabe Vincent</v>
      </c>
      <c r="F168">
        <v>11.2</v>
      </c>
      <c r="G168" s="4">
        <v>4.8739999999999997</v>
      </c>
      <c r="H168" s="3">
        <v>0.59870999999999996</v>
      </c>
      <c r="I168" s="3">
        <v>0.51595000000000002</v>
      </c>
      <c r="J168" s="3">
        <v>0.43643999999999999</v>
      </c>
      <c r="K168" s="3">
        <v>0.35569000000000001</v>
      </c>
      <c r="L168" s="3">
        <v>0.28433999999999998</v>
      </c>
      <c r="M168" s="3">
        <v>0.2177</v>
      </c>
      <c r="N168" s="3">
        <v>0.16353999999999999</v>
      </c>
      <c r="O168" s="3">
        <v>0.11702</v>
      </c>
      <c r="P168" s="3">
        <v>8.0759999999999998E-2</v>
      </c>
      <c r="Q168" s="3">
        <v>5.4800000000000001E-2</v>
      </c>
      <c r="R168" s="3">
        <v>3.5150000000000001E-2</v>
      </c>
      <c r="S168" s="3">
        <v>2.222E-2</v>
      </c>
      <c r="T168" s="3">
        <v>1.321E-2</v>
      </c>
      <c r="U168" s="3">
        <v>7.7600000000000004E-3</v>
      </c>
      <c r="V168" s="3">
        <v>4.2700000000000004E-3</v>
      </c>
      <c r="W168" s="3">
        <v>2.33E-3</v>
      </c>
      <c r="X168" s="3">
        <v>1.1800000000000001E-3</v>
      </c>
      <c r="Y168" s="3">
        <v>5.9999999999999995E-4</v>
      </c>
      <c r="Z168" s="3">
        <v>2.7999999999999998E-4</v>
      </c>
      <c r="AA168" s="3">
        <v>1.2999999999999999E-4</v>
      </c>
      <c r="AB168" s="3">
        <v>6.0000000000000002E-5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0</v>
      </c>
      <c r="AW168" s="3">
        <v>0</v>
      </c>
      <c r="AX168" s="3">
        <v>0</v>
      </c>
      <c r="AY168" s="3">
        <v>0</v>
      </c>
      <c r="AZ168" s="3">
        <v>0</v>
      </c>
      <c r="BA168" s="3">
        <v>0</v>
      </c>
      <c r="BB168" s="3">
        <v>0</v>
      </c>
      <c r="BC168" s="3">
        <v>0</v>
      </c>
      <c r="BD168" s="3">
        <v>0</v>
      </c>
      <c r="BE168" s="3">
        <v>0</v>
      </c>
      <c r="BF168" s="5">
        <f>P_A_R[[#This Row],[10+]]-P_A_R[[#This Row],[11+]]</f>
        <v>8.2759999999999945E-2</v>
      </c>
      <c r="BG168" s="5">
        <f>P_A_R[[#This Row],[11+]]-P_A_R[[#This Row],[12+]]</f>
        <v>7.9510000000000025E-2</v>
      </c>
      <c r="BH168" s="5">
        <f>P_A_R[[#This Row],[12+]]-P_A_R[[#This Row],[13+]]</f>
        <v>8.0749999999999988E-2</v>
      </c>
      <c r="BI168" s="5">
        <f>P_A_R[[#This Row],[13+]]-P_A_R[[#This Row],[14+]]</f>
        <v>7.1350000000000025E-2</v>
      </c>
      <c r="BJ168" s="5">
        <f>P_A_R[[#This Row],[14+]]-P_A_R[[#This Row],[15+]]</f>
        <v>6.6639999999999977E-2</v>
      </c>
      <c r="BK168" s="5">
        <f>P_A_R[[#This Row],[15+]]-P_A_R[[#This Row],[16+]]</f>
        <v>5.4160000000000014E-2</v>
      </c>
      <c r="BL168" s="5">
        <f>P_A_R[[#This Row],[16+]]-P_A_R[[#This Row],[17+]]</f>
        <v>4.6519999999999992E-2</v>
      </c>
      <c r="BM168" s="5">
        <f>P_A_R[[#This Row],[17+]]-P_A_R[[#This Row],[18+]]</f>
        <v>3.6260000000000001E-2</v>
      </c>
      <c r="BN168" s="5">
        <f>P_A_R[[#This Row],[18+]]-P_A_R[[#This Row],[19+]]</f>
        <v>2.5959999999999997E-2</v>
      </c>
      <c r="BO168" s="5">
        <f>P_A_R[[#This Row],[19+]]-P_A_R[[#This Row],[20+]]</f>
        <v>1.9650000000000001E-2</v>
      </c>
      <c r="BP168" s="5">
        <f>P_A_R[[#This Row],[20+]]-P_A_R[[#This Row],[21+]]</f>
        <v>1.2930000000000001E-2</v>
      </c>
      <c r="BQ168" s="5">
        <f>P_A_R[[#This Row],[21+]]-P_A_R[[#This Row],[22+]]</f>
        <v>9.0100000000000006E-3</v>
      </c>
      <c r="BR168" s="5">
        <f>P_A_R[[#This Row],[22+]]-P_A_R[[#This Row],[23+]]</f>
        <v>5.4499999999999991E-3</v>
      </c>
      <c r="BS168" s="5">
        <f>P_A_R[[#This Row],[23+]]-P_A_R[[#This Row],[24+]]</f>
        <v>3.49E-3</v>
      </c>
      <c r="BT168" s="5">
        <f>P_A_R[[#This Row],[24+]]-P_A_R[[#This Row],[25+]]</f>
        <v>1.9400000000000003E-3</v>
      </c>
      <c r="BU168" s="5">
        <f>P_A_R[[#This Row],[25+]]-P_A_R[[#This Row],[26+]]</f>
        <v>1.15E-3</v>
      </c>
      <c r="BV168" s="5">
        <f>P_A_R[[#This Row],[26+]]-P_A_R[[#This Row],[27+]]</f>
        <v>5.8000000000000011E-4</v>
      </c>
      <c r="BW168" s="5">
        <f>P_A_R[[#This Row],[27+]]-P_A_R[[#This Row],[28+]]</f>
        <v>3.1999999999999997E-4</v>
      </c>
      <c r="BX168" s="5">
        <f>P_A_R[[#This Row],[28+]]-P_A_R[[#This Row],[29+]]</f>
        <v>1.4999999999999999E-4</v>
      </c>
      <c r="BY168" s="5">
        <f>P_A_R[[#This Row],[29+]]-P_A_R[[#This Row],[30+]]</f>
        <v>6.9999999999999994E-5</v>
      </c>
      <c r="BZ168" s="5">
        <f>P_A_R[[#This Row],[30+]]-P_A_R[[#This Row],[31+]]</f>
        <v>6.0000000000000002E-5</v>
      </c>
      <c r="CA168" s="5">
        <f>P_A_R[[#This Row],[31+]]-P_A_R[[#This Row],[32+]]</f>
        <v>0</v>
      </c>
      <c r="CB168" s="5">
        <f>P_A_R[[#This Row],[32+]]-P_A_R[[#This Row],[33+]]</f>
        <v>0</v>
      </c>
      <c r="CC168" s="5">
        <f>P_A_R[[#This Row],[33+]]-P_A_R[[#This Row],[34+]]</f>
        <v>0</v>
      </c>
      <c r="CD168" s="5">
        <f>P_A_R[[#This Row],[34+]]-P_A_R[[#This Row],[35+]]</f>
        <v>0</v>
      </c>
      <c r="CE168" s="5">
        <f>P_A_R[[#This Row],[35+]]-P_A_R[[#This Row],[36+]]</f>
        <v>0</v>
      </c>
      <c r="CF168" s="5">
        <f>P_A_R[[#This Row],[36+]]-P_A_R[[#This Row],[37+]]</f>
        <v>0</v>
      </c>
      <c r="CG168" s="5">
        <f>P_A_R[[#This Row],[37+]]-P_A_R[[#This Row],[38+]]</f>
        <v>0</v>
      </c>
      <c r="CH168" s="5">
        <f>P_A_R[[#This Row],[38+]]-P_A_R[[#This Row],[39+]]</f>
        <v>0</v>
      </c>
      <c r="CI168" s="5">
        <f>P_A_R[[#This Row],[39+]]-P_A_R[[#This Row],[40+]]</f>
        <v>0</v>
      </c>
      <c r="CJ168" s="5">
        <f>P_A_R[[#This Row],[40+]]-P_A_R[[#This Row],[41+]]</f>
        <v>0</v>
      </c>
      <c r="CK168" s="5">
        <f>P_A_R[[#This Row],[41+]]-P_A_R[[#This Row],[42+]]</f>
        <v>0</v>
      </c>
      <c r="CL168" s="5">
        <f>P_A_R[[#This Row],[42+]]-P_A_R[[#This Row],[43+]]</f>
        <v>0</v>
      </c>
      <c r="CM168" s="5">
        <f>P_A_R[[#This Row],[43+]]-P_A_R[[#This Row],[44+]]</f>
        <v>0</v>
      </c>
      <c r="CN168" s="5">
        <f>P_A_R[[#This Row],[44+]]-P_A_R[[#This Row],[45+]]</f>
        <v>0</v>
      </c>
      <c r="CO168" s="5">
        <f>P_A_R[[#This Row],[45+]]-P_A_R[[#This Row],[46+]]</f>
        <v>0</v>
      </c>
      <c r="CP168" s="5">
        <f>P_A_R[[#This Row],[46+]]-P_A_R[[#This Row],[47+]]</f>
        <v>0</v>
      </c>
      <c r="CQ168" s="5">
        <f>P_A_R[[#This Row],[47+]]-P_A_R[[#This Row],[48+]]</f>
        <v>0</v>
      </c>
      <c r="CR168" s="5">
        <f>P_A_R[[#This Row],[48+]]-P_A_R[[#This Row],[49+]]</f>
        <v>0</v>
      </c>
      <c r="CS168" s="5">
        <f>P_A_R[[#This Row],[49+]]-P_A_R[[#This Row],[50+]]</f>
        <v>0</v>
      </c>
      <c r="CT168" s="5">
        <f>P_A_R[[#This Row],[50+]]-P_A_R[[#This Row],[51+]]</f>
        <v>0</v>
      </c>
      <c r="CU168" s="5">
        <f>P_A_R[[#This Row],[51+]]-P_A_R[[#This Row],[52+]]</f>
        <v>0</v>
      </c>
      <c r="CV168" s="5">
        <f>P_A_R[[#This Row],[52+]]-P_A_R[[#This Row],[53+]]</f>
        <v>0</v>
      </c>
      <c r="CW168" s="5">
        <f>P_A_R[[#This Row],[53+]]-P_A_R[[#This Row],[54+]]</f>
        <v>0</v>
      </c>
      <c r="CX168" s="5">
        <f>P_A_R[[#This Row],[54+]]-P_A_R[[#This Row],[55+]]</f>
        <v>0</v>
      </c>
      <c r="CY168" s="5">
        <f>P_A_R[[#This Row],[55+]]-P_A_R[[#This Row],[56+]]</f>
        <v>0</v>
      </c>
      <c r="CZ168" s="5">
        <f>P_A_R[[#This Row],[56+]]-P_A_R[[#This Row],[57+]]</f>
        <v>0</v>
      </c>
      <c r="DA168" s="5">
        <f>P_A_R[[#This Row],[57+]]-P_A_R[[#This Row],[58+]]</f>
        <v>0</v>
      </c>
      <c r="DB168" s="5">
        <f>P_A_R[[#This Row],[58+]]-P_A_R[[#This Row],[59+]]</f>
        <v>0</v>
      </c>
    </row>
    <row r="169" spans="1:106" x14ac:dyDescent="0.25">
      <c r="A169" s="10">
        <v>22400629</v>
      </c>
      <c r="B169" t="s">
        <v>90</v>
      </c>
      <c r="C169" t="s">
        <v>80</v>
      </c>
      <c r="D169" s="11">
        <v>0.91666666666666663</v>
      </c>
      <c r="E169" s="9" t="str">
        <f>HYPERLINK("https://www.nba.com/stats/player/1629637/boxscores-traditional", "Jaxson Hayes")</f>
        <v>Jaxson Hayes</v>
      </c>
      <c r="F169">
        <v>9.1999999999999993</v>
      </c>
      <c r="G169" s="4">
        <v>3.9699999999999998</v>
      </c>
      <c r="H169" s="3">
        <v>0.42074</v>
      </c>
      <c r="I169" s="3">
        <v>0.32635999999999998</v>
      </c>
      <c r="J169" s="3">
        <v>0.23885000000000001</v>
      </c>
      <c r="K169" s="3">
        <v>0.16853000000000001</v>
      </c>
      <c r="L169" s="3">
        <v>0.11314</v>
      </c>
      <c r="M169" s="3">
        <v>7.2150000000000006E-2</v>
      </c>
      <c r="N169" s="3">
        <v>4.3630000000000002E-2</v>
      </c>
      <c r="O169" s="3">
        <v>2.5000000000000001E-2</v>
      </c>
      <c r="P169" s="3">
        <v>1.321E-2</v>
      </c>
      <c r="Q169" s="3">
        <v>6.7600000000000004E-3</v>
      </c>
      <c r="R169" s="3">
        <v>3.2599999999999999E-3</v>
      </c>
      <c r="S169" s="3">
        <v>1.49E-3</v>
      </c>
      <c r="T169" s="3">
        <v>6.4000000000000005E-4</v>
      </c>
      <c r="U169" s="3">
        <v>2.5000000000000001E-4</v>
      </c>
      <c r="V169" s="3">
        <v>1E-4</v>
      </c>
      <c r="W169" s="3">
        <v>3.0000000000000001E-5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0</v>
      </c>
      <c r="AW169" s="3">
        <v>0</v>
      </c>
      <c r="AX169" s="3">
        <v>0</v>
      </c>
      <c r="AY169" s="3">
        <v>0</v>
      </c>
      <c r="AZ169" s="3">
        <v>0</v>
      </c>
      <c r="BA169" s="3">
        <v>0</v>
      </c>
      <c r="BB169" s="3">
        <v>0</v>
      </c>
      <c r="BC169" s="3">
        <v>0</v>
      </c>
      <c r="BD169" s="3">
        <v>0</v>
      </c>
      <c r="BE169" s="3">
        <v>0</v>
      </c>
      <c r="BF169" s="5">
        <f>P_A_R[[#This Row],[10+]]-P_A_R[[#This Row],[11+]]</f>
        <v>9.4380000000000019E-2</v>
      </c>
      <c r="BG169" s="5">
        <f>P_A_R[[#This Row],[11+]]-P_A_R[[#This Row],[12+]]</f>
        <v>8.7509999999999977E-2</v>
      </c>
      <c r="BH169" s="5">
        <f>P_A_R[[#This Row],[12+]]-P_A_R[[#This Row],[13+]]</f>
        <v>7.0319999999999994E-2</v>
      </c>
      <c r="BI169" s="5">
        <f>P_A_R[[#This Row],[13+]]-P_A_R[[#This Row],[14+]]</f>
        <v>5.5390000000000009E-2</v>
      </c>
      <c r="BJ169" s="5">
        <f>P_A_R[[#This Row],[14+]]-P_A_R[[#This Row],[15+]]</f>
        <v>4.0989999999999999E-2</v>
      </c>
      <c r="BK169" s="5">
        <f>P_A_R[[#This Row],[15+]]-P_A_R[[#This Row],[16+]]</f>
        <v>2.8520000000000004E-2</v>
      </c>
      <c r="BL169" s="5">
        <f>P_A_R[[#This Row],[16+]]-P_A_R[[#This Row],[17+]]</f>
        <v>1.8630000000000001E-2</v>
      </c>
      <c r="BM169" s="5">
        <f>P_A_R[[#This Row],[17+]]-P_A_R[[#This Row],[18+]]</f>
        <v>1.1790000000000002E-2</v>
      </c>
      <c r="BN169" s="5">
        <f>P_A_R[[#This Row],[18+]]-P_A_R[[#This Row],[19+]]</f>
        <v>6.4499999999999991E-3</v>
      </c>
      <c r="BO169" s="5">
        <f>P_A_R[[#This Row],[19+]]-P_A_R[[#This Row],[20+]]</f>
        <v>3.5000000000000005E-3</v>
      </c>
      <c r="BP169" s="5">
        <f>P_A_R[[#This Row],[20+]]-P_A_R[[#This Row],[21+]]</f>
        <v>1.7699999999999999E-3</v>
      </c>
      <c r="BQ169" s="5">
        <f>P_A_R[[#This Row],[21+]]-P_A_R[[#This Row],[22+]]</f>
        <v>8.4999999999999995E-4</v>
      </c>
      <c r="BR169" s="5">
        <f>P_A_R[[#This Row],[22+]]-P_A_R[[#This Row],[23+]]</f>
        <v>3.9000000000000005E-4</v>
      </c>
      <c r="BS169" s="5">
        <f>P_A_R[[#This Row],[23+]]-P_A_R[[#This Row],[24+]]</f>
        <v>1.5000000000000001E-4</v>
      </c>
      <c r="BT169" s="5">
        <f>P_A_R[[#This Row],[24+]]-P_A_R[[#This Row],[25+]]</f>
        <v>7.0000000000000007E-5</v>
      </c>
      <c r="BU169" s="5">
        <f>P_A_R[[#This Row],[25+]]-P_A_R[[#This Row],[26+]]</f>
        <v>3.0000000000000001E-5</v>
      </c>
      <c r="BV169" s="5">
        <f>P_A_R[[#This Row],[26+]]-P_A_R[[#This Row],[27+]]</f>
        <v>0</v>
      </c>
      <c r="BW169" s="5">
        <f>P_A_R[[#This Row],[27+]]-P_A_R[[#This Row],[28+]]</f>
        <v>0</v>
      </c>
      <c r="BX169" s="5">
        <f>P_A_R[[#This Row],[28+]]-P_A_R[[#This Row],[29+]]</f>
        <v>0</v>
      </c>
      <c r="BY169" s="5">
        <f>P_A_R[[#This Row],[29+]]-P_A_R[[#This Row],[30+]]</f>
        <v>0</v>
      </c>
      <c r="BZ169" s="5">
        <f>P_A_R[[#This Row],[30+]]-P_A_R[[#This Row],[31+]]</f>
        <v>0</v>
      </c>
      <c r="CA169" s="5">
        <f>P_A_R[[#This Row],[31+]]-P_A_R[[#This Row],[32+]]</f>
        <v>0</v>
      </c>
      <c r="CB169" s="5">
        <f>P_A_R[[#This Row],[32+]]-P_A_R[[#This Row],[33+]]</f>
        <v>0</v>
      </c>
      <c r="CC169" s="5">
        <f>P_A_R[[#This Row],[33+]]-P_A_R[[#This Row],[34+]]</f>
        <v>0</v>
      </c>
      <c r="CD169" s="5">
        <f>P_A_R[[#This Row],[34+]]-P_A_R[[#This Row],[35+]]</f>
        <v>0</v>
      </c>
      <c r="CE169" s="5">
        <f>P_A_R[[#This Row],[35+]]-P_A_R[[#This Row],[36+]]</f>
        <v>0</v>
      </c>
      <c r="CF169" s="5">
        <f>P_A_R[[#This Row],[36+]]-P_A_R[[#This Row],[37+]]</f>
        <v>0</v>
      </c>
      <c r="CG169" s="5">
        <f>P_A_R[[#This Row],[37+]]-P_A_R[[#This Row],[38+]]</f>
        <v>0</v>
      </c>
      <c r="CH169" s="5">
        <f>P_A_R[[#This Row],[38+]]-P_A_R[[#This Row],[39+]]</f>
        <v>0</v>
      </c>
      <c r="CI169" s="5">
        <f>P_A_R[[#This Row],[39+]]-P_A_R[[#This Row],[40+]]</f>
        <v>0</v>
      </c>
      <c r="CJ169" s="5">
        <f>P_A_R[[#This Row],[40+]]-P_A_R[[#This Row],[41+]]</f>
        <v>0</v>
      </c>
      <c r="CK169" s="5">
        <f>P_A_R[[#This Row],[41+]]-P_A_R[[#This Row],[42+]]</f>
        <v>0</v>
      </c>
      <c r="CL169" s="5">
        <f>P_A_R[[#This Row],[42+]]-P_A_R[[#This Row],[43+]]</f>
        <v>0</v>
      </c>
      <c r="CM169" s="5">
        <f>P_A_R[[#This Row],[43+]]-P_A_R[[#This Row],[44+]]</f>
        <v>0</v>
      </c>
      <c r="CN169" s="5">
        <f>P_A_R[[#This Row],[44+]]-P_A_R[[#This Row],[45+]]</f>
        <v>0</v>
      </c>
      <c r="CO169" s="5">
        <f>P_A_R[[#This Row],[45+]]-P_A_R[[#This Row],[46+]]</f>
        <v>0</v>
      </c>
      <c r="CP169" s="5">
        <f>P_A_R[[#This Row],[46+]]-P_A_R[[#This Row],[47+]]</f>
        <v>0</v>
      </c>
      <c r="CQ169" s="5">
        <f>P_A_R[[#This Row],[47+]]-P_A_R[[#This Row],[48+]]</f>
        <v>0</v>
      </c>
      <c r="CR169" s="5">
        <f>P_A_R[[#This Row],[48+]]-P_A_R[[#This Row],[49+]]</f>
        <v>0</v>
      </c>
      <c r="CS169" s="5">
        <f>P_A_R[[#This Row],[49+]]-P_A_R[[#This Row],[50+]]</f>
        <v>0</v>
      </c>
      <c r="CT169" s="5">
        <f>P_A_R[[#This Row],[50+]]-P_A_R[[#This Row],[51+]]</f>
        <v>0</v>
      </c>
      <c r="CU169" s="5">
        <f>P_A_R[[#This Row],[51+]]-P_A_R[[#This Row],[52+]]</f>
        <v>0</v>
      </c>
      <c r="CV169" s="5">
        <f>P_A_R[[#This Row],[52+]]-P_A_R[[#This Row],[53+]]</f>
        <v>0</v>
      </c>
      <c r="CW169" s="5">
        <f>P_A_R[[#This Row],[53+]]-P_A_R[[#This Row],[54+]]</f>
        <v>0</v>
      </c>
      <c r="CX169" s="5">
        <f>P_A_R[[#This Row],[54+]]-P_A_R[[#This Row],[55+]]</f>
        <v>0</v>
      </c>
      <c r="CY169" s="5">
        <f>P_A_R[[#This Row],[55+]]-P_A_R[[#This Row],[56+]]</f>
        <v>0</v>
      </c>
      <c r="CZ169" s="5">
        <f>P_A_R[[#This Row],[56+]]-P_A_R[[#This Row],[57+]]</f>
        <v>0</v>
      </c>
      <c r="DA169" s="5">
        <f>P_A_R[[#This Row],[57+]]-P_A_R[[#This Row],[58+]]</f>
        <v>0</v>
      </c>
      <c r="DB169" s="5">
        <f>P_A_R[[#This Row],[58+]]-P_A_R[[#This Row],[59+]]</f>
        <v>0</v>
      </c>
    </row>
    <row r="170" spans="1:106" x14ac:dyDescent="0.25">
      <c r="A170" s="10">
        <v>22400983</v>
      </c>
      <c r="B170" t="s">
        <v>81</v>
      </c>
      <c r="C170" t="s">
        <v>91</v>
      </c>
      <c r="D170" s="11">
        <v>0.9375</v>
      </c>
      <c r="E170" s="9" t="str">
        <f>HYPERLINK("https://www.nba.com/stats/player/201935/boxscores-traditional", "James Harden")</f>
        <v>James Harden</v>
      </c>
      <c r="F170">
        <v>35.200000000000003</v>
      </c>
      <c r="G170" s="4">
        <v>5.1920000000000002</v>
      </c>
      <c r="H170" s="3">
        <v>1</v>
      </c>
      <c r="I170" s="3">
        <v>1</v>
      </c>
      <c r="J170" s="3">
        <v>1</v>
      </c>
      <c r="K170" s="3">
        <v>1</v>
      </c>
      <c r="L170" s="3">
        <v>1</v>
      </c>
      <c r="M170" s="3">
        <v>0.99995000000000001</v>
      </c>
      <c r="N170" s="3">
        <v>0.99988999999999995</v>
      </c>
      <c r="O170" s="3">
        <v>0.99978</v>
      </c>
      <c r="P170" s="3">
        <v>0.99953000000000003</v>
      </c>
      <c r="Q170" s="3">
        <v>0.99909999999999999</v>
      </c>
      <c r="R170" s="3">
        <v>0.99831000000000003</v>
      </c>
      <c r="S170" s="3">
        <v>0.99682999999999999</v>
      </c>
      <c r="T170" s="3">
        <v>0.99446000000000001</v>
      </c>
      <c r="U170" s="3">
        <v>0.99060999999999999</v>
      </c>
      <c r="V170" s="3">
        <v>0.98460999999999999</v>
      </c>
      <c r="W170" s="3">
        <v>0.97499999999999998</v>
      </c>
      <c r="X170" s="3">
        <v>0.96164000000000005</v>
      </c>
      <c r="Y170" s="3">
        <v>0.94294999999999995</v>
      </c>
      <c r="Z170" s="3">
        <v>0.91774</v>
      </c>
      <c r="AA170" s="3">
        <v>0.88297999999999999</v>
      </c>
      <c r="AB170" s="3">
        <v>0.84133999999999998</v>
      </c>
      <c r="AC170" s="3">
        <v>0.79103000000000001</v>
      </c>
      <c r="AD170" s="3">
        <v>0.73236999999999997</v>
      </c>
      <c r="AE170" s="3">
        <v>0.66276000000000002</v>
      </c>
      <c r="AF170" s="3">
        <v>0.59094999999999998</v>
      </c>
      <c r="AG170" s="3">
        <v>0.51595000000000002</v>
      </c>
      <c r="AH170" s="3">
        <v>0.44037999999999999</v>
      </c>
      <c r="AI170" s="3">
        <v>0.36316999999999999</v>
      </c>
      <c r="AJ170" s="3">
        <v>0.29459999999999997</v>
      </c>
      <c r="AK170" s="3">
        <v>0.23269999999999999</v>
      </c>
      <c r="AL170" s="3">
        <v>0.17879</v>
      </c>
      <c r="AM170" s="3">
        <v>0.13136</v>
      </c>
      <c r="AN170" s="3">
        <v>9.5100000000000004E-2</v>
      </c>
      <c r="AO170" s="3">
        <v>6.6809999999999994E-2</v>
      </c>
      <c r="AP170" s="3">
        <v>4.5510000000000002E-2</v>
      </c>
      <c r="AQ170" s="3">
        <v>2.938E-2</v>
      </c>
      <c r="AR170" s="3">
        <v>1.8759999999999999E-2</v>
      </c>
      <c r="AS170" s="3">
        <v>1.1599999999999999E-2</v>
      </c>
      <c r="AT170" s="3">
        <v>6.7600000000000004E-3</v>
      </c>
      <c r="AU170" s="3">
        <v>3.9100000000000003E-3</v>
      </c>
      <c r="AV170" s="3">
        <v>2.1900000000000001E-3</v>
      </c>
      <c r="AW170" s="3">
        <v>1.1800000000000001E-3</v>
      </c>
      <c r="AX170" s="3">
        <v>5.9999999999999995E-4</v>
      </c>
      <c r="AY170" s="3">
        <v>2.9999999999999997E-4</v>
      </c>
      <c r="AZ170" s="3">
        <v>1.4999999999999999E-4</v>
      </c>
      <c r="BA170" s="3">
        <v>6.9999999999999994E-5</v>
      </c>
      <c r="BB170" s="3">
        <v>0</v>
      </c>
      <c r="BC170" s="3">
        <v>0</v>
      </c>
      <c r="BD170" s="3">
        <v>0</v>
      </c>
      <c r="BE170" s="3">
        <v>0</v>
      </c>
      <c r="BF170" s="5">
        <f>P_A_R[[#This Row],[10+]]-P_A_R[[#This Row],[11+]]</f>
        <v>0</v>
      </c>
      <c r="BG170" s="5">
        <f>P_A_R[[#This Row],[11+]]-P_A_R[[#This Row],[12+]]</f>
        <v>0</v>
      </c>
      <c r="BH170" s="5">
        <f>P_A_R[[#This Row],[12+]]-P_A_R[[#This Row],[13+]]</f>
        <v>0</v>
      </c>
      <c r="BI170" s="5">
        <f>P_A_R[[#This Row],[13+]]-P_A_R[[#This Row],[14+]]</f>
        <v>0</v>
      </c>
      <c r="BJ170" s="5">
        <f>P_A_R[[#This Row],[14+]]-P_A_R[[#This Row],[15+]]</f>
        <v>4.9999999999994493E-5</v>
      </c>
      <c r="BK170" s="5">
        <f>P_A_R[[#This Row],[15+]]-P_A_R[[#This Row],[16+]]</f>
        <v>6.0000000000060005E-5</v>
      </c>
      <c r="BL170" s="5">
        <f>P_A_R[[#This Row],[16+]]-P_A_R[[#This Row],[17+]]</f>
        <v>1.0999999999994348E-4</v>
      </c>
      <c r="BM170" s="5">
        <f>P_A_R[[#This Row],[17+]]-P_A_R[[#This Row],[18+]]</f>
        <v>2.4999999999997247E-4</v>
      </c>
      <c r="BN170" s="5">
        <f>P_A_R[[#This Row],[18+]]-P_A_R[[#This Row],[19+]]</f>
        <v>4.3000000000004146E-4</v>
      </c>
      <c r="BO170" s="5">
        <f>P_A_R[[#This Row],[19+]]-P_A_R[[#This Row],[20+]]</f>
        <v>7.899999999999574E-4</v>
      </c>
      <c r="BP170" s="5">
        <f>P_A_R[[#This Row],[20+]]-P_A_R[[#This Row],[21+]]</f>
        <v>1.4800000000000368E-3</v>
      </c>
      <c r="BQ170" s="5">
        <f>P_A_R[[#This Row],[21+]]-P_A_R[[#This Row],[22+]]</f>
        <v>2.3699999999999832E-3</v>
      </c>
      <c r="BR170" s="5">
        <f>P_A_R[[#This Row],[22+]]-P_A_R[[#This Row],[23+]]</f>
        <v>3.8500000000000201E-3</v>
      </c>
      <c r="BS170" s="5">
        <f>P_A_R[[#This Row],[23+]]-P_A_R[[#This Row],[24+]]</f>
        <v>6.0000000000000053E-3</v>
      </c>
      <c r="BT170" s="5">
        <f>P_A_R[[#This Row],[24+]]-P_A_R[[#This Row],[25+]]</f>
        <v>9.6100000000000074E-3</v>
      </c>
      <c r="BU170" s="5">
        <f>P_A_R[[#This Row],[25+]]-P_A_R[[#This Row],[26+]]</f>
        <v>1.3359999999999927E-2</v>
      </c>
      <c r="BV170" s="5">
        <f>P_A_R[[#This Row],[26+]]-P_A_R[[#This Row],[27+]]</f>
        <v>1.8690000000000095E-2</v>
      </c>
      <c r="BW170" s="5">
        <f>P_A_R[[#This Row],[27+]]-P_A_R[[#This Row],[28+]]</f>
        <v>2.5209999999999955E-2</v>
      </c>
      <c r="BX170" s="5">
        <f>P_A_R[[#This Row],[28+]]-P_A_R[[#This Row],[29+]]</f>
        <v>3.4760000000000013E-2</v>
      </c>
      <c r="BY170" s="5">
        <f>P_A_R[[#This Row],[29+]]-P_A_R[[#This Row],[30+]]</f>
        <v>4.164000000000001E-2</v>
      </c>
      <c r="BZ170" s="5">
        <f>P_A_R[[#This Row],[30+]]-P_A_R[[#This Row],[31+]]</f>
        <v>5.0309999999999966E-2</v>
      </c>
      <c r="CA170" s="5">
        <f>P_A_R[[#This Row],[31+]]-P_A_R[[#This Row],[32+]]</f>
        <v>5.8660000000000045E-2</v>
      </c>
      <c r="CB170" s="5">
        <f>P_A_R[[#This Row],[32+]]-P_A_R[[#This Row],[33+]]</f>
        <v>6.960999999999995E-2</v>
      </c>
      <c r="CC170" s="5">
        <f>P_A_R[[#This Row],[33+]]-P_A_R[[#This Row],[34+]]</f>
        <v>7.181000000000004E-2</v>
      </c>
      <c r="CD170" s="5">
        <f>P_A_R[[#This Row],[34+]]-P_A_R[[#This Row],[35+]]</f>
        <v>7.4999999999999956E-2</v>
      </c>
      <c r="CE170" s="5">
        <f>P_A_R[[#This Row],[35+]]-P_A_R[[#This Row],[36+]]</f>
        <v>7.5570000000000026E-2</v>
      </c>
      <c r="CF170" s="5">
        <f>P_A_R[[#This Row],[36+]]-P_A_R[[#This Row],[37+]]</f>
        <v>7.7210000000000001E-2</v>
      </c>
      <c r="CG170" s="5">
        <f>P_A_R[[#This Row],[37+]]-P_A_R[[#This Row],[38+]]</f>
        <v>6.857000000000002E-2</v>
      </c>
      <c r="CH170" s="5">
        <f>P_A_R[[#This Row],[38+]]-P_A_R[[#This Row],[39+]]</f>
        <v>6.1899999999999983E-2</v>
      </c>
      <c r="CI170" s="5">
        <f>P_A_R[[#This Row],[39+]]-P_A_R[[#This Row],[40+]]</f>
        <v>5.3909999999999986E-2</v>
      </c>
      <c r="CJ170" s="5">
        <f>P_A_R[[#This Row],[40+]]-P_A_R[[#This Row],[41+]]</f>
        <v>4.743E-2</v>
      </c>
      <c r="CK170" s="5">
        <f>P_A_R[[#This Row],[41+]]-P_A_R[[#This Row],[42+]]</f>
        <v>3.6260000000000001E-2</v>
      </c>
      <c r="CL170" s="5">
        <f>P_A_R[[#This Row],[42+]]-P_A_R[[#This Row],[43+]]</f>
        <v>2.829000000000001E-2</v>
      </c>
      <c r="CM170" s="5">
        <f>P_A_R[[#This Row],[43+]]-P_A_R[[#This Row],[44+]]</f>
        <v>2.1299999999999993E-2</v>
      </c>
      <c r="CN170" s="5">
        <f>P_A_R[[#This Row],[44+]]-P_A_R[[#This Row],[45+]]</f>
        <v>1.6130000000000002E-2</v>
      </c>
      <c r="CO170" s="5">
        <f>P_A_R[[#This Row],[45+]]-P_A_R[[#This Row],[46+]]</f>
        <v>1.0620000000000001E-2</v>
      </c>
      <c r="CP170" s="5">
        <f>P_A_R[[#This Row],[46+]]-P_A_R[[#This Row],[47+]]</f>
        <v>7.1599999999999997E-3</v>
      </c>
      <c r="CQ170" s="5">
        <f>P_A_R[[#This Row],[47+]]-P_A_R[[#This Row],[48+]]</f>
        <v>4.8399999999999988E-3</v>
      </c>
      <c r="CR170" s="5">
        <f>P_A_R[[#This Row],[48+]]-P_A_R[[#This Row],[49+]]</f>
        <v>2.8500000000000001E-3</v>
      </c>
      <c r="CS170" s="5">
        <f>P_A_R[[#This Row],[49+]]-P_A_R[[#This Row],[50+]]</f>
        <v>1.7200000000000002E-3</v>
      </c>
      <c r="CT170" s="5">
        <f>P_A_R[[#This Row],[50+]]-P_A_R[[#This Row],[51+]]</f>
        <v>1.01E-3</v>
      </c>
      <c r="CU170" s="5">
        <f>P_A_R[[#This Row],[51+]]-P_A_R[[#This Row],[52+]]</f>
        <v>5.8000000000000011E-4</v>
      </c>
      <c r="CV170" s="5">
        <f>P_A_R[[#This Row],[52+]]-P_A_R[[#This Row],[53+]]</f>
        <v>2.9999999999999997E-4</v>
      </c>
      <c r="CW170" s="5">
        <f>P_A_R[[#This Row],[53+]]-P_A_R[[#This Row],[54+]]</f>
        <v>1.4999999999999999E-4</v>
      </c>
      <c r="CX170" s="5">
        <f>P_A_R[[#This Row],[54+]]-P_A_R[[#This Row],[55+]]</f>
        <v>7.9999999999999993E-5</v>
      </c>
      <c r="CY170" s="5">
        <f>P_A_R[[#This Row],[55+]]-P_A_R[[#This Row],[56+]]</f>
        <v>6.9999999999999994E-5</v>
      </c>
      <c r="CZ170" s="5">
        <f>P_A_R[[#This Row],[56+]]-P_A_R[[#This Row],[57+]]</f>
        <v>0</v>
      </c>
      <c r="DA170" s="5">
        <f>P_A_R[[#This Row],[57+]]-P_A_R[[#This Row],[58+]]</f>
        <v>0</v>
      </c>
      <c r="DB170" s="5">
        <f>P_A_R[[#This Row],[58+]]-P_A_R[[#This Row],[59+]]</f>
        <v>0</v>
      </c>
    </row>
    <row r="171" spans="1:106" x14ac:dyDescent="0.25">
      <c r="A171" s="10">
        <v>22400983</v>
      </c>
      <c r="B171" t="s">
        <v>81</v>
      </c>
      <c r="C171" t="s">
        <v>91</v>
      </c>
      <c r="D171" s="11">
        <v>0.9375</v>
      </c>
      <c r="E171" s="9" t="str">
        <f>HYPERLINK("https://www.nba.com/stats/player/1626181/boxscores-traditional", "Norman Powell")</f>
        <v>Norman Powell</v>
      </c>
      <c r="F171">
        <v>29.2</v>
      </c>
      <c r="G171" s="4">
        <v>4.9960000000000004</v>
      </c>
      <c r="H171" s="3">
        <v>0.99994000000000005</v>
      </c>
      <c r="I171" s="3">
        <v>0.99985999999999997</v>
      </c>
      <c r="J171" s="3">
        <v>0.99970999999999999</v>
      </c>
      <c r="K171" s="3">
        <v>0.99939999999999996</v>
      </c>
      <c r="L171" s="3">
        <v>0.99882000000000004</v>
      </c>
      <c r="M171" s="3">
        <v>0.99773999999999996</v>
      </c>
      <c r="N171" s="3">
        <v>0.99585000000000001</v>
      </c>
      <c r="O171" s="3">
        <v>0.99265999999999999</v>
      </c>
      <c r="P171" s="3">
        <v>0.98745000000000005</v>
      </c>
      <c r="Q171" s="3">
        <v>0.97931999999999997</v>
      </c>
      <c r="R171" s="3">
        <v>0.96711999999999998</v>
      </c>
      <c r="S171" s="3">
        <v>0.94950000000000001</v>
      </c>
      <c r="T171" s="3">
        <v>0.92506999999999995</v>
      </c>
      <c r="U171" s="3">
        <v>0.89251000000000003</v>
      </c>
      <c r="V171" s="3">
        <v>0.85082999999999998</v>
      </c>
      <c r="W171" s="3">
        <v>0.79954999999999998</v>
      </c>
      <c r="X171" s="3">
        <v>0.73890999999999996</v>
      </c>
      <c r="Y171" s="3">
        <v>0.67003000000000001</v>
      </c>
      <c r="Z171" s="3">
        <v>0.59482999999999997</v>
      </c>
      <c r="AA171" s="3">
        <v>0.51595000000000002</v>
      </c>
      <c r="AB171" s="3">
        <v>0.43643999999999999</v>
      </c>
      <c r="AC171" s="3">
        <v>0.35942000000000002</v>
      </c>
      <c r="AD171" s="3">
        <v>0.28774</v>
      </c>
      <c r="AE171" s="3">
        <v>0.22363</v>
      </c>
      <c r="AF171" s="3">
        <v>0.16853000000000001</v>
      </c>
      <c r="AG171" s="3">
        <v>0.12302</v>
      </c>
      <c r="AH171" s="3">
        <v>8.6910000000000001E-2</v>
      </c>
      <c r="AI171" s="3">
        <v>5.9380000000000002E-2</v>
      </c>
      <c r="AJ171" s="3">
        <v>3.9199999999999999E-2</v>
      </c>
      <c r="AK171" s="3">
        <v>2.5000000000000001E-2</v>
      </c>
      <c r="AL171" s="3">
        <v>1.5389999999999999E-2</v>
      </c>
      <c r="AM171" s="3">
        <v>9.1400000000000006E-3</v>
      </c>
      <c r="AN171" s="3">
        <v>5.2300000000000003E-3</v>
      </c>
      <c r="AO171" s="3">
        <v>2.8900000000000002E-3</v>
      </c>
      <c r="AP171" s="3">
        <v>1.5399999999999999E-3</v>
      </c>
      <c r="AQ171" s="3">
        <v>7.9000000000000001E-4</v>
      </c>
      <c r="AR171" s="3">
        <v>3.8999999999999999E-4</v>
      </c>
      <c r="AS171" s="3">
        <v>1.9000000000000001E-4</v>
      </c>
      <c r="AT171" s="3">
        <v>8.0000000000000007E-5</v>
      </c>
      <c r="AU171" s="3">
        <v>4.0000000000000003E-5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3">
        <v>0</v>
      </c>
      <c r="BF171" s="5">
        <f>P_A_R[[#This Row],[10+]]-P_A_R[[#This Row],[11+]]</f>
        <v>8.0000000000080007E-5</v>
      </c>
      <c r="BG171" s="5">
        <f>P_A_R[[#This Row],[11+]]-P_A_R[[#This Row],[12+]]</f>
        <v>1.4999999999998348E-4</v>
      </c>
      <c r="BH171" s="5">
        <f>P_A_R[[#This Row],[12+]]-P_A_R[[#This Row],[13+]]</f>
        <v>3.1000000000003247E-4</v>
      </c>
      <c r="BI171" s="5">
        <f>P_A_R[[#This Row],[13+]]-P_A_R[[#This Row],[14+]]</f>
        <v>5.7999999999991392E-4</v>
      </c>
      <c r="BJ171" s="5">
        <f>P_A_R[[#This Row],[14+]]-P_A_R[[#This Row],[15+]]</f>
        <v>1.0800000000000809E-3</v>
      </c>
      <c r="BK171" s="5">
        <f>P_A_R[[#This Row],[15+]]-P_A_R[[#This Row],[16+]]</f>
        <v>1.8899999999999473E-3</v>
      </c>
      <c r="BL171" s="5">
        <f>P_A_R[[#This Row],[16+]]-P_A_R[[#This Row],[17+]]</f>
        <v>3.1900000000000261E-3</v>
      </c>
      <c r="BM171" s="5">
        <f>P_A_R[[#This Row],[17+]]-P_A_R[[#This Row],[18+]]</f>
        <v>5.2099999999999369E-3</v>
      </c>
      <c r="BN171" s="5">
        <f>P_A_R[[#This Row],[18+]]-P_A_R[[#This Row],[19+]]</f>
        <v>8.1300000000000816E-3</v>
      </c>
      <c r="BO171" s="5">
        <f>P_A_R[[#This Row],[19+]]-P_A_R[[#This Row],[20+]]</f>
        <v>1.2199999999999989E-2</v>
      </c>
      <c r="BP171" s="5">
        <f>P_A_R[[#This Row],[20+]]-P_A_R[[#This Row],[21+]]</f>
        <v>1.7619999999999969E-2</v>
      </c>
      <c r="BQ171" s="5">
        <f>P_A_R[[#This Row],[21+]]-P_A_R[[#This Row],[22+]]</f>
        <v>2.4430000000000063E-2</v>
      </c>
      <c r="BR171" s="5">
        <f>P_A_R[[#This Row],[22+]]-P_A_R[[#This Row],[23+]]</f>
        <v>3.2559999999999922E-2</v>
      </c>
      <c r="BS171" s="5">
        <f>P_A_R[[#This Row],[23+]]-P_A_R[[#This Row],[24+]]</f>
        <v>4.168000000000005E-2</v>
      </c>
      <c r="BT171" s="5">
        <f>P_A_R[[#This Row],[24+]]-P_A_R[[#This Row],[25+]]</f>
        <v>5.1279999999999992E-2</v>
      </c>
      <c r="BU171" s="5">
        <f>P_A_R[[#This Row],[25+]]-P_A_R[[#This Row],[26+]]</f>
        <v>6.0640000000000027E-2</v>
      </c>
      <c r="BV171" s="5">
        <f>P_A_R[[#This Row],[26+]]-P_A_R[[#This Row],[27+]]</f>
        <v>6.8879999999999941E-2</v>
      </c>
      <c r="BW171" s="5">
        <f>P_A_R[[#This Row],[27+]]-P_A_R[[#This Row],[28+]]</f>
        <v>7.5200000000000045E-2</v>
      </c>
      <c r="BX171" s="5">
        <f>P_A_R[[#This Row],[28+]]-P_A_R[[#This Row],[29+]]</f>
        <v>7.887999999999995E-2</v>
      </c>
      <c r="BY171" s="5">
        <f>P_A_R[[#This Row],[29+]]-P_A_R[[#This Row],[30+]]</f>
        <v>7.9510000000000025E-2</v>
      </c>
      <c r="BZ171" s="5">
        <f>P_A_R[[#This Row],[30+]]-P_A_R[[#This Row],[31+]]</f>
        <v>7.7019999999999977E-2</v>
      </c>
      <c r="CA171" s="5">
        <f>P_A_R[[#This Row],[31+]]-P_A_R[[#This Row],[32+]]</f>
        <v>7.1680000000000021E-2</v>
      </c>
      <c r="CB171" s="5">
        <f>P_A_R[[#This Row],[32+]]-P_A_R[[#This Row],[33+]]</f>
        <v>6.411E-2</v>
      </c>
      <c r="CC171" s="5">
        <f>P_A_R[[#This Row],[33+]]-P_A_R[[#This Row],[34+]]</f>
        <v>5.5099999999999982E-2</v>
      </c>
      <c r="CD171" s="5">
        <f>P_A_R[[#This Row],[34+]]-P_A_R[[#This Row],[35+]]</f>
        <v>4.5510000000000009E-2</v>
      </c>
      <c r="CE171" s="5">
        <f>P_A_R[[#This Row],[35+]]-P_A_R[[#This Row],[36+]]</f>
        <v>3.6110000000000003E-2</v>
      </c>
      <c r="CF171" s="5">
        <f>P_A_R[[#This Row],[36+]]-P_A_R[[#This Row],[37+]]</f>
        <v>2.7529999999999999E-2</v>
      </c>
      <c r="CG171" s="5">
        <f>P_A_R[[#This Row],[37+]]-P_A_R[[#This Row],[38+]]</f>
        <v>2.0180000000000003E-2</v>
      </c>
      <c r="CH171" s="5">
        <f>P_A_R[[#This Row],[38+]]-P_A_R[[#This Row],[39+]]</f>
        <v>1.4199999999999997E-2</v>
      </c>
      <c r="CI171" s="5">
        <f>P_A_R[[#This Row],[39+]]-P_A_R[[#This Row],[40+]]</f>
        <v>9.6100000000000022E-3</v>
      </c>
      <c r="CJ171" s="5">
        <f>P_A_R[[#This Row],[40+]]-P_A_R[[#This Row],[41+]]</f>
        <v>6.2499999999999986E-3</v>
      </c>
      <c r="CK171" s="5">
        <f>P_A_R[[#This Row],[41+]]-P_A_R[[#This Row],[42+]]</f>
        <v>3.9100000000000003E-3</v>
      </c>
      <c r="CL171" s="5">
        <f>P_A_R[[#This Row],[42+]]-P_A_R[[#This Row],[43+]]</f>
        <v>2.3400000000000001E-3</v>
      </c>
      <c r="CM171" s="5">
        <f>P_A_R[[#This Row],[43+]]-P_A_R[[#This Row],[44+]]</f>
        <v>1.3500000000000003E-3</v>
      </c>
      <c r="CN171" s="5">
        <f>P_A_R[[#This Row],[44+]]-P_A_R[[#This Row],[45+]]</f>
        <v>7.4999999999999991E-4</v>
      </c>
      <c r="CO171" s="5">
        <f>P_A_R[[#This Row],[45+]]-P_A_R[[#This Row],[46+]]</f>
        <v>4.0000000000000002E-4</v>
      </c>
      <c r="CP171" s="5">
        <f>P_A_R[[#This Row],[46+]]-P_A_R[[#This Row],[47+]]</f>
        <v>1.9999999999999998E-4</v>
      </c>
      <c r="CQ171" s="5">
        <f>P_A_R[[#This Row],[47+]]-P_A_R[[#This Row],[48+]]</f>
        <v>1.1E-4</v>
      </c>
      <c r="CR171" s="5">
        <f>P_A_R[[#This Row],[48+]]-P_A_R[[#This Row],[49+]]</f>
        <v>4.0000000000000003E-5</v>
      </c>
      <c r="CS171" s="5">
        <f>P_A_R[[#This Row],[49+]]-P_A_R[[#This Row],[50+]]</f>
        <v>4.0000000000000003E-5</v>
      </c>
      <c r="CT171" s="5">
        <f>P_A_R[[#This Row],[50+]]-P_A_R[[#This Row],[51+]]</f>
        <v>0</v>
      </c>
      <c r="CU171" s="5">
        <f>P_A_R[[#This Row],[51+]]-P_A_R[[#This Row],[52+]]</f>
        <v>0</v>
      </c>
      <c r="CV171" s="5">
        <f>P_A_R[[#This Row],[52+]]-P_A_R[[#This Row],[53+]]</f>
        <v>0</v>
      </c>
      <c r="CW171" s="5">
        <f>P_A_R[[#This Row],[53+]]-P_A_R[[#This Row],[54+]]</f>
        <v>0</v>
      </c>
      <c r="CX171" s="5">
        <f>P_A_R[[#This Row],[54+]]-P_A_R[[#This Row],[55+]]</f>
        <v>0</v>
      </c>
      <c r="CY171" s="5">
        <f>P_A_R[[#This Row],[55+]]-P_A_R[[#This Row],[56+]]</f>
        <v>0</v>
      </c>
      <c r="CZ171" s="5">
        <f>P_A_R[[#This Row],[56+]]-P_A_R[[#This Row],[57+]]</f>
        <v>0</v>
      </c>
      <c r="DA171" s="5">
        <f>P_A_R[[#This Row],[57+]]-P_A_R[[#This Row],[58+]]</f>
        <v>0</v>
      </c>
      <c r="DB171" s="5">
        <f>P_A_R[[#This Row],[58+]]-P_A_R[[#This Row],[59+]]</f>
        <v>0</v>
      </c>
    </row>
    <row r="172" spans="1:106" x14ac:dyDescent="0.25">
      <c r="A172" s="10">
        <v>22400983</v>
      </c>
      <c r="B172" t="s">
        <v>81</v>
      </c>
      <c r="C172" t="s">
        <v>91</v>
      </c>
      <c r="D172" s="11">
        <v>0.9375</v>
      </c>
      <c r="E172" s="9" t="str">
        <f>HYPERLINK("https://www.nba.com/stats/player/1627826/boxscores-traditional", "Ivica Zubac")</f>
        <v>Ivica Zubac</v>
      </c>
      <c r="F172">
        <v>30.2</v>
      </c>
      <c r="G172" s="4">
        <v>10.106999999999999</v>
      </c>
      <c r="H172" s="3">
        <v>0.97724999999999995</v>
      </c>
      <c r="I172" s="3">
        <v>0.97128000000000003</v>
      </c>
      <c r="J172" s="3">
        <v>0.96406999999999998</v>
      </c>
      <c r="K172" s="3">
        <v>0.95543</v>
      </c>
      <c r="L172" s="3">
        <v>0.94520000000000004</v>
      </c>
      <c r="M172" s="3">
        <v>0.93318999999999996</v>
      </c>
      <c r="N172" s="3">
        <v>0.91923999999999995</v>
      </c>
      <c r="O172" s="3">
        <v>0.90490000000000004</v>
      </c>
      <c r="P172" s="3">
        <v>0.88685999999999998</v>
      </c>
      <c r="Q172" s="3">
        <v>0.86650000000000005</v>
      </c>
      <c r="R172" s="3">
        <v>0.84375</v>
      </c>
      <c r="S172" s="3">
        <v>0.81859000000000004</v>
      </c>
      <c r="T172" s="3">
        <v>0.79103000000000001</v>
      </c>
      <c r="U172" s="3">
        <v>0.76114999999999999</v>
      </c>
      <c r="V172" s="3">
        <v>0.72907</v>
      </c>
      <c r="W172" s="3">
        <v>0.69496999999999998</v>
      </c>
      <c r="X172" s="3">
        <v>0.66276000000000002</v>
      </c>
      <c r="Y172" s="3">
        <v>0.62551999999999996</v>
      </c>
      <c r="Z172" s="3">
        <v>0.58706000000000003</v>
      </c>
      <c r="AA172" s="3">
        <v>0.54776000000000002</v>
      </c>
      <c r="AB172" s="3">
        <v>0.50797999999999999</v>
      </c>
      <c r="AC172" s="3">
        <v>0.46811999999999998</v>
      </c>
      <c r="AD172" s="3">
        <v>0.42858000000000002</v>
      </c>
      <c r="AE172" s="3">
        <v>0.38973999999999998</v>
      </c>
      <c r="AF172" s="3">
        <v>0.35197000000000001</v>
      </c>
      <c r="AG172" s="3">
        <v>0.31918000000000002</v>
      </c>
      <c r="AH172" s="3">
        <v>0.28433999999999998</v>
      </c>
      <c r="AI172" s="3">
        <v>0.25142999999999999</v>
      </c>
      <c r="AJ172" s="3">
        <v>0.22065000000000001</v>
      </c>
      <c r="AK172" s="3">
        <v>0.19214999999999999</v>
      </c>
      <c r="AL172" s="3">
        <v>0.16602</v>
      </c>
      <c r="AM172" s="3">
        <v>0.14230999999999999</v>
      </c>
      <c r="AN172" s="3">
        <v>0.121</v>
      </c>
      <c r="AO172" s="3">
        <v>0.10204000000000001</v>
      </c>
      <c r="AP172" s="3">
        <v>8.5339999999999999E-2</v>
      </c>
      <c r="AQ172" s="3">
        <v>7.2150000000000006E-2</v>
      </c>
      <c r="AR172" s="3">
        <v>5.9380000000000002E-2</v>
      </c>
      <c r="AS172" s="3">
        <v>4.8460000000000003E-2</v>
      </c>
      <c r="AT172" s="3">
        <v>3.9199999999999999E-2</v>
      </c>
      <c r="AU172" s="3">
        <v>3.1440000000000003E-2</v>
      </c>
      <c r="AV172" s="3">
        <v>2.5000000000000001E-2</v>
      </c>
      <c r="AW172" s="3">
        <v>1.9699999999999999E-2</v>
      </c>
      <c r="AX172" s="3">
        <v>1.5389999999999999E-2</v>
      </c>
      <c r="AY172" s="3">
        <v>1.191E-2</v>
      </c>
      <c r="AZ172" s="3">
        <v>9.3900000000000008E-3</v>
      </c>
      <c r="BA172" s="3">
        <v>7.1399999999999996E-3</v>
      </c>
      <c r="BB172" s="3">
        <v>5.3899999999999998E-3</v>
      </c>
      <c r="BC172" s="3">
        <v>4.0200000000000001E-3</v>
      </c>
      <c r="BD172" s="3">
        <v>2.98E-3</v>
      </c>
      <c r="BE172" s="3">
        <v>2.1900000000000001E-3</v>
      </c>
      <c r="BF172" s="5">
        <f>P_A_R[[#This Row],[10+]]-P_A_R[[#This Row],[11+]]</f>
        <v>5.9699999999999198E-3</v>
      </c>
      <c r="BG172" s="5">
        <f>P_A_R[[#This Row],[11+]]-P_A_R[[#This Row],[12+]]</f>
        <v>7.2100000000000497E-3</v>
      </c>
      <c r="BH172" s="5">
        <f>P_A_R[[#This Row],[12+]]-P_A_R[[#This Row],[13+]]</f>
        <v>8.639999999999981E-3</v>
      </c>
      <c r="BI172" s="5">
        <f>P_A_R[[#This Row],[13+]]-P_A_R[[#This Row],[14+]]</f>
        <v>1.0229999999999961E-2</v>
      </c>
      <c r="BJ172" s="5">
        <f>P_A_R[[#This Row],[14+]]-P_A_R[[#This Row],[15+]]</f>
        <v>1.2010000000000076E-2</v>
      </c>
      <c r="BK172" s="5">
        <f>P_A_R[[#This Row],[15+]]-P_A_R[[#This Row],[16+]]</f>
        <v>1.3950000000000018E-2</v>
      </c>
      <c r="BL172" s="5">
        <f>P_A_R[[#This Row],[16+]]-P_A_R[[#This Row],[17+]]</f>
        <v>1.4339999999999908E-2</v>
      </c>
      <c r="BM172" s="5">
        <f>P_A_R[[#This Row],[17+]]-P_A_R[[#This Row],[18+]]</f>
        <v>1.8040000000000056E-2</v>
      </c>
      <c r="BN172" s="5">
        <f>P_A_R[[#This Row],[18+]]-P_A_R[[#This Row],[19+]]</f>
        <v>2.0359999999999934E-2</v>
      </c>
      <c r="BO172" s="5">
        <f>P_A_R[[#This Row],[19+]]-P_A_R[[#This Row],[20+]]</f>
        <v>2.2750000000000048E-2</v>
      </c>
      <c r="BP172" s="5">
        <f>P_A_R[[#This Row],[20+]]-P_A_R[[#This Row],[21+]]</f>
        <v>2.515999999999996E-2</v>
      </c>
      <c r="BQ172" s="5">
        <f>P_A_R[[#This Row],[21+]]-P_A_R[[#This Row],[22+]]</f>
        <v>2.7560000000000029E-2</v>
      </c>
      <c r="BR172" s="5">
        <f>P_A_R[[#This Row],[22+]]-P_A_R[[#This Row],[23+]]</f>
        <v>2.9880000000000018E-2</v>
      </c>
      <c r="BS172" s="5">
        <f>P_A_R[[#This Row],[23+]]-P_A_R[[#This Row],[24+]]</f>
        <v>3.2079999999999997E-2</v>
      </c>
      <c r="BT172" s="5">
        <f>P_A_R[[#This Row],[24+]]-P_A_R[[#This Row],[25+]]</f>
        <v>3.4100000000000019E-2</v>
      </c>
      <c r="BU172" s="5">
        <f>P_A_R[[#This Row],[25+]]-P_A_R[[#This Row],[26+]]</f>
        <v>3.2209999999999961E-2</v>
      </c>
      <c r="BV172" s="5">
        <f>P_A_R[[#This Row],[26+]]-P_A_R[[#This Row],[27+]]</f>
        <v>3.7240000000000051E-2</v>
      </c>
      <c r="BW172" s="5">
        <f>P_A_R[[#This Row],[27+]]-P_A_R[[#This Row],[28+]]</f>
        <v>3.8459999999999939E-2</v>
      </c>
      <c r="BX172" s="5">
        <f>P_A_R[[#This Row],[28+]]-P_A_R[[#This Row],[29+]]</f>
        <v>3.9300000000000002E-2</v>
      </c>
      <c r="BY172" s="5">
        <f>P_A_R[[#This Row],[29+]]-P_A_R[[#This Row],[30+]]</f>
        <v>3.9780000000000038E-2</v>
      </c>
      <c r="BZ172" s="5">
        <f>P_A_R[[#This Row],[30+]]-P_A_R[[#This Row],[31+]]</f>
        <v>3.9860000000000007E-2</v>
      </c>
      <c r="CA172" s="5">
        <f>P_A_R[[#This Row],[31+]]-P_A_R[[#This Row],[32+]]</f>
        <v>3.9539999999999964E-2</v>
      </c>
      <c r="CB172" s="5">
        <f>P_A_R[[#This Row],[32+]]-P_A_R[[#This Row],[33+]]</f>
        <v>3.8840000000000041E-2</v>
      </c>
      <c r="CC172" s="5">
        <f>P_A_R[[#This Row],[33+]]-P_A_R[[#This Row],[34+]]</f>
        <v>3.776999999999997E-2</v>
      </c>
      <c r="CD172" s="5">
        <f>P_A_R[[#This Row],[34+]]-P_A_R[[#This Row],[35+]]</f>
        <v>3.2789999999999986E-2</v>
      </c>
      <c r="CE172" s="5">
        <f>P_A_R[[#This Row],[35+]]-P_A_R[[#This Row],[36+]]</f>
        <v>3.4840000000000038E-2</v>
      </c>
      <c r="CF172" s="5">
        <f>P_A_R[[#This Row],[36+]]-P_A_R[[#This Row],[37+]]</f>
        <v>3.2909999999999995E-2</v>
      </c>
      <c r="CG172" s="5">
        <f>P_A_R[[#This Row],[37+]]-P_A_R[[#This Row],[38+]]</f>
        <v>3.0779999999999974E-2</v>
      </c>
      <c r="CH172" s="5">
        <f>P_A_R[[#This Row],[38+]]-P_A_R[[#This Row],[39+]]</f>
        <v>2.8500000000000025E-2</v>
      </c>
      <c r="CI172" s="5">
        <f>P_A_R[[#This Row],[39+]]-P_A_R[[#This Row],[40+]]</f>
        <v>2.6129999999999987E-2</v>
      </c>
      <c r="CJ172" s="5">
        <f>P_A_R[[#This Row],[40+]]-P_A_R[[#This Row],[41+]]</f>
        <v>2.3710000000000009E-2</v>
      </c>
      <c r="CK172" s="5">
        <f>P_A_R[[#This Row],[41+]]-P_A_R[[#This Row],[42+]]</f>
        <v>2.1309999999999996E-2</v>
      </c>
      <c r="CL172" s="5">
        <f>P_A_R[[#This Row],[42+]]-P_A_R[[#This Row],[43+]]</f>
        <v>1.8959999999999991E-2</v>
      </c>
      <c r="CM172" s="5">
        <f>P_A_R[[#This Row],[43+]]-P_A_R[[#This Row],[44+]]</f>
        <v>1.6700000000000007E-2</v>
      </c>
      <c r="CN172" s="5">
        <f>P_A_R[[#This Row],[44+]]-P_A_R[[#This Row],[45+]]</f>
        <v>1.3189999999999993E-2</v>
      </c>
      <c r="CO172" s="5">
        <f>P_A_R[[#This Row],[45+]]-P_A_R[[#This Row],[46+]]</f>
        <v>1.2770000000000004E-2</v>
      </c>
      <c r="CP172" s="5">
        <f>P_A_R[[#This Row],[46+]]-P_A_R[[#This Row],[47+]]</f>
        <v>1.0919999999999999E-2</v>
      </c>
      <c r="CQ172" s="5">
        <f>P_A_R[[#This Row],[47+]]-P_A_R[[#This Row],[48+]]</f>
        <v>9.2600000000000043E-3</v>
      </c>
      <c r="CR172" s="5">
        <f>P_A_R[[#This Row],[48+]]-P_A_R[[#This Row],[49+]]</f>
        <v>7.7599999999999961E-3</v>
      </c>
      <c r="CS172" s="5">
        <f>P_A_R[[#This Row],[49+]]-P_A_R[[#This Row],[50+]]</f>
        <v>6.4400000000000013E-3</v>
      </c>
      <c r="CT172" s="5">
        <f>P_A_R[[#This Row],[50+]]-P_A_R[[#This Row],[51+]]</f>
        <v>5.3000000000000026E-3</v>
      </c>
      <c r="CU172" s="5">
        <f>P_A_R[[#This Row],[51+]]-P_A_R[[#This Row],[52+]]</f>
        <v>4.3099999999999996E-3</v>
      </c>
      <c r="CV172" s="5">
        <f>P_A_R[[#This Row],[52+]]-P_A_R[[#This Row],[53+]]</f>
        <v>3.4799999999999987E-3</v>
      </c>
      <c r="CW172" s="5">
        <f>P_A_R[[#This Row],[53+]]-P_A_R[[#This Row],[54+]]</f>
        <v>2.5199999999999997E-3</v>
      </c>
      <c r="CX172" s="5">
        <f>P_A_R[[#This Row],[54+]]-P_A_R[[#This Row],[55+]]</f>
        <v>2.2500000000000011E-3</v>
      </c>
      <c r="CY172" s="5">
        <f>P_A_R[[#This Row],[55+]]-P_A_R[[#This Row],[56+]]</f>
        <v>1.7499999999999998E-3</v>
      </c>
      <c r="CZ172" s="5">
        <f>P_A_R[[#This Row],[56+]]-P_A_R[[#This Row],[57+]]</f>
        <v>1.3699999999999997E-3</v>
      </c>
      <c r="DA172" s="5">
        <f>P_A_R[[#This Row],[57+]]-P_A_R[[#This Row],[58+]]</f>
        <v>1.0400000000000001E-3</v>
      </c>
      <c r="DB172" s="5">
        <f>P_A_R[[#This Row],[58+]]-P_A_R[[#This Row],[59+]]</f>
        <v>7.899999999999999E-4</v>
      </c>
    </row>
    <row r="173" spans="1:106" x14ac:dyDescent="0.25">
      <c r="A173" s="10">
        <v>22400983</v>
      </c>
      <c r="B173" t="s">
        <v>81</v>
      </c>
      <c r="C173" t="s">
        <v>91</v>
      </c>
      <c r="D173" s="11">
        <v>0.9375</v>
      </c>
      <c r="E173" s="9" t="str">
        <f>HYPERLINK("https://www.nba.com/stats/player/202695/boxscores-traditional", "Kawhi Leonard")</f>
        <v>Kawhi Leonard</v>
      </c>
      <c r="F173">
        <v>17.8</v>
      </c>
      <c r="G173" s="4">
        <v>5.6710000000000003</v>
      </c>
      <c r="H173" s="3">
        <v>0.91620999999999997</v>
      </c>
      <c r="I173" s="3">
        <v>0.88492999999999999</v>
      </c>
      <c r="J173" s="3">
        <v>0.84614</v>
      </c>
      <c r="K173" s="3">
        <v>0.80234000000000005</v>
      </c>
      <c r="L173" s="3">
        <v>0.74856999999999996</v>
      </c>
      <c r="M173" s="3">
        <v>0.68793000000000004</v>
      </c>
      <c r="N173" s="3">
        <v>0.62551999999999996</v>
      </c>
      <c r="O173" s="3">
        <v>0.55567</v>
      </c>
      <c r="P173" s="3">
        <v>0.48404999999999998</v>
      </c>
      <c r="Q173" s="3">
        <v>0.41682999999999998</v>
      </c>
      <c r="R173" s="3">
        <v>0.34827000000000002</v>
      </c>
      <c r="S173" s="3">
        <v>0.28774</v>
      </c>
      <c r="T173" s="3">
        <v>0.22964999999999999</v>
      </c>
      <c r="U173" s="3">
        <v>0.17879</v>
      </c>
      <c r="V173" s="3">
        <v>0.13786000000000001</v>
      </c>
      <c r="W173" s="3">
        <v>0.10204000000000001</v>
      </c>
      <c r="X173" s="3">
        <v>7.3529999999999998E-2</v>
      </c>
      <c r="Y173" s="3">
        <v>5.262E-2</v>
      </c>
      <c r="Z173" s="3">
        <v>3.5929999999999997E-2</v>
      </c>
      <c r="AA173" s="3">
        <v>2.4420000000000001E-2</v>
      </c>
      <c r="AB173" s="3">
        <v>1.5779999999999999E-2</v>
      </c>
      <c r="AC173" s="3">
        <v>9.9000000000000008E-3</v>
      </c>
      <c r="AD173" s="3">
        <v>6.2100000000000002E-3</v>
      </c>
      <c r="AE173" s="3">
        <v>3.6800000000000001E-3</v>
      </c>
      <c r="AF173" s="3">
        <v>2.1199999999999999E-3</v>
      </c>
      <c r="AG173" s="3">
        <v>1.2199999999999999E-3</v>
      </c>
      <c r="AH173" s="3">
        <v>6.6E-4</v>
      </c>
      <c r="AI173" s="3">
        <v>3.5E-4</v>
      </c>
      <c r="AJ173" s="3">
        <v>1.9000000000000001E-4</v>
      </c>
      <c r="AK173" s="3">
        <v>9.0000000000000006E-5</v>
      </c>
      <c r="AL173" s="3">
        <v>5.0000000000000002E-5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0</v>
      </c>
      <c r="AW173" s="3">
        <v>0</v>
      </c>
      <c r="AX173" s="3">
        <v>0</v>
      </c>
      <c r="AY173" s="3">
        <v>0</v>
      </c>
      <c r="AZ173" s="3">
        <v>0</v>
      </c>
      <c r="BA173" s="3">
        <v>0</v>
      </c>
      <c r="BB173" s="3">
        <v>0</v>
      </c>
      <c r="BC173" s="3">
        <v>0</v>
      </c>
      <c r="BD173" s="3">
        <v>0</v>
      </c>
      <c r="BE173" s="3">
        <v>0</v>
      </c>
      <c r="BF173" s="5">
        <f>P_A_R[[#This Row],[10+]]-P_A_R[[#This Row],[11+]]</f>
        <v>3.1279999999999974E-2</v>
      </c>
      <c r="BG173" s="5">
        <f>P_A_R[[#This Row],[11+]]-P_A_R[[#This Row],[12+]]</f>
        <v>3.8789999999999991E-2</v>
      </c>
      <c r="BH173" s="5">
        <f>P_A_R[[#This Row],[12+]]-P_A_R[[#This Row],[13+]]</f>
        <v>4.379999999999995E-2</v>
      </c>
      <c r="BI173" s="5">
        <f>P_A_R[[#This Row],[13+]]-P_A_R[[#This Row],[14+]]</f>
        <v>5.3770000000000095E-2</v>
      </c>
      <c r="BJ173" s="5">
        <f>P_A_R[[#This Row],[14+]]-P_A_R[[#This Row],[15+]]</f>
        <v>6.0639999999999916E-2</v>
      </c>
      <c r="BK173" s="5">
        <f>P_A_R[[#This Row],[15+]]-P_A_R[[#This Row],[16+]]</f>
        <v>6.2410000000000077E-2</v>
      </c>
      <c r="BL173" s="5">
        <f>P_A_R[[#This Row],[16+]]-P_A_R[[#This Row],[17+]]</f>
        <v>6.9849999999999968E-2</v>
      </c>
      <c r="BM173" s="5">
        <f>P_A_R[[#This Row],[17+]]-P_A_R[[#This Row],[18+]]</f>
        <v>7.1620000000000017E-2</v>
      </c>
      <c r="BN173" s="5">
        <f>P_A_R[[#This Row],[18+]]-P_A_R[[#This Row],[19+]]</f>
        <v>6.7220000000000002E-2</v>
      </c>
      <c r="BO173" s="5">
        <f>P_A_R[[#This Row],[19+]]-P_A_R[[#This Row],[20+]]</f>
        <v>6.8559999999999954E-2</v>
      </c>
      <c r="BP173" s="5">
        <f>P_A_R[[#This Row],[20+]]-P_A_R[[#This Row],[21+]]</f>
        <v>6.0530000000000028E-2</v>
      </c>
      <c r="BQ173" s="5">
        <f>P_A_R[[#This Row],[21+]]-P_A_R[[#This Row],[22+]]</f>
        <v>5.8090000000000003E-2</v>
      </c>
      <c r="BR173" s="5">
        <f>P_A_R[[#This Row],[22+]]-P_A_R[[#This Row],[23+]]</f>
        <v>5.0859999999999989E-2</v>
      </c>
      <c r="BS173" s="5">
        <f>P_A_R[[#This Row],[23+]]-P_A_R[[#This Row],[24+]]</f>
        <v>4.0929999999999994E-2</v>
      </c>
      <c r="BT173" s="5">
        <f>P_A_R[[#This Row],[24+]]-P_A_R[[#This Row],[25+]]</f>
        <v>3.5820000000000005E-2</v>
      </c>
      <c r="BU173" s="5">
        <f>P_A_R[[#This Row],[25+]]-P_A_R[[#This Row],[26+]]</f>
        <v>2.8510000000000008E-2</v>
      </c>
      <c r="BV173" s="5">
        <f>P_A_R[[#This Row],[26+]]-P_A_R[[#This Row],[27+]]</f>
        <v>2.0909999999999998E-2</v>
      </c>
      <c r="BW173" s="5">
        <f>P_A_R[[#This Row],[27+]]-P_A_R[[#This Row],[28+]]</f>
        <v>1.6690000000000003E-2</v>
      </c>
      <c r="BX173" s="5">
        <f>P_A_R[[#This Row],[28+]]-P_A_R[[#This Row],[29+]]</f>
        <v>1.1509999999999996E-2</v>
      </c>
      <c r="BY173" s="5">
        <f>P_A_R[[#This Row],[29+]]-P_A_R[[#This Row],[30+]]</f>
        <v>8.6400000000000018E-3</v>
      </c>
      <c r="BZ173" s="5">
        <f>P_A_R[[#This Row],[30+]]-P_A_R[[#This Row],[31+]]</f>
        <v>5.8799999999999981E-3</v>
      </c>
      <c r="CA173" s="5">
        <f>P_A_R[[#This Row],[31+]]-P_A_R[[#This Row],[32+]]</f>
        <v>3.6900000000000006E-3</v>
      </c>
      <c r="CB173" s="5">
        <f>P_A_R[[#This Row],[32+]]-P_A_R[[#This Row],[33+]]</f>
        <v>2.5300000000000001E-3</v>
      </c>
      <c r="CC173" s="5">
        <f>P_A_R[[#This Row],[33+]]-P_A_R[[#This Row],[34+]]</f>
        <v>1.5600000000000002E-3</v>
      </c>
      <c r="CD173" s="5">
        <f>P_A_R[[#This Row],[34+]]-P_A_R[[#This Row],[35+]]</f>
        <v>8.9999999999999998E-4</v>
      </c>
      <c r="CE173" s="5">
        <f>P_A_R[[#This Row],[35+]]-P_A_R[[#This Row],[36+]]</f>
        <v>5.5999999999999995E-4</v>
      </c>
      <c r="CF173" s="5">
        <f>P_A_R[[#This Row],[36+]]-P_A_R[[#This Row],[37+]]</f>
        <v>3.1E-4</v>
      </c>
      <c r="CG173" s="5">
        <f>P_A_R[[#This Row],[37+]]-P_A_R[[#This Row],[38+]]</f>
        <v>1.5999999999999999E-4</v>
      </c>
      <c r="CH173" s="5">
        <f>P_A_R[[#This Row],[38+]]-P_A_R[[#This Row],[39+]]</f>
        <v>1E-4</v>
      </c>
      <c r="CI173" s="5">
        <f>P_A_R[[#This Row],[39+]]-P_A_R[[#This Row],[40+]]</f>
        <v>4.0000000000000003E-5</v>
      </c>
      <c r="CJ173" s="5">
        <f>P_A_R[[#This Row],[40+]]-P_A_R[[#This Row],[41+]]</f>
        <v>5.0000000000000002E-5</v>
      </c>
      <c r="CK173" s="5">
        <f>P_A_R[[#This Row],[41+]]-P_A_R[[#This Row],[42+]]</f>
        <v>0</v>
      </c>
      <c r="CL173" s="5">
        <f>P_A_R[[#This Row],[42+]]-P_A_R[[#This Row],[43+]]</f>
        <v>0</v>
      </c>
      <c r="CM173" s="5">
        <f>P_A_R[[#This Row],[43+]]-P_A_R[[#This Row],[44+]]</f>
        <v>0</v>
      </c>
      <c r="CN173" s="5">
        <f>P_A_R[[#This Row],[44+]]-P_A_R[[#This Row],[45+]]</f>
        <v>0</v>
      </c>
      <c r="CO173" s="5">
        <f>P_A_R[[#This Row],[45+]]-P_A_R[[#This Row],[46+]]</f>
        <v>0</v>
      </c>
      <c r="CP173" s="5">
        <f>P_A_R[[#This Row],[46+]]-P_A_R[[#This Row],[47+]]</f>
        <v>0</v>
      </c>
      <c r="CQ173" s="5">
        <f>P_A_R[[#This Row],[47+]]-P_A_R[[#This Row],[48+]]</f>
        <v>0</v>
      </c>
      <c r="CR173" s="5">
        <f>P_A_R[[#This Row],[48+]]-P_A_R[[#This Row],[49+]]</f>
        <v>0</v>
      </c>
      <c r="CS173" s="5">
        <f>P_A_R[[#This Row],[49+]]-P_A_R[[#This Row],[50+]]</f>
        <v>0</v>
      </c>
      <c r="CT173" s="5">
        <f>P_A_R[[#This Row],[50+]]-P_A_R[[#This Row],[51+]]</f>
        <v>0</v>
      </c>
      <c r="CU173" s="5">
        <f>P_A_R[[#This Row],[51+]]-P_A_R[[#This Row],[52+]]</f>
        <v>0</v>
      </c>
      <c r="CV173" s="5">
        <f>P_A_R[[#This Row],[52+]]-P_A_R[[#This Row],[53+]]</f>
        <v>0</v>
      </c>
      <c r="CW173" s="5">
        <f>P_A_R[[#This Row],[53+]]-P_A_R[[#This Row],[54+]]</f>
        <v>0</v>
      </c>
      <c r="CX173" s="5">
        <f>P_A_R[[#This Row],[54+]]-P_A_R[[#This Row],[55+]]</f>
        <v>0</v>
      </c>
      <c r="CY173" s="5">
        <f>P_A_R[[#This Row],[55+]]-P_A_R[[#This Row],[56+]]</f>
        <v>0</v>
      </c>
      <c r="CZ173" s="5">
        <f>P_A_R[[#This Row],[56+]]-P_A_R[[#This Row],[57+]]</f>
        <v>0</v>
      </c>
      <c r="DA173" s="5">
        <f>P_A_R[[#This Row],[57+]]-P_A_R[[#This Row],[58+]]</f>
        <v>0</v>
      </c>
      <c r="DB173" s="5">
        <f>P_A_R[[#This Row],[58+]]-P_A_R[[#This Row],[59+]]</f>
        <v>0</v>
      </c>
    </row>
    <row r="174" spans="1:106" x14ac:dyDescent="0.25">
      <c r="A174" s="10">
        <v>22400983</v>
      </c>
      <c r="B174" t="s">
        <v>81</v>
      </c>
      <c r="C174" t="s">
        <v>91</v>
      </c>
      <c r="D174" s="11">
        <v>0.9375</v>
      </c>
      <c r="E174" s="9" t="str">
        <f>HYPERLINK("https://www.nba.com/stats/player/1627884/boxscores-traditional", "Derrick Jones Jr.")</f>
        <v>Derrick Jones Jr.</v>
      </c>
      <c r="F174">
        <v>20.2</v>
      </c>
      <c r="G174" s="4">
        <v>9.5790000000000006</v>
      </c>
      <c r="H174" s="3">
        <v>0.85543000000000002</v>
      </c>
      <c r="I174" s="3">
        <v>0.83147000000000004</v>
      </c>
      <c r="J174" s="3">
        <v>0.80510999999999999</v>
      </c>
      <c r="K174" s="3">
        <v>0.77337</v>
      </c>
      <c r="L174" s="3">
        <v>0.74214999999999998</v>
      </c>
      <c r="M174" s="3">
        <v>0.70540000000000003</v>
      </c>
      <c r="N174" s="3">
        <v>0.67003000000000001</v>
      </c>
      <c r="O174" s="3">
        <v>0.62929999999999997</v>
      </c>
      <c r="P174" s="3">
        <v>0.59094999999999998</v>
      </c>
      <c r="Q174" s="3">
        <v>0.55171999999999999</v>
      </c>
      <c r="R174" s="3">
        <v>0.50797999999999999</v>
      </c>
      <c r="S174" s="3">
        <v>0.46811999999999998</v>
      </c>
      <c r="T174" s="3">
        <v>0.42465000000000003</v>
      </c>
      <c r="U174" s="3">
        <v>0.38590999999999998</v>
      </c>
      <c r="V174" s="3">
        <v>0.34458</v>
      </c>
      <c r="W174" s="3">
        <v>0.30853999999999998</v>
      </c>
      <c r="X174" s="3">
        <v>0.27093</v>
      </c>
      <c r="Y174" s="3">
        <v>0.23885000000000001</v>
      </c>
      <c r="Z174" s="3">
        <v>0.20896999999999999</v>
      </c>
      <c r="AA174" s="3">
        <v>0.17879</v>
      </c>
      <c r="AB174" s="3">
        <v>0.15386</v>
      </c>
      <c r="AC174" s="3">
        <v>0.12923999999999999</v>
      </c>
      <c r="AD174" s="3">
        <v>0.10935</v>
      </c>
      <c r="AE174" s="3">
        <v>9.0120000000000006E-2</v>
      </c>
      <c r="AF174" s="3">
        <v>7.4929999999999997E-2</v>
      </c>
      <c r="AG174" s="3">
        <v>6.0569999999999999E-2</v>
      </c>
      <c r="AH174" s="3">
        <v>4.947E-2</v>
      </c>
      <c r="AI174" s="3">
        <v>4.0059999999999998E-2</v>
      </c>
      <c r="AJ174" s="3">
        <v>3.1440000000000003E-2</v>
      </c>
      <c r="AK174" s="3">
        <v>2.5000000000000001E-2</v>
      </c>
      <c r="AL174" s="3">
        <v>1.9230000000000001E-2</v>
      </c>
      <c r="AM174" s="3">
        <v>1.4999999999999999E-2</v>
      </c>
      <c r="AN174" s="3">
        <v>1.1299999999999999E-2</v>
      </c>
      <c r="AO174" s="3">
        <v>8.6599999999999993E-3</v>
      </c>
      <c r="AP174" s="3">
        <v>6.5700000000000003E-3</v>
      </c>
      <c r="AQ174" s="3">
        <v>4.7999999999999996E-3</v>
      </c>
      <c r="AR174" s="3">
        <v>3.5699999999999998E-3</v>
      </c>
      <c r="AS174" s="3">
        <v>2.5600000000000002E-3</v>
      </c>
      <c r="AT174" s="3">
        <v>1.8699999999999999E-3</v>
      </c>
      <c r="AU174" s="3">
        <v>1.31E-3</v>
      </c>
      <c r="AV174" s="3">
        <v>9.3999999999999997E-4</v>
      </c>
      <c r="AW174" s="3">
        <v>6.4000000000000005E-4</v>
      </c>
      <c r="AX174" s="3">
        <v>4.4999999999999999E-4</v>
      </c>
      <c r="AY174" s="3">
        <v>3.1E-4</v>
      </c>
      <c r="AZ174" s="3">
        <v>2.1000000000000001E-4</v>
      </c>
      <c r="BA174" s="3">
        <v>1.3999999999999999E-4</v>
      </c>
      <c r="BB174" s="3">
        <v>9.0000000000000006E-5</v>
      </c>
      <c r="BC174" s="3">
        <v>6.0000000000000002E-5</v>
      </c>
      <c r="BD174" s="3">
        <v>4.0000000000000003E-5</v>
      </c>
      <c r="BE174" s="3">
        <v>0</v>
      </c>
      <c r="BF174" s="5">
        <f>P_A_R[[#This Row],[10+]]-P_A_R[[#This Row],[11+]]</f>
        <v>2.3959999999999981E-2</v>
      </c>
      <c r="BG174" s="5">
        <f>P_A_R[[#This Row],[11+]]-P_A_R[[#This Row],[12+]]</f>
        <v>2.636000000000005E-2</v>
      </c>
      <c r="BH174" s="5">
        <f>P_A_R[[#This Row],[12+]]-P_A_R[[#This Row],[13+]]</f>
        <v>3.173999999999999E-2</v>
      </c>
      <c r="BI174" s="5">
        <f>P_A_R[[#This Row],[13+]]-P_A_R[[#This Row],[14+]]</f>
        <v>3.1220000000000026E-2</v>
      </c>
      <c r="BJ174" s="5">
        <f>P_A_R[[#This Row],[14+]]-P_A_R[[#This Row],[15+]]</f>
        <v>3.6749999999999949E-2</v>
      </c>
      <c r="BK174" s="5">
        <f>P_A_R[[#This Row],[15+]]-P_A_R[[#This Row],[16+]]</f>
        <v>3.5370000000000013E-2</v>
      </c>
      <c r="BL174" s="5">
        <f>P_A_R[[#This Row],[16+]]-P_A_R[[#This Row],[17+]]</f>
        <v>4.0730000000000044E-2</v>
      </c>
      <c r="BM174" s="5">
        <f>P_A_R[[#This Row],[17+]]-P_A_R[[#This Row],[18+]]</f>
        <v>3.8349999999999995E-2</v>
      </c>
      <c r="BN174" s="5">
        <f>P_A_R[[#This Row],[18+]]-P_A_R[[#This Row],[19+]]</f>
        <v>3.9229999999999987E-2</v>
      </c>
      <c r="BO174" s="5">
        <f>P_A_R[[#This Row],[19+]]-P_A_R[[#This Row],[20+]]</f>
        <v>4.3740000000000001E-2</v>
      </c>
      <c r="BP174" s="5">
        <f>P_A_R[[#This Row],[20+]]-P_A_R[[#This Row],[21+]]</f>
        <v>3.9860000000000007E-2</v>
      </c>
      <c r="BQ174" s="5">
        <f>P_A_R[[#This Row],[21+]]-P_A_R[[#This Row],[22+]]</f>
        <v>4.3469999999999953E-2</v>
      </c>
      <c r="BR174" s="5">
        <f>P_A_R[[#This Row],[22+]]-P_A_R[[#This Row],[23+]]</f>
        <v>3.8740000000000052E-2</v>
      </c>
      <c r="BS174" s="5">
        <f>P_A_R[[#This Row],[23+]]-P_A_R[[#This Row],[24+]]</f>
        <v>4.1329999999999978E-2</v>
      </c>
      <c r="BT174" s="5">
        <f>P_A_R[[#This Row],[24+]]-P_A_R[[#This Row],[25+]]</f>
        <v>3.6040000000000016E-2</v>
      </c>
      <c r="BU174" s="5">
        <f>P_A_R[[#This Row],[25+]]-P_A_R[[#This Row],[26+]]</f>
        <v>3.7609999999999977E-2</v>
      </c>
      <c r="BV174" s="5">
        <f>P_A_R[[#This Row],[26+]]-P_A_R[[#This Row],[27+]]</f>
        <v>3.2079999999999997E-2</v>
      </c>
      <c r="BW174" s="5">
        <f>P_A_R[[#This Row],[27+]]-P_A_R[[#This Row],[28+]]</f>
        <v>2.9880000000000018E-2</v>
      </c>
      <c r="BX174" s="5">
        <f>P_A_R[[#This Row],[28+]]-P_A_R[[#This Row],[29+]]</f>
        <v>3.0179999999999985E-2</v>
      </c>
      <c r="BY174" s="5">
        <f>P_A_R[[#This Row],[29+]]-P_A_R[[#This Row],[30+]]</f>
        <v>2.4930000000000008E-2</v>
      </c>
      <c r="BZ174" s="5">
        <f>P_A_R[[#This Row],[30+]]-P_A_R[[#This Row],[31+]]</f>
        <v>2.4620000000000003E-2</v>
      </c>
      <c r="CA174" s="5">
        <f>P_A_R[[#This Row],[31+]]-P_A_R[[#This Row],[32+]]</f>
        <v>1.9889999999999991E-2</v>
      </c>
      <c r="CB174" s="5">
        <f>P_A_R[[#This Row],[32+]]-P_A_R[[#This Row],[33+]]</f>
        <v>1.9229999999999997E-2</v>
      </c>
      <c r="CC174" s="5">
        <f>P_A_R[[#This Row],[33+]]-P_A_R[[#This Row],[34+]]</f>
        <v>1.5190000000000009E-2</v>
      </c>
      <c r="CD174" s="5">
        <f>P_A_R[[#This Row],[34+]]-P_A_R[[#This Row],[35+]]</f>
        <v>1.4359999999999998E-2</v>
      </c>
      <c r="CE174" s="5">
        <f>P_A_R[[#This Row],[35+]]-P_A_R[[#This Row],[36+]]</f>
        <v>1.1099999999999999E-2</v>
      </c>
      <c r="CF174" s="5">
        <f>P_A_R[[#This Row],[36+]]-P_A_R[[#This Row],[37+]]</f>
        <v>9.4100000000000017E-3</v>
      </c>
      <c r="CG174" s="5">
        <f>P_A_R[[#This Row],[37+]]-P_A_R[[#This Row],[38+]]</f>
        <v>8.6199999999999957E-3</v>
      </c>
      <c r="CH174" s="5">
        <f>P_A_R[[#This Row],[38+]]-P_A_R[[#This Row],[39+]]</f>
        <v>6.4400000000000013E-3</v>
      </c>
      <c r="CI174" s="5">
        <f>P_A_R[[#This Row],[39+]]-P_A_R[[#This Row],[40+]]</f>
        <v>5.7700000000000008E-3</v>
      </c>
      <c r="CJ174" s="5">
        <f>P_A_R[[#This Row],[40+]]-P_A_R[[#This Row],[41+]]</f>
        <v>4.2300000000000011E-3</v>
      </c>
      <c r="CK174" s="5">
        <f>P_A_R[[#This Row],[41+]]-P_A_R[[#This Row],[42+]]</f>
        <v>3.7000000000000002E-3</v>
      </c>
      <c r="CL174" s="5">
        <f>P_A_R[[#This Row],[42+]]-P_A_R[[#This Row],[43+]]</f>
        <v>2.64E-3</v>
      </c>
      <c r="CM174" s="5">
        <f>P_A_R[[#This Row],[43+]]-P_A_R[[#This Row],[44+]]</f>
        <v>2.089999999999999E-3</v>
      </c>
      <c r="CN174" s="5">
        <f>P_A_R[[#This Row],[44+]]-P_A_R[[#This Row],[45+]]</f>
        <v>1.7700000000000007E-3</v>
      </c>
      <c r="CO174" s="5">
        <f>P_A_R[[#This Row],[45+]]-P_A_R[[#This Row],[46+]]</f>
        <v>1.2299999999999998E-3</v>
      </c>
      <c r="CP174" s="5">
        <f>P_A_R[[#This Row],[46+]]-P_A_R[[#This Row],[47+]]</f>
        <v>1.0099999999999996E-3</v>
      </c>
      <c r="CQ174" s="5">
        <f>P_A_R[[#This Row],[47+]]-P_A_R[[#This Row],[48+]]</f>
        <v>6.9000000000000029E-4</v>
      </c>
      <c r="CR174" s="5">
        <f>P_A_R[[#This Row],[48+]]-P_A_R[[#This Row],[49+]]</f>
        <v>5.5999999999999995E-4</v>
      </c>
      <c r="CS174" s="5">
        <f>P_A_R[[#This Row],[49+]]-P_A_R[[#This Row],[50+]]</f>
        <v>3.6999999999999999E-4</v>
      </c>
      <c r="CT174" s="5">
        <f>P_A_R[[#This Row],[50+]]-P_A_R[[#This Row],[51+]]</f>
        <v>2.9999999999999992E-4</v>
      </c>
      <c r="CU174" s="5">
        <f>P_A_R[[#This Row],[51+]]-P_A_R[[#This Row],[52+]]</f>
        <v>1.9000000000000006E-4</v>
      </c>
      <c r="CV174" s="5">
        <f>P_A_R[[#This Row],[52+]]-P_A_R[[#This Row],[53+]]</f>
        <v>1.3999999999999999E-4</v>
      </c>
      <c r="CW174" s="5">
        <f>P_A_R[[#This Row],[53+]]-P_A_R[[#This Row],[54+]]</f>
        <v>9.9999999999999991E-5</v>
      </c>
      <c r="CX174" s="5">
        <f>P_A_R[[#This Row],[54+]]-P_A_R[[#This Row],[55+]]</f>
        <v>7.0000000000000021E-5</v>
      </c>
      <c r="CY174" s="5">
        <f>P_A_R[[#This Row],[55+]]-P_A_R[[#This Row],[56+]]</f>
        <v>4.9999999999999982E-5</v>
      </c>
      <c r="CZ174" s="5">
        <f>P_A_R[[#This Row],[56+]]-P_A_R[[#This Row],[57+]]</f>
        <v>3.0000000000000004E-5</v>
      </c>
      <c r="DA174" s="5">
        <f>P_A_R[[#This Row],[57+]]-P_A_R[[#This Row],[58+]]</f>
        <v>1.9999999999999998E-5</v>
      </c>
      <c r="DB174" s="5">
        <f>P_A_R[[#This Row],[58+]]-P_A_R[[#This Row],[59+]]</f>
        <v>4.0000000000000003E-5</v>
      </c>
    </row>
    <row r="175" spans="1:106" x14ac:dyDescent="0.25">
      <c r="A175" s="10">
        <v>22400983</v>
      </c>
      <c r="B175" t="s">
        <v>81</v>
      </c>
      <c r="C175" t="s">
        <v>91</v>
      </c>
      <c r="D175" s="11">
        <v>0.9375</v>
      </c>
      <c r="E175" s="9" t="str">
        <f>HYPERLINK("https://www.nba.com/stats/player/1629599/boxscores-traditional", "Amir Coffey")</f>
        <v>Amir Coffey</v>
      </c>
      <c r="F175">
        <v>16.8</v>
      </c>
      <c r="G175" s="4">
        <v>7.2220000000000004</v>
      </c>
      <c r="H175" s="3">
        <v>0.82638999999999996</v>
      </c>
      <c r="I175" s="3">
        <v>0.78813999999999995</v>
      </c>
      <c r="J175" s="3">
        <v>0.74536999999999998</v>
      </c>
      <c r="K175" s="3">
        <v>0.70194000000000001</v>
      </c>
      <c r="L175" s="3">
        <v>0.65173000000000003</v>
      </c>
      <c r="M175" s="3">
        <v>0.59870999999999996</v>
      </c>
      <c r="N175" s="3">
        <v>0.54379999999999995</v>
      </c>
      <c r="O175" s="3">
        <v>0.48803000000000002</v>
      </c>
      <c r="P175" s="3">
        <v>0.43251000000000001</v>
      </c>
      <c r="Q175" s="3">
        <v>0.38208999999999999</v>
      </c>
      <c r="R175" s="3">
        <v>0.32996999999999999</v>
      </c>
      <c r="S175" s="3">
        <v>0.28095999999999999</v>
      </c>
      <c r="T175" s="3">
        <v>0.23576</v>
      </c>
      <c r="U175" s="3">
        <v>0.19489000000000001</v>
      </c>
      <c r="V175" s="3">
        <v>0.15866</v>
      </c>
      <c r="W175" s="3">
        <v>0.12714</v>
      </c>
      <c r="X175" s="3">
        <v>0.10204000000000001</v>
      </c>
      <c r="Y175" s="3">
        <v>7.9269999999999993E-2</v>
      </c>
      <c r="Z175" s="3">
        <v>6.0569999999999999E-2</v>
      </c>
      <c r="AA175" s="3">
        <v>4.5510000000000002E-2</v>
      </c>
      <c r="AB175" s="3">
        <v>3.3619999999999997E-2</v>
      </c>
      <c r="AC175" s="3">
        <v>2.4420000000000001E-2</v>
      </c>
      <c r="AD175" s="3">
        <v>1.7860000000000001E-2</v>
      </c>
      <c r="AE175" s="3">
        <v>1.255E-2</v>
      </c>
      <c r="AF175" s="3">
        <v>8.6599999999999993E-3</v>
      </c>
      <c r="AG175" s="3">
        <v>5.8700000000000002E-3</v>
      </c>
      <c r="AH175" s="3">
        <v>3.9100000000000003E-3</v>
      </c>
      <c r="AI175" s="3">
        <v>2.5600000000000002E-3</v>
      </c>
      <c r="AJ175" s="3">
        <v>1.64E-3</v>
      </c>
      <c r="AK175" s="3">
        <v>1.07E-3</v>
      </c>
      <c r="AL175" s="3">
        <v>6.6E-4</v>
      </c>
      <c r="AM175" s="3">
        <v>4.0000000000000002E-4</v>
      </c>
      <c r="AN175" s="3">
        <v>2.4000000000000001E-4</v>
      </c>
      <c r="AO175" s="3">
        <v>1.3999999999999999E-4</v>
      </c>
      <c r="AP175" s="3">
        <v>8.0000000000000007E-5</v>
      </c>
      <c r="AQ175" s="3">
        <v>5.0000000000000002E-5</v>
      </c>
      <c r="AR175" s="3">
        <v>0</v>
      </c>
      <c r="AS175" s="3">
        <v>0</v>
      </c>
      <c r="AT175" s="3">
        <v>0</v>
      </c>
      <c r="AU175" s="3">
        <v>0</v>
      </c>
      <c r="AV175" s="3">
        <v>0</v>
      </c>
      <c r="AW175" s="3">
        <v>0</v>
      </c>
      <c r="AX175" s="3">
        <v>0</v>
      </c>
      <c r="AY175" s="3">
        <v>0</v>
      </c>
      <c r="AZ175" s="3">
        <v>0</v>
      </c>
      <c r="BA175" s="3">
        <v>0</v>
      </c>
      <c r="BB175" s="3">
        <v>0</v>
      </c>
      <c r="BC175" s="3">
        <v>0</v>
      </c>
      <c r="BD175" s="3">
        <v>0</v>
      </c>
      <c r="BE175" s="3">
        <v>0</v>
      </c>
      <c r="BF175" s="5">
        <f>P_A_R[[#This Row],[10+]]-P_A_R[[#This Row],[11+]]</f>
        <v>3.8250000000000006E-2</v>
      </c>
      <c r="BG175" s="5">
        <f>P_A_R[[#This Row],[11+]]-P_A_R[[#This Row],[12+]]</f>
        <v>4.2769999999999975E-2</v>
      </c>
      <c r="BH175" s="5">
        <f>P_A_R[[#This Row],[12+]]-P_A_R[[#This Row],[13+]]</f>
        <v>4.3429999999999969E-2</v>
      </c>
      <c r="BI175" s="5">
        <f>P_A_R[[#This Row],[13+]]-P_A_R[[#This Row],[14+]]</f>
        <v>5.0209999999999977E-2</v>
      </c>
      <c r="BJ175" s="5">
        <f>P_A_R[[#This Row],[14+]]-P_A_R[[#This Row],[15+]]</f>
        <v>5.3020000000000067E-2</v>
      </c>
      <c r="BK175" s="5">
        <f>P_A_R[[#This Row],[15+]]-P_A_R[[#This Row],[16+]]</f>
        <v>5.4910000000000014E-2</v>
      </c>
      <c r="BL175" s="5">
        <f>P_A_R[[#This Row],[16+]]-P_A_R[[#This Row],[17+]]</f>
        <v>5.5769999999999931E-2</v>
      </c>
      <c r="BM175" s="5">
        <f>P_A_R[[#This Row],[17+]]-P_A_R[[#This Row],[18+]]</f>
        <v>5.5520000000000014E-2</v>
      </c>
      <c r="BN175" s="5">
        <f>P_A_R[[#This Row],[18+]]-P_A_R[[#This Row],[19+]]</f>
        <v>5.042000000000002E-2</v>
      </c>
      <c r="BO175" s="5">
        <f>P_A_R[[#This Row],[19+]]-P_A_R[[#This Row],[20+]]</f>
        <v>5.212E-2</v>
      </c>
      <c r="BP175" s="5">
        <f>P_A_R[[#This Row],[20+]]-P_A_R[[#This Row],[21+]]</f>
        <v>4.9009999999999998E-2</v>
      </c>
      <c r="BQ175" s="5">
        <f>P_A_R[[#This Row],[21+]]-P_A_R[[#This Row],[22+]]</f>
        <v>4.519999999999999E-2</v>
      </c>
      <c r="BR175" s="5">
        <f>P_A_R[[#This Row],[22+]]-P_A_R[[#This Row],[23+]]</f>
        <v>4.086999999999999E-2</v>
      </c>
      <c r="BS175" s="5">
        <f>P_A_R[[#This Row],[23+]]-P_A_R[[#This Row],[24+]]</f>
        <v>3.6230000000000012E-2</v>
      </c>
      <c r="BT175" s="5">
        <f>P_A_R[[#This Row],[24+]]-P_A_R[[#This Row],[25+]]</f>
        <v>3.1519999999999992E-2</v>
      </c>
      <c r="BU175" s="5">
        <f>P_A_R[[#This Row],[25+]]-P_A_R[[#This Row],[26+]]</f>
        <v>2.5099999999999997E-2</v>
      </c>
      <c r="BV175" s="5">
        <f>P_A_R[[#This Row],[26+]]-P_A_R[[#This Row],[27+]]</f>
        <v>2.2770000000000012E-2</v>
      </c>
      <c r="BW175" s="5">
        <f>P_A_R[[#This Row],[27+]]-P_A_R[[#This Row],[28+]]</f>
        <v>1.8699999999999994E-2</v>
      </c>
      <c r="BX175" s="5">
        <f>P_A_R[[#This Row],[28+]]-P_A_R[[#This Row],[29+]]</f>
        <v>1.5059999999999997E-2</v>
      </c>
      <c r="BY175" s="5">
        <f>P_A_R[[#This Row],[29+]]-P_A_R[[#This Row],[30+]]</f>
        <v>1.1890000000000005E-2</v>
      </c>
      <c r="BZ175" s="5">
        <f>P_A_R[[#This Row],[30+]]-P_A_R[[#This Row],[31+]]</f>
        <v>9.1999999999999964E-3</v>
      </c>
      <c r="CA175" s="5">
        <f>P_A_R[[#This Row],[31+]]-P_A_R[[#This Row],[32+]]</f>
        <v>6.5599999999999999E-3</v>
      </c>
      <c r="CB175" s="5">
        <f>P_A_R[[#This Row],[32+]]-P_A_R[[#This Row],[33+]]</f>
        <v>5.3100000000000005E-3</v>
      </c>
      <c r="CC175" s="5">
        <f>P_A_R[[#This Row],[33+]]-P_A_R[[#This Row],[34+]]</f>
        <v>3.8900000000000011E-3</v>
      </c>
      <c r="CD175" s="5">
        <f>P_A_R[[#This Row],[34+]]-P_A_R[[#This Row],[35+]]</f>
        <v>2.7899999999999991E-3</v>
      </c>
      <c r="CE175" s="5">
        <f>P_A_R[[#This Row],[35+]]-P_A_R[[#This Row],[36+]]</f>
        <v>1.9599999999999999E-3</v>
      </c>
      <c r="CF175" s="5">
        <f>P_A_R[[#This Row],[36+]]-P_A_R[[#This Row],[37+]]</f>
        <v>1.3500000000000001E-3</v>
      </c>
      <c r="CG175" s="5">
        <f>P_A_R[[#This Row],[37+]]-P_A_R[[#This Row],[38+]]</f>
        <v>9.2000000000000024E-4</v>
      </c>
      <c r="CH175" s="5">
        <f>P_A_R[[#This Row],[38+]]-P_A_R[[#This Row],[39+]]</f>
        <v>5.6999999999999998E-4</v>
      </c>
      <c r="CI175" s="5">
        <f>P_A_R[[#This Row],[39+]]-P_A_R[[#This Row],[40+]]</f>
        <v>4.0999999999999999E-4</v>
      </c>
      <c r="CJ175" s="5">
        <f>P_A_R[[#This Row],[40+]]-P_A_R[[#This Row],[41+]]</f>
        <v>2.5999999999999998E-4</v>
      </c>
      <c r="CK175" s="5">
        <f>P_A_R[[#This Row],[41+]]-P_A_R[[#This Row],[42+]]</f>
        <v>1.6000000000000001E-4</v>
      </c>
      <c r="CL175" s="5">
        <f>P_A_R[[#This Row],[42+]]-P_A_R[[#This Row],[43+]]</f>
        <v>1.0000000000000002E-4</v>
      </c>
      <c r="CM175" s="5">
        <f>P_A_R[[#This Row],[43+]]-P_A_R[[#This Row],[44+]]</f>
        <v>5.9999999999999981E-5</v>
      </c>
      <c r="CN175" s="5">
        <f>P_A_R[[#This Row],[44+]]-P_A_R[[#This Row],[45+]]</f>
        <v>3.0000000000000004E-5</v>
      </c>
      <c r="CO175" s="5">
        <f>P_A_R[[#This Row],[45+]]-P_A_R[[#This Row],[46+]]</f>
        <v>5.0000000000000002E-5</v>
      </c>
      <c r="CP175" s="5">
        <f>P_A_R[[#This Row],[46+]]-P_A_R[[#This Row],[47+]]</f>
        <v>0</v>
      </c>
      <c r="CQ175" s="5">
        <f>P_A_R[[#This Row],[47+]]-P_A_R[[#This Row],[48+]]</f>
        <v>0</v>
      </c>
      <c r="CR175" s="5">
        <f>P_A_R[[#This Row],[48+]]-P_A_R[[#This Row],[49+]]</f>
        <v>0</v>
      </c>
      <c r="CS175" s="5">
        <f>P_A_R[[#This Row],[49+]]-P_A_R[[#This Row],[50+]]</f>
        <v>0</v>
      </c>
      <c r="CT175" s="5">
        <f>P_A_R[[#This Row],[50+]]-P_A_R[[#This Row],[51+]]</f>
        <v>0</v>
      </c>
      <c r="CU175" s="5">
        <f>P_A_R[[#This Row],[51+]]-P_A_R[[#This Row],[52+]]</f>
        <v>0</v>
      </c>
      <c r="CV175" s="5">
        <f>P_A_R[[#This Row],[52+]]-P_A_R[[#This Row],[53+]]</f>
        <v>0</v>
      </c>
      <c r="CW175" s="5">
        <f>P_A_R[[#This Row],[53+]]-P_A_R[[#This Row],[54+]]</f>
        <v>0</v>
      </c>
      <c r="CX175" s="5">
        <f>P_A_R[[#This Row],[54+]]-P_A_R[[#This Row],[55+]]</f>
        <v>0</v>
      </c>
      <c r="CY175" s="5">
        <f>P_A_R[[#This Row],[55+]]-P_A_R[[#This Row],[56+]]</f>
        <v>0</v>
      </c>
      <c r="CZ175" s="5">
        <f>P_A_R[[#This Row],[56+]]-P_A_R[[#This Row],[57+]]</f>
        <v>0</v>
      </c>
      <c r="DA175" s="5">
        <f>P_A_R[[#This Row],[57+]]-P_A_R[[#This Row],[58+]]</f>
        <v>0</v>
      </c>
      <c r="DB175" s="5">
        <f>P_A_R[[#This Row],[58+]]-P_A_R[[#This Row],[59+]]</f>
        <v>0</v>
      </c>
    </row>
    <row r="176" spans="1:106" x14ac:dyDescent="0.25">
      <c r="A176" s="10">
        <v>22400983</v>
      </c>
      <c r="B176" t="s">
        <v>81</v>
      </c>
      <c r="C176" t="s">
        <v>91</v>
      </c>
      <c r="D176" s="11">
        <v>0.9375</v>
      </c>
      <c r="E176" s="9" t="str">
        <f>HYPERLINK("https://www.nba.com/stats/player/1629611/boxscores-traditional", "Terance Mann")</f>
        <v>Terance Mann</v>
      </c>
      <c r="F176">
        <v>15.4</v>
      </c>
      <c r="G176" s="4">
        <v>6.8879999999999999</v>
      </c>
      <c r="H176" s="3">
        <v>0.7823</v>
      </c>
      <c r="I176" s="3">
        <v>0.73890999999999996</v>
      </c>
      <c r="J176" s="3">
        <v>0.68793000000000004</v>
      </c>
      <c r="K176" s="3">
        <v>0.63683000000000001</v>
      </c>
      <c r="L176" s="3">
        <v>0.57926</v>
      </c>
      <c r="M176" s="3">
        <v>0.52392000000000005</v>
      </c>
      <c r="N176" s="3">
        <v>0.46414</v>
      </c>
      <c r="O176" s="3">
        <v>0.40905000000000002</v>
      </c>
      <c r="P176" s="3">
        <v>0.35197000000000001</v>
      </c>
      <c r="Q176" s="3">
        <v>0.30153000000000002</v>
      </c>
      <c r="R176" s="3">
        <v>0.25142999999999999</v>
      </c>
      <c r="S176" s="3">
        <v>0.20896999999999999</v>
      </c>
      <c r="T176" s="3">
        <v>0.16853000000000001</v>
      </c>
      <c r="U176" s="3">
        <v>0.13567000000000001</v>
      </c>
      <c r="V176" s="3">
        <v>0.10564999999999999</v>
      </c>
      <c r="W176" s="3">
        <v>8.226E-2</v>
      </c>
      <c r="X176" s="3">
        <v>6.1780000000000002E-2</v>
      </c>
      <c r="Y176" s="3">
        <v>4.648E-2</v>
      </c>
      <c r="Z176" s="3">
        <v>3.3619999999999997E-2</v>
      </c>
      <c r="AA176" s="3">
        <v>2.4420000000000001E-2</v>
      </c>
      <c r="AB176" s="3">
        <v>1.7000000000000001E-2</v>
      </c>
      <c r="AC176" s="3">
        <v>1.191E-2</v>
      </c>
      <c r="AD176" s="3">
        <v>7.9799999999999992E-3</v>
      </c>
      <c r="AE176" s="3">
        <v>5.2300000000000003E-3</v>
      </c>
      <c r="AF176" s="3">
        <v>3.47E-3</v>
      </c>
      <c r="AG176" s="3">
        <v>2.1900000000000001E-3</v>
      </c>
      <c r="AH176" s="3">
        <v>1.39E-3</v>
      </c>
      <c r="AI176" s="3">
        <v>8.4000000000000003E-4</v>
      </c>
      <c r="AJ176" s="3">
        <v>5.1999999999999995E-4</v>
      </c>
      <c r="AK176" s="3">
        <v>2.9999999999999997E-4</v>
      </c>
      <c r="AL176" s="3">
        <v>1.8000000000000001E-4</v>
      </c>
      <c r="AM176" s="3">
        <v>1E-4</v>
      </c>
      <c r="AN176" s="3">
        <v>6.0000000000000002E-5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0</v>
      </c>
      <c r="AW176" s="3">
        <v>0</v>
      </c>
      <c r="AX176" s="3">
        <v>0</v>
      </c>
      <c r="AY176" s="3">
        <v>0</v>
      </c>
      <c r="AZ176" s="3">
        <v>0</v>
      </c>
      <c r="BA176" s="3">
        <v>0</v>
      </c>
      <c r="BB176" s="3">
        <v>0</v>
      </c>
      <c r="BC176" s="3">
        <v>0</v>
      </c>
      <c r="BD176" s="3">
        <v>0</v>
      </c>
      <c r="BE176" s="3">
        <v>0</v>
      </c>
      <c r="BF176" s="5">
        <f>P_A_R[[#This Row],[10+]]-P_A_R[[#This Row],[11+]]</f>
        <v>4.339000000000004E-2</v>
      </c>
      <c r="BG176" s="5">
        <f>P_A_R[[#This Row],[11+]]-P_A_R[[#This Row],[12+]]</f>
        <v>5.0979999999999914E-2</v>
      </c>
      <c r="BH176" s="5">
        <f>P_A_R[[#This Row],[12+]]-P_A_R[[#This Row],[13+]]</f>
        <v>5.1100000000000034E-2</v>
      </c>
      <c r="BI176" s="5">
        <f>P_A_R[[#This Row],[13+]]-P_A_R[[#This Row],[14+]]</f>
        <v>5.757000000000001E-2</v>
      </c>
      <c r="BJ176" s="5">
        <f>P_A_R[[#This Row],[14+]]-P_A_R[[#This Row],[15+]]</f>
        <v>5.5339999999999945E-2</v>
      </c>
      <c r="BK176" s="5">
        <f>P_A_R[[#This Row],[15+]]-P_A_R[[#This Row],[16+]]</f>
        <v>5.9780000000000055E-2</v>
      </c>
      <c r="BL176" s="5">
        <f>P_A_R[[#This Row],[16+]]-P_A_R[[#This Row],[17+]]</f>
        <v>5.5089999999999972E-2</v>
      </c>
      <c r="BM176" s="5">
        <f>P_A_R[[#This Row],[17+]]-P_A_R[[#This Row],[18+]]</f>
        <v>5.708000000000002E-2</v>
      </c>
      <c r="BN176" s="5">
        <f>P_A_R[[#This Row],[18+]]-P_A_R[[#This Row],[19+]]</f>
        <v>5.0439999999999985E-2</v>
      </c>
      <c r="BO176" s="5">
        <f>P_A_R[[#This Row],[19+]]-P_A_R[[#This Row],[20+]]</f>
        <v>5.0100000000000033E-2</v>
      </c>
      <c r="BP176" s="5">
        <f>P_A_R[[#This Row],[20+]]-P_A_R[[#This Row],[21+]]</f>
        <v>4.2459999999999998E-2</v>
      </c>
      <c r="BQ176" s="5">
        <f>P_A_R[[#This Row],[21+]]-P_A_R[[#This Row],[22+]]</f>
        <v>4.0439999999999976E-2</v>
      </c>
      <c r="BR176" s="5">
        <f>P_A_R[[#This Row],[22+]]-P_A_R[[#This Row],[23+]]</f>
        <v>3.286E-2</v>
      </c>
      <c r="BS176" s="5">
        <f>P_A_R[[#This Row],[23+]]-P_A_R[[#This Row],[24+]]</f>
        <v>3.0020000000000019E-2</v>
      </c>
      <c r="BT176" s="5">
        <f>P_A_R[[#This Row],[24+]]-P_A_R[[#This Row],[25+]]</f>
        <v>2.3389999999999994E-2</v>
      </c>
      <c r="BU176" s="5">
        <f>P_A_R[[#This Row],[25+]]-P_A_R[[#This Row],[26+]]</f>
        <v>2.0479999999999998E-2</v>
      </c>
      <c r="BV176" s="5">
        <f>P_A_R[[#This Row],[26+]]-P_A_R[[#This Row],[27+]]</f>
        <v>1.5300000000000001E-2</v>
      </c>
      <c r="BW176" s="5">
        <f>P_A_R[[#This Row],[27+]]-P_A_R[[#This Row],[28+]]</f>
        <v>1.2860000000000003E-2</v>
      </c>
      <c r="BX176" s="5">
        <f>P_A_R[[#This Row],[28+]]-P_A_R[[#This Row],[29+]]</f>
        <v>9.1999999999999964E-3</v>
      </c>
      <c r="BY176" s="5">
        <f>P_A_R[[#This Row],[29+]]-P_A_R[[#This Row],[30+]]</f>
        <v>7.4199999999999995E-3</v>
      </c>
      <c r="BZ176" s="5">
        <f>P_A_R[[#This Row],[30+]]-P_A_R[[#This Row],[31+]]</f>
        <v>5.0900000000000008E-3</v>
      </c>
      <c r="CA176" s="5">
        <f>P_A_R[[#This Row],[31+]]-P_A_R[[#This Row],[32+]]</f>
        <v>3.9300000000000012E-3</v>
      </c>
      <c r="CB176" s="5">
        <f>P_A_R[[#This Row],[32+]]-P_A_R[[#This Row],[33+]]</f>
        <v>2.749999999999999E-3</v>
      </c>
      <c r="CC176" s="5">
        <f>P_A_R[[#This Row],[33+]]-P_A_R[[#This Row],[34+]]</f>
        <v>1.7600000000000003E-3</v>
      </c>
      <c r="CD176" s="5">
        <f>P_A_R[[#This Row],[34+]]-P_A_R[[#This Row],[35+]]</f>
        <v>1.2799999999999999E-3</v>
      </c>
      <c r="CE176" s="5">
        <f>P_A_R[[#This Row],[35+]]-P_A_R[[#This Row],[36+]]</f>
        <v>8.0000000000000015E-4</v>
      </c>
      <c r="CF176" s="5">
        <f>P_A_R[[#This Row],[36+]]-P_A_R[[#This Row],[37+]]</f>
        <v>5.4999999999999992E-4</v>
      </c>
      <c r="CG176" s="5">
        <f>P_A_R[[#This Row],[37+]]-P_A_R[[#This Row],[38+]]</f>
        <v>3.2000000000000008E-4</v>
      </c>
      <c r="CH176" s="5">
        <f>P_A_R[[#This Row],[38+]]-P_A_R[[#This Row],[39+]]</f>
        <v>2.1999999999999998E-4</v>
      </c>
      <c r="CI176" s="5">
        <f>P_A_R[[#This Row],[39+]]-P_A_R[[#This Row],[40+]]</f>
        <v>1.1999999999999996E-4</v>
      </c>
      <c r="CJ176" s="5">
        <f>P_A_R[[#This Row],[40+]]-P_A_R[[#This Row],[41+]]</f>
        <v>8.0000000000000007E-5</v>
      </c>
      <c r="CK176" s="5">
        <f>P_A_R[[#This Row],[41+]]-P_A_R[[#This Row],[42+]]</f>
        <v>4.0000000000000003E-5</v>
      </c>
      <c r="CL176" s="5">
        <f>P_A_R[[#This Row],[42+]]-P_A_R[[#This Row],[43+]]</f>
        <v>6.0000000000000002E-5</v>
      </c>
      <c r="CM176" s="5">
        <f>P_A_R[[#This Row],[43+]]-P_A_R[[#This Row],[44+]]</f>
        <v>0</v>
      </c>
      <c r="CN176" s="5">
        <f>P_A_R[[#This Row],[44+]]-P_A_R[[#This Row],[45+]]</f>
        <v>0</v>
      </c>
      <c r="CO176" s="5">
        <f>P_A_R[[#This Row],[45+]]-P_A_R[[#This Row],[46+]]</f>
        <v>0</v>
      </c>
      <c r="CP176" s="5">
        <f>P_A_R[[#This Row],[46+]]-P_A_R[[#This Row],[47+]]</f>
        <v>0</v>
      </c>
      <c r="CQ176" s="5">
        <f>P_A_R[[#This Row],[47+]]-P_A_R[[#This Row],[48+]]</f>
        <v>0</v>
      </c>
      <c r="CR176" s="5">
        <f>P_A_R[[#This Row],[48+]]-P_A_R[[#This Row],[49+]]</f>
        <v>0</v>
      </c>
      <c r="CS176" s="5">
        <f>P_A_R[[#This Row],[49+]]-P_A_R[[#This Row],[50+]]</f>
        <v>0</v>
      </c>
      <c r="CT176" s="5">
        <f>P_A_R[[#This Row],[50+]]-P_A_R[[#This Row],[51+]]</f>
        <v>0</v>
      </c>
      <c r="CU176" s="5">
        <f>P_A_R[[#This Row],[51+]]-P_A_R[[#This Row],[52+]]</f>
        <v>0</v>
      </c>
      <c r="CV176" s="5">
        <f>P_A_R[[#This Row],[52+]]-P_A_R[[#This Row],[53+]]</f>
        <v>0</v>
      </c>
      <c r="CW176" s="5">
        <f>P_A_R[[#This Row],[53+]]-P_A_R[[#This Row],[54+]]</f>
        <v>0</v>
      </c>
      <c r="CX176" s="5">
        <f>P_A_R[[#This Row],[54+]]-P_A_R[[#This Row],[55+]]</f>
        <v>0</v>
      </c>
      <c r="CY176" s="5">
        <f>P_A_R[[#This Row],[55+]]-P_A_R[[#This Row],[56+]]</f>
        <v>0</v>
      </c>
      <c r="CZ176" s="5">
        <f>P_A_R[[#This Row],[56+]]-P_A_R[[#This Row],[57+]]</f>
        <v>0</v>
      </c>
      <c r="DA176" s="5">
        <f>P_A_R[[#This Row],[57+]]-P_A_R[[#This Row],[58+]]</f>
        <v>0</v>
      </c>
      <c r="DB176" s="5">
        <f>P_A_R[[#This Row],[58+]]-P_A_R[[#This Row],[59+]]</f>
        <v>0</v>
      </c>
    </row>
    <row r="177" spans="1:106" x14ac:dyDescent="0.25">
      <c r="A177" s="10">
        <v>22400983</v>
      </c>
      <c r="B177" t="s">
        <v>81</v>
      </c>
      <c r="C177" t="s">
        <v>91</v>
      </c>
      <c r="D177" s="11">
        <v>0.9375</v>
      </c>
      <c r="E177" s="9" t="str">
        <f>HYPERLINK("https://www.nba.com/stats/player/1629645/boxscores-traditional", "Kevin Porter Jr.")</f>
        <v>Kevin Porter Jr.</v>
      </c>
      <c r="F177">
        <v>16.8</v>
      </c>
      <c r="G177" s="4">
        <v>11.72</v>
      </c>
      <c r="H177" s="3">
        <v>0.71904000000000001</v>
      </c>
      <c r="I177" s="3">
        <v>0.68793000000000004</v>
      </c>
      <c r="J177" s="3">
        <v>0.65910000000000002</v>
      </c>
      <c r="K177" s="3">
        <v>0.62551999999999996</v>
      </c>
      <c r="L177" s="3">
        <v>0.59482999999999997</v>
      </c>
      <c r="M177" s="3">
        <v>0.55962000000000001</v>
      </c>
      <c r="N177" s="3">
        <v>0.52790000000000004</v>
      </c>
      <c r="O177" s="3">
        <v>0.49202000000000001</v>
      </c>
      <c r="P177" s="3">
        <v>0.46017000000000002</v>
      </c>
      <c r="Q177" s="3">
        <v>0.42465000000000003</v>
      </c>
      <c r="R177" s="3">
        <v>0.39357999999999999</v>
      </c>
      <c r="S177" s="3">
        <v>0.35942000000000002</v>
      </c>
      <c r="T177" s="3">
        <v>0.32996999999999999</v>
      </c>
      <c r="U177" s="3">
        <v>0.29805999999999999</v>
      </c>
      <c r="V177" s="3">
        <v>0.27093</v>
      </c>
      <c r="W177" s="3">
        <v>0.24196000000000001</v>
      </c>
      <c r="X177" s="3">
        <v>0.2177</v>
      </c>
      <c r="Y177" s="3">
        <v>0.19214999999999999</v>
      </c>
      <c r="Z177" s="3">
        <v>0.16853000000000001</v>
      </c>
      <c r="AA177" s="3">
        <v>0.14917</v>
      </c>
      <c r="AB177" s="3">
        <v>0.12923999999999999</v>
      </c>
      <c r="AC177" s="3">
        <v>0.11314</v>
      </c>
      <c r="AD177" s="3">
        <v>9.6799999999999997E-2</v>
      </c>
      <c r="AE177" s="3">
        <v>8.3790000000000003E-2</v>
      </c>
      <c r="AF177" s="3">
        <v>7.0779999999999996E-2</v>
      </c>
      <c r="AG177" s="3">
        <v>6.0569999999999999E-2</v>
      </c>
      <c r="AH177" s="3">
        <v>5.0500000000000003E-2</v>
      </c>
      <c r="AI177" s="3">
        <v>4.2720000000000001E-2</v>
      </c>
      <c r="AJ177" s="3">
        <v>3.5150000000000001E-2</v>
      </c>
      <c r="AK177" s="3">
        <v>2.938E-2</v>
      </c>
      <c r="AL177" s="3">
        <v>2.385E-2</v>
      </c>
      <c r="AM177" s="3">
        <v>1.9699999999999999E-2</v>
      </c>
      <c r="AN177" s="3">
        <v>1.5779999999999999E-2</v>
      </c>
      <c r="AO177" s="3">
        <v>1.255E-2</v>
      </c>
      <c r="AP177" s="3">
        <v>1.017E-2</v>
      </c>
      <c r="AQ177" s="3">
        <v>7.9799999999999992E-3</v>
      </c>
      <c r="AR177" s="3">
        <v>6.3899999999999998E-3</v>
      </c>
      <c r="AS177" s="3">
        <v>4.9399999999999999E-3</v>
      </c>
      <c r="AT177" s="3">
        <v>3.9100000000000003E-3</v>
      </c>
      <c r="AU177" s="3">
        <v>2.98E-3</v>
      </c>
      <c r="AV177" s="3">
        <v>2.33E-3</v>
      </c>
      <c r="AW177" s="3">
        <v>1.75E-3</v>
      </c>
      <c r="AX177" s="3">
        <v>1.3500000000000001E-3</v>
      </c>
      <c r="AY177" s="3">
        <v>1E-3</v>
      </c>
      <c r="AZ177" s="3">
        <v>7.6000000000000004E-4</v>
      </c>
      <c r="BA177" s="3">
        <v>5.5999999999999995E-4</v>
      </c>
      <c r="BB177" s="3">
        <v>4.2000000000000002E-4</v>
      </c>
      <c r="BC177" s="3">
        <v>2.9999999999999997E-4</v>
      </c>
      <c r="BD177" s="3">
        <v>2.2000000000000001E-4</v>
      </c>
      <c r="BE177" s="3">
        <v>1.6000000000000001E-4</v>
      </c>
      <c r="BF177" s="5">
        <f>P_A_R[[#This Row],[10+]]-P_A_R[[#This Row],[11+]]</f>
        <v>3.1109999999999971E-2</v>
      </c>
      <c r="BG177" s="5">
        <f>P_A_R[[#This Row],[11+]]-P_A_R[[#This Row],[12+]]</f>
        <v>2.8830000000000022E-2</v>
      </c>
      <c r="BH177" s="5">
        <f>P_A_R[[#This Row],[12+]]-P_A_R[[#This Row],[13+]]</f>
        <v>3.3580000000000054E-2</v>
      </c>
      <c r="BI177" s="5">
        <f>P_A_R[[#This Row],[13+]]-P_A_R[[#This Row],[14+]]</f>
        <v>3.0689999999999995E-2</v>
      </c>
      <c r="BJ177" s="5">
        <f>P_A_R[[#This Row],[14+]]-P_A_R[[#This Row],[15+]]</f>
        <v>3.5209999999999964E-2</v>
      </c>
      <c r="BK177" s="5">
        <f>P_A_R[[#This Row],[15+]]-P_A_R[[#This Row],[16+]]</f>
        <v>3.171999999999997E-2</v>
      </c>
      <c r="BL177" s="5">
        <f>P_A_R[[#This Row],[16+]]-P_A_R[[#This Row],[17+]]</f>
        <v>3.5880000000000023E-2</v>
      </c>
      <c r="BM177" s="5">
        <f>P_A_R[[#This Row],[17+]]-P_A_R[[#This Row],[18+]]</f>
        <v>3.1849999999999989E-2</v>
      </c>
      <c r="BN177" s="5">
        <f>P_A_R[[#This Row],[18+]]-P_A_R[[#This Row],[19+]]</f>
        <v>3.5519999999999996E-2</v>
      </c>
      <c r="BO177" s="5">
        <f>P_A_R[[#This Row],[19+]]-P_A_R[[#This Row],[20+]]</f>
        <v>3.1070000000000042E-2</v>
      </c>
      <c r="BP177" s="5">
        <f>P_A_R[[#This Row],[20+]]-P_A_R[[#This Row],[21+]]</f>
        <v>3.4159999999999968E-2</v>
      </c>
      <c r="BQ177" s="5">
        <f>P_A_R[[#This Row],[21+]]-P_A_R[[#This Row],[22+]]</f>
        <v>2.9450000000000032E-2</v>
      </c>
      <c r="BR177" s="5">
        <f>P_A_R[[#This Row],[22+]]-P_A_R[[#This Row],[23+]]</f>
        <v>3.1909999999999994E-2</v>
      </c>
      <c r="BS177" s="5">
        <f>P_A_R[[#This Row],[23+]]-P_A_R[[#This Row],[24+]]</f>
        <v>2.7129999999999987E-2</v>
      </c>
      <c r="BT177" s="5">
        <f>P_A_R[[#This Row],[24+]]-P_A_R[[#This Row],[25+]]</f>
        <v>2.8969999999999996E-2</v>
      </c>
      <c r="BU177" s="5">
        <f>P_A_R[[#This Row],[25+]]-P_A_R[[#This Row],[26+]]</f>
        <v>2.4260000000000004E-2</v>
      </c>
      <c r="BV177" s="5">
        <f>P_A_R[[#This Row],[26+]]-P_A_R[[#This Row],[27+]]</f>
        <v>2.5550000000000017E-2</v>
      </c>
      <c r="BW177" s="5">
        <f>P_A_R[[#This Row],[27+]]-P_A_R[[#This Row],[28+]]</f>
        <v>2.3619999999999974E-2</v>
      </c>
      <c r="BX177" s="5">
        <f>P_A_R[[#This Row],[28+]]-P_A_R[[#This Row],[29+]]</f>
        <v>1.9360000000000016E-2</v>
      </c>
      <c r="BY177" s="5">
        <f>P_A_R[[#This Row],[29+]]-P_A_R[[#This Row],[30+]]</f>
        <v>1.9930000000000003E-2</v>
      </c>
      <c r="BZ177" s="5">
        <f>P_A_R[[#This Row],[30+]]-P_A_R[[#This Row],[31+]]</f>
        <v>1.6099999999999989E-2</v>
      </c>
      <c r="CA177" s="5">
        <f>P_A_R[[#This Row],[31+]]-P_A_R[[#This Row],[32+]]</f>
        <v>1.6340000000000007E-2</v>
      </c>
      <c r="CB177" s="5">
        <f>P_A_R[[#This Row],[32+]]-P_A_R[[#This Row],[33+]]</f>
        <v>1.3009999999999994E-2</v>
      </c>
      <c r="CC177" s="5">
        <f>P_A_R[[#This Row],[33+]]-P_A_R[[#This Row],[34+]]</f>
        <v>1.3010000000000008E-2</v>
      </c>
      <c r="CD177" s="5">
        <f>P_A_R[[#This Row],[34+]]-P_A_R[[#This Row],[35+]]</f>
        <v>1.0209999999999997E-2</v>
      </c>
      <c r="CE177" s="5">
        <f>P_A_R[[#This Row],[35+]]-P_A_R[[#This Row],[36+]]</f>
        <v>1.0069999999999996E-2</v>
      </c>
      <c r="CF177" s="5">
        <f>P_A_R[[#This Row],[36+]]-P_A_R[[#This Row],[37+]]</f>
        <v>7.7800000000000022E-3</v>
      </c>
      <c r="CG177" s="5">
        <f>P_A_R[[#This Row],[37+]]-P_A_R[[#This Row],[38+]]</f>
        <v>7.5700000000000003E-3</v>
      </c>
      <c r="CH177" s="5">
        <f>P_A_R[[#This Row],[38+]]-P_A_R[[#This Row],[39+]]</f>
        <v>5.7700000000000008E-3</v>
      </c>
      <c r="CI177" s="5">
        <f>P_A_R[[#This Row],[39+]]-P_A_R[[#This Row],[40+]]</f>
        <v>5.5300000000000002E-3</v>
      </c>
      <c r="CJ177" s="5">
        <f>P_A_R[[#This Row],[40+]]-P_A_R[[#This Row],[41+]]</f>
        <v>4.1500000000000009E-3</v>
      </c>
      <c r="CK177" s="5">
        <f>P_A_R[[#This Row],[41+]]-P_A_R[[#This Row],[42+]]</f>
        <v>3.9199999999999999E-3</v>
      </c>
      <c r="CL177" s="5">
        <f>P_A_R[[#This Row],[42+]]-P_A_R[[#This Row],[43+]]</f>
        <v>3.2299999999999985E-3</v>
      </c>
      <c r="CM177" s="5">
        <f>P_A_R[[#This Row],[43+]]-P_A_R[[#This Row],[44+]]</f>
        <v>2.3800000000000002E-3</v>
      </c>
      <c r="CN177" s="5">
        <f>P_A_R[[#This Row],[44+]]-P_A_R[[#This Row],[45+]]</f>
        <v>2.190000000000001E-3</v>
      </c>
      <c r="CO177" s="5">
        <f>P_A_R[[#This Row],[45+]]-P_A_R[[#This Row],[46+]]</f>
        <v>1.5899999999999994E-3</v>
      </c>
      <c r="CP177" s="5">
        <f>P_A_R[[#This Row],[46+]]-P_A_R[[#This Row],[47+]]</f>
        <v>1.4499999999999999E-3</v>
      </c>
      <c r="CQ177" s="5">
        <f>P_A_R[[#This Row],[47+]]-P_A_R[[#This Row],[48+]]</f>
        <v>1.0299999999999997E-3</v>
      </c>
      <c r="CR177" s="5">
        <f>P_A_R[[#This Row],[48+]]-P_A_R[[#This Row],[49+]]</f>
        <v>9.3000000000000027E-4</v>
      </c>
      <c r="CS177" s="5">
        <f>P_A_R[[#This Row],[49+]]-P_A_R[[#This Row],[50+]]</f>
        <v>6.4999999999999997E-4</v>
      </c>
      <c r="CT177" s="5">
        <f>P_A_R[[#This Row],[50+]]-P_A_R[[#This Row],[51+]]</f>
        <v>5.8E-4</v>
      </c>
      <c r="CU177" s="5">
        <f>P_A_R[[#This Row],[51+]]-P_A_R[[#This Row],[52+]]</f>
        <v>3.9999999999999996E-4</v>
      </c>
      <c r="CV177" s="5">
        <f>P_A_R[[#This Row],[52+]]-P_A_R[[#This Row],[53+]]</f>
        <v>3.5000000000000005E-4</v>
      </c>
      <c r="CW177" s="5">
        <f>P_A_R[[#This Row],[53+]]-P_A_R[[#This Row],[54+]]</f>
        <v>2.3999999999999998E-4</v>
      </c>
      <c r="CX177" s="5">
        <f>P_A_R[[#This Row],[54+]]-P_A_R[[#This Row],[55+]]</f>
        <v>2.0000000000000009E-4</v>
      </c>
      <c r="CY177" s="5">
        <f>P_A_R[[#This Row],[55+]]-P_A_R[[#This Row],[56+]]</f>
        <v>1.3999999999999993E-4</v>
      </c>
      <c r="CZ177" s="5">
        <f>P_A_R[[#This Row],[56+]]-P_A_R[[#This Row],[57+]]</f>
        <v>1.2000000000000004E-4</v>
      </c>
      <c r="DA177" s="5">
        <f>P_A_R[[#This Row],[57+]]-P_A_R[[#This Row],[58+]]</f>
        <v>7.9999999999999966E-5</v>
      </c>
      <c r="DB177" s="5">
        <f>P_A_R[[#This Row],[58+]]-P_A_R[[#This Row],[59+]]</f>
        <v>5.9999999999999995E-5</v>
      </c>
    </row>
    <row r="178" spans="1:106" x14ac:dyDescent="0.25">
      <c r="A178" s="10">
        <v>22400983</v>
      </c>
      <c r="B178" t="s">
        <v>91</v>
      </c>
      <c r="C178" t="s">
        <v>81</v>
      </c>
      <c r="D178" s="11">
        <v>0.9375</v>
      </c>
      <c r="E178" s="9" t="str">
        <f>HYPERLINK("https://www.nba.com/stats/player/1628398/boxscores-traditional", "Kyle Kuzma")</f>
        <v>Kyle Kuzma</v>
      </c>
      <c r="F178">
        <v>25.6</v>
      </c>
      <c r="G178" s="4">
        <v>6.3440000000000003</v>
      </c>
      <c r="H178" s="3">
        <v>0.99304999999999999</v>
      </c>
      <c r="I178" s="3">
        <v>0.98928000000000005</v>
      </c>
      <c r="J178" s="3">
        <v>0.98382000000000003</v>
      </c>
      <c r="K178" s="3">
        <v>0.97670000000000001</v>
      </c>
      <c r="L178" s="3">
        <v>0.96638000000000002</v>
      </c>
      <c r="M178" s="3">
        <v>0.95254000000000005</v>
      </c>
      <c r="N178" s="3">
        <v>0.93447999999999998</v>
      </c>
      <c r="O178" s="3">
        <v>0.91308999999999996</v>
      </c>
      <c r="P178" s="3">
        <v>0.88492999999999999</v>
      </c>
      <c r="Q178" s="3">
        <v>0.85082999999999998</v>
      </c>
      <c r="R178" s="3">
        <v>0.81057000000000001</v>
      </c>
      <c r="S178" s="3">
        <v>0.76729999999999998</v>
      </c>
      <c r="T178" s="3">
        <v>0.71565999999999996</v>
      </c>
      <c r="U178" s="3">
        <v>0.65910000000000002</v>
      </c>
      <c r="V178" s="3">
        <v>0.59870999999999996</v>
      </c>
      <c r="W178" s="3">
        <v>0.53586</v>
      </c>
      <c r="X178" s="3">
        <v>0.47608</v>
      </c>
      <c r="Y178" s="3">
        <v>0.41293999999999997</v>
      </c>
      <c r="Z178" s="3">
        <v>0.35197000000000001</v>
      </c>
      <c r="AA178" s="3">
        <v>0.29459999999999997</v>
      </c>
      <c r="AB178" s="3">
        <v>0.24510000000000001</v>
      </c>
      <c r="AC178" s="3">
        <v>0.19766</v>
      </c>
      <c r="AD178" s="3">
        <v>0.15625</v>
      </c>
      <c r="AE178" s="3">
        <v>0.121</v>
      </c>
      <c r="AF178" s="3">
        <v>9.3420000000000003E-2</v>
      </c>
      <c r="AG178" s="3">
        <v>6.9440000000000002E-2</v>
      </c>
      <c r="AH178" s="3">
        <v>5.0500000000000003E-2</v>
      </c>
      <c r="AI178" s="3">
        <v>3.5929999999999997E-2</v>
      </c>
      <c r="AJ178" s="3">
        <v>2.5590000000000002E-2</v>
      </c>
      <c r="AK178" s="3">
        <v>1.7430000000000001E-2</v>
      </c>
      <c r="AL178" s="3">
        <v>1.1599999999999999E-2</v>
      </c>
      <c r="AM178" s="3">
        <v>7.5500000000000003E-3</v>
      </c>
      <c r="AN178" s="3">
        <v>4.7999999999999996E-3</v>
      </c>
      <c r="AO178" s="3">
        <v>3.0699999999999998E-3</v>
      </c>
      <c r="AP178" s="3">
        <v>1.8699999999999999E-3</v>
      </c>
      <c r="AQ178" s="3">
        <v>1.1100000000000001E-3</v>
      </c>
      <c r="AR178" s="3">
        <v>6.4000000000000005E-4</v>
      </c>
      <c r="AS178" s="3">
        <v>3.8000000000000002E-4</v>
      </c>
      <c r="AT178" s="3">
        <v>2.1000000000000001E-4</v>
      </c>
      <c r="AU178" s="3">
        <v>1.1E-4</v>
      </c>
      <c r="AV178" s="3">
        <v>6.0000000000000002E-5</v>
      </c>
      <c r="AW178" s="3">
        <v>0</v>
      </c>
      <c r="AX178" s="3">
        <v>0</v>
      </c>
      <c r="AY178" s="3">
        <v>0</v>
      </c>
      <c r="AZ178" s="3">
        <v>0</v>
      </c>
      <c r="BA178" s="3">
        <v>0</v>
      </c>
      <c r="BB178" s="3">
        <v>0</v>
      </c>
      <c r="BC178" s="3">
        <v>0</v>
      </c>
      <c r="BD178" s="3">
        <v>0</v>
      </c>
      <c r="BE178" s="3">
        <v>0</v>
      </c>
      <c r="BF178" s="5">
        <f>P_A_R[[#This Row],[10+]]-P_A_R[[#This Row],[11+]]</f>
        <v>3.7699999999999401E-3</v>
      </c>
      <c r="BG178" s="5">
        <f>P_A_R[[#This Row],[11+]]-P_A_R[[#This Row],[12+]]</f>
        <v>5.4600000000000204E-3</v>
      </c>
      <c r="BH178" s="5">
        <f>P_A_R[[#This Row],[12+]]-P_A_R[[#This Row],[13+]]</f>
        <v>7.1200000000000152E-3</v>
      </c>
      <c r="BI178" s="5">
        <f>P_A_R[[#This Row],[13+]]-P_A_R[[#This Row],[14+]]</f>
        <v>1.0319999999999996E-2</v>
      </c>
      <c r="BJ178" s="5">
        <f>P_A_R[[#This Row],[14+]]-P_A_R[[#This Row],[15+]]</f>
        <v>1.3839999999999963E-2</v>
      </c>
      <c r="BK178" s="5">
        <f>P_A_R[[#This Row],[15+]]-P_A_R[[#This Row],[16+]]</f>
        <v>1.8060000000000076E-2</v>
      </c>
      <c r="BL178" s="5">
        <f>P_A_R[[#This Row],[16+]]-P_A_R[[#This Row],[17+]]</f>
        <v>2.139000000000002E-2</v>
      </c>
      <c r="BM178" s="5">
        <f>P_A_R[[#This Row],[17+]]-P_A_R[[#This Row],[18+]]</f>
        <v>2.8159999999999963E-2</v>
      </c>
      <c r="BN178" s="5">
        <f>P_A_R[[#This Row],[18+]]-P_A_R[[#This Row],[19+]]</f>
        <v>3.4100000000000019E-2</v>
      </c>
      <c r="BO178" s="5">
        <f>P_A_R[[#This Row],[19+]]-P_A_R[[#This Row],[20+]]</f>
        <v>4.0259999999999962E-2</v>
      </c>
      <c r="BP178" s="5">
        <f>P_A_R[[#This Row],[20+]]-P_A_R[[#This Row],[21+]]</f>
        <v>4.3270000000000031E-2</v>
      </c>
      <c r="BQ178" s="5">
        <f>P_A_R[[#This Row],[21+]]-P_A_R[[#This Row],[22+]]</f>
        <v>5.1640000000000019E-2</v>
      </c>
      <c r="BR178" s="5">
        <f>P_A_R[[#This Row],[22+]]-P_A_R[[#This Row],[23+]]</f>
        <v>5.6559999999999944E-2</v>
      </c>
      <c r="BS178" s="5">
        <f>P_A_R[[#This Row],[23+]]-P_A_R[[#This Row],[24+]]</f>
        <v>6.0390000000000055E-2</v>
      </c>
      <c r="BT178" s="5">
        <f>P_A_R[[#This Row],[24+]]-P_A_R[[#This Row],[25+]]</f>
        <v>6.2849999999999961E-2</v>
      </c>
      <c r="BU178" s="5">
        <f>P_A_R[[#This Row],[25+]]-P_A_R[[#This Row],[26+]]</f>
        <v>5.978E-2</v>
      </c>
      <c r="BV178" s="5">
        <f>P_A_R[[#This Row],[26+]]-P_A_R[[#This Row],[27+]]</f>
        <v>6.3140000000000029E-2</v>
      </c>
      <c r="BW178" s="5">
        <f>P_A_R[[#This Row],[27+]]-P_A_R[[#This Row],[28+]]</f>
        <v>6.0969999999999969E-2</v>
      </c>
      <c r="BX178" s="5">
        <f>P_A_R[[#This Row],[28+]]-P_A_R[[#This Row],[29+]]</f>
        <v>5.7370000000000032E-2</v>
      </c>
      <c r="BY178" s="5">
        <f>P_A_R[[#This Row],[29+]]-P_A_R[[#This Row],[30+]]</f>
        <v>4.9499999999999961E-2</v>
      </c>
      <c r="BZ178" s="5">
        <f>P_A_R[[#This Row],[30+]]-P_A_R[[#This Row],[31+]]</f>
        <v>4.744000000000001E-2</v>
      </c>
      <c r="CA178" s="5">
        <f>P_A_R[[#This Row],[31+]]-P_A_R[[#This Row],[32+]]</f>
        <v>4.1410000000000002E-2</v>
      </c>
      <c r="CB178" s="5">
        <f>P_A_R[[#This Row],[32+]]-P_A_R[[#This Row],[33+]]</f>
        <v>3.5250000000000004E-2</v>
      </c>
      <c r="CC178" s="5">
        <f>P_A_R[[#This Row],[33+]]-P_A_R[[#This Row],[34+]]</f>
        <v>2.7579999999999993E-2</v>
      </c>
      <c r="CD178" s="5">
        <f>P_A_R[[#This Row],[34+]]-P_A_R[[#This Row],[35+]]</f>
        <v>2.3980000000000001E-2</v>
      </c>
      <c r="CE178" s="5">
        <f>P_A_R[[#This Row],[35+]]-P_A_R[[#This Row],[36+]]</f>
        <v>1.8939999999999999E-2</v>
      </c>
      <c r="CF178" s="5">
        <f>P_A_R[[#This Row],[36+]]-P_A_R[[#This Row],[37+]]</f>
        <v>1.4570000000000007E-2</v>
      </c>
      <c r="CG178" s="5">
        <f>P_A_R[[#This Row],[37+]]-P_A_R[[#This Row],[38+]]</f>
        <v>1.0339999999999995E-2</v>
      </c>
      <c r="CH178" s="5">
        <f>P_A_R[[#This Row],[38+]]-P_A_R[[#This Row],[39+]]</f>
        <v>8.1600000000000006E-3</v>
      </c>
      <c r="CI178" s="5">
        <f>P_A_R[[#This Row],[39+]]-P_A_R[[#This Row],[40+]]</f>
        <v>5.8300000000000018E-3</v>
      </c>
      <c r="CJ178" s="5">
        <f>P_A_R[[#This Row],[40+]]-P_A_R[[#This Row],[41+]]</f>
        <v>4.0499999999999989E-3</v>
      </c>
      <c r="CK178" s="5">
        <f>P_A_R[[#This Row],[41+]]-P_A_R[[#This Row],[42+]]</f>
        <v>2.7500000000000007E-3</v>
      </c>
      <c r="CL178" s="5">
        <f>P_A_R[[#This Row],[42+]]-P_A_R[[#This Row],[43+]]</f>
        <v>1.7299999999999998E-3</v>
      </c>
      <c r="CM178" s="5">
        <f>P_A_R[[#This Row],[43+]]-P_A_R[[#This Row],[44+]]</f>
        <v>1.1999999999999999E-3</v>
      </c>
      <c r="CN178" s="5">
        <f>P_A_R[[#This Row],[44+]]-P_A_R[[#This Row],[45+]]</f>
        <v>7.5999999999999983E-4</v>
      </c>
      <c r="CO178" s="5">
        <f>P_A_R[[#This Row],[45+]]-P_A_R[[#This Row],[46+]]</f>
        <v>4.7000000000000004E-4</v>
      </c>
      <c r="CP178" s="5">
        <f>P_A_R[[#This Row],[46+]]-P_A_R[[#This Row],[47+]]</f>
        <v>2.6000000000000003E-4</v>
      </c>
      <c r="CQ178" s="5">
        <f>P_A_R[[#This Row],[47+]]-P_A_R[[#This Row],[48+]]</f>
        <v>1.7000000000000001E-4</v>
      </c>
      <c r="CR178" s="5">
        <f>P_A_R[[#This Row],[48+]]-P_A_R[[#This Row],[49+]]</f>
        <v>1E-4</v>
      </c>
      <c r="CS178" s="5">
        <f>P_A_R[[#This Row],[49+]]-P_A_R[[#This Row],[50+]]</f>
        <v>5.0000000000000002E-5</v>
      </c>
      <c r="CT178" s="5">
        <f>P_A_R[[#This Row],[50+]]-P_A_R[[#This Row],[51+]]</f>
        <v>6.0000000000000002E-5</v>
      </c>
      <c r="CU178" s="5">
        <f>P_A_R[[#This Row],[51+]]-P_A_R[[#This Row],[52+]]</f>
        <v>0</v>
      </c>
      <c r="CV178" s="5">
        <f>P_A_R[[#This Row],[52+]]-P_A_R[[#This Row],[53+]]</f>
        <v>0</v>
      </c>
      <c r="CW178" s="5">
        <f>P_A_R[[#This Row],[53+]]-P_A_R[[#This Row],[54+]]</f>
        <v>0</v>
      </c>
      <c r="CX178" s="5">
        <f>P_A_R[[#This Row],[54+]]-P_A_R[[#This Row],[55+]]</f>
        <v>0</v>
      </c>
      <c r="CY178" s="5">
        <f>P_A_R[[#This Row],[55+]]-P_A_R[[#This Row],[56+]]</f>
        <v>0</v>
      </c>
      <c r="CZ178" s="5">
        <f>P_A_R[[#This Row],[56+]]-P_A_R[[#This Row],[57+]]</f>
        <v>0</v>
      </c>
      <c r="DA178" s="5">
        <f>P_A_R[[#This Row],[57+]]-P_A_R[[#This Row],[58+]]</f>
        <v>0</v>
      </c>
      <c r="DB178" s="5">
        <f>P_A_R[[#This Row],[58+]]-P_A_R[[#This Row],[59+]]</f>
        <v>0</v>
      </c>
    </row>
    <row r="179" spans="1:106" x14ac:dyDescent="0.25">
      <c r="A179" s="10">
        <v>22400983</v>
      </c>
      <c r="B179" t="s">
        <v>91</v>
      </c>
      <c r="C179" t="s">
        <v>81</v>
      </c>
      <c r="D179" s="11">
        <v>0.9375</v>
      </c>
      <c r="E179" s="9" t="str">
        <f>HYPERLINK("https://www.nba.com/stats/player/1642259/boxscores-traditional", "Alexandre Sarr")</f>
        <v>Alexandre Sarr</v>
      </c>
      <c r="F179">
        <v>20.399999999999999</v>
      </c>
      <c r="G179" s="4">
        <v>4.3170000000000002</v>
      </c>
      <c r="H179" s="3">
        <v>0.99202000000000001</v>
      </c>
      <c r="I179" s="3">
        <v>0.98536999999999997</v>
      </c>
      <c r="J179" s="3">
        <v>0.97441</v>
      </c>
      <c r="K179" s="3">
        <v>0.95637000000000005</v>
      </c>
      <c r="L179" s="3">
        <v>0.93056000000000005</v>
      </c>
      <c r="M179" s="3">
        <v>0.89434999999999998</v>
      </c>
      <c r="N179" s="3">
        <v>0.84614</v>
      </c>
      <c r="O179" s="3">
        <v>0.78524000000000005</v>
      </c>
      <c r="P179" s="3">
        <v>0.71226</v>
      </c>
      <c r="Q179" s="3">
        <v>0.62551999999999996</v>
      </c>
      <c r="R179" s="3">
        <v>0.53586</v>
      </c>
      <c r="S179" s="3">
        <v>0.44433</v>
      </c>
      <c r="T179" s="3">
        <v>0.35569000000000001</v>
      </c>
      <c r="U179" s="3">
        <v>0.27424999999999999</v>
      </c>
      <c r="V179" s="3">
        <v>0.20327000000000001</v>
      </c>
      <c r="W179" s="3">
        <v>0.14230999999999999</v>
      </c>
      <c r="X179" s="3">
        <v>9.6799999999999997E-2</v>
      </c>
      <c r="Y179" s="3">
        <v>6.3009999999999997E-2</v>
      </c>
      <c r="Z179" s="3">
        <v>3.9199999999999999E-2</v>
      </c>
      <c r="AA179" s="3">
        <v>2.3300000000000001E-2</v>
      </c>
      <c r="AB179" s="3">
        <v>1.321E-2</v>
      </c>
      <c r="AC179" s="3">
        <v>6.9499999999999996E-3</v>
      </c>
      <c r="AD179" s="3">
        <v>3.5699999999999998E-3</v>
      </c>
      <c r="AE179" s="3">
        <v>1.75E-3</v>
      </c>
      <c r="AF179" s="3">
        <v>8.1999999999999998E-4</v>
      </c>
      <c r="AG179" s="3">
        <v>3.6000000000000002E-4</v>
      </c>
      <c r="AH179" s="3">
        <v>1.4999999999999999E-4</v>
      </c>
      <c r="AI179" s="3">
        <v>6.0000000000000002E-5</v>
      </c>
      <c r="AJ179" s="3">
        <v>0</v>
      </c>
      <c r="AK179" s="3">
        <v>0</v>
      </c>
      <c r="AL179" s="3">
        <v>0</v>
      </c>
      <c r="AM179" s="3">
        <v>0</v>
      </c>
      <c r="AN179" s="3">
        <v>0</v>
      </c>
      <c r="AO179" s="3">
        <v>0</v>
      </c>
      <c r="AP179" s="3">
        <v>0</v>
      </c>
      <c r="AQ179" s="3">
        <v>0</v>
      </c>
      <c r="AR179" s="3">
        <v>0</v>
      </c>
      <c r="AS179" s="3">
        <v>0</v>
      </c>
      <c r="AT179" s="3">
        <v>0</v>
      </c>
      <c r="AU179" s="3">
        <v>0</v>
      </c>
      <c r="AV179" s="3">
        <v>0</v>
      </c>
      <c r="AW179" s="3">
        <v>0</v>
      </c>
      <c r="AX179" s="3">
        <v>0</v>
      </c>
      <c r="AY179" s="3">
        <v>0</v>
      </c>
      <c r="AZ179" s="3">
        <v>0</v>
      </c>
      <c r="BA179" s="3">
        <v>0</v>
      </c>
      <c r="BB179" s="3">
        <v>0</v>
      </c>
      <c r="BC179" s="3">
        <v>0</v>
      </c>
      <c r="BD179" s="3">
        <v>0</v>
      </c>
      <c r="BE179" s="3">
        <v>0</v>
      </c>
      <c r="BF179" s="5">
        <f>P_A_R[[#This Row],[10+]]-P_A_R[[#This Row],[11+]]</f>
        <v>6.6500000000000448E-3</v>
      </c>
      <c r="BG179" s="5">
        <f>P_A_R[[#This Row],[11+]]-P_A_R[[#This Row],[12+]]</f>
        <v>1.095999999999997E-2</v>
      </c>
      <c r="BH179" s="5">
        <f>P_A_R[[#This Row],[12+]]-P_A_R[[#This Row],[13+]]</f>
        <v>1.8039999999999945E-2</v>
      </c>
      <c r="BI179" s="5">
        <f>P_A_R[[#This Row],[13+]]-P_A_R[[#This Row],[14+]]</f>
        <v>2.581E-2</v>
      </c>
      <c r="BJ179" s="5">
        <f>P_A_R[[#This Row],[14+]]-P_A_R[[#This Row],[15+]]</f>
        <v>3.6210000000000075E-2</v>
      </c>
      <c r="BK179" s="5">
        <f>P_A_R[[#This Row],[15+]]-P_A_R[[#This Row],[16+]]</f>
        <v>4.8209999999999975E-2</v>
      </c>
      <c r="BL179" s="5">
        <f>P_A_R[[#This Row],[16+]]-P_A_R[[#This Row],[17+]]</f>
        <v>6.0899999999999954E-2</v>
      </c>
      <c r="BM179" s="5">
        <f>P_A_R[[#This Row],[17+]]-P_A_R[[#This Row],[18+]]</f>
        <v>7.2980000000000045E-2</v>
      </c>
      <c r="BN179" s="5">
        <f>P_A_R[[#This Row],[18+]]-P_A_R[[#This Row],[19+]]</f>
        <v>8.6740000000000039E-2</v>
      </c>
      <c r="BO179" s="5">
        <f>P_A_R[[#This Row],[19+]]-P_A_R[[#This Row],[20+]]</f>
        <v>8.9659999999999962E-2</v>
      </c>
      <c r="BP179" s="5">
        <f>P_A_R[[#This Row],[20+]]-P_A_R[[#This Row],[21+]]</f>
        <v>9.153E-2</v>
      </c>
      <c r="BQ179" s="5">
        <f>P_A_R[[#This Row],[21+]]-P_A_R[[#This Row],[22+]]</f>
        <v>8.8639999999999997E-2</v>
      </c>
      <c r="BR179" s="5">
        <f>P_A_R[[#This Row],[22+]]-P_A_R[[#This Row],[23+]]</f>
        <v>8.1440000000000012E-2</v>
      </c>
      <c r="BS179" s="5">
        <f>P_A_R[[#This Row],[23+]]-P_A_R[[#This Row],[24+]]</f>
        <v>7.0979999999999988E-2</v>
      </c>
      <c r="BT179" s="5">
        <f>P_A_R[[#This Row],[24+]]-P_A_R[[#This Row],[25+]]</f>
        <v>6.0960000000000014E-2</v>
      </c>
      <c r="BU179" s="5">
        <f>P_A_R[[#This Row],[25+]]-P_A_R[[#This Row],[26+]]</f>
        <v>4.5509999999999995E-2</v>
      </c>
      <c r="BV179" s="5">
        <f>P_A_R[[#This Row],[26+]]-P_A_R[[#This Row],[27+]]</f>
        <v>3.3790000000000001E-2</v>
      </c>
      <c r="BW179" s="5">
        <f>P_A_R[[#This Row],[27+]]-P_A_R[[#This Row],[28+]]</f>
        <v>2.3809999999999998E-2</v>
      </c>
      <c r="BX179" s="5">
        <f>P_A_R[[#This Row],[28+]]-P_A_R[[#This Row],[29+]]</f>
        <v>1.5899999999999997E-2</v>
      </c>
      <c r="BY179" s="5">
        <f>P_A_R[[#This Row],[29+]]-P_A_R[[#This Row],[30+]]</f>
        <v>1.0090000000000002E-2</v>
      </c>
      <c r="BZ179" s="5">
        <f>P_A_R[[#This Row],[30+]]-P_A_R[[#This Row],[31+]]</f>
        <v>6.2599999999999999E-3</v>
      </c>
      <c r="CA179" s="5">
        <f>P_A_R[[#This Row],[31+]]-P_A_R[[#This Row],[32+]]</f>
        <v>3.3799999999999998E-3</v>
      </c>
      <c r="CB179" s="5">
        <f>P_A_R[[#This Row],[32+]]-P_A_R[[#This Row],[33+]]</f>
        <v>1.8199999999999998E-3</v>
      </c>
      <c r="CC179" s="5">
        <f>P_A_R[[#This Row],[33+]]-P_A_R[[#This Row],[34+]]</f>
        <v>9.3000000000000005E-4</v>
      </c>
      <c r="CD179" s="5">
        <f>P_A_R[[#This Row],[34+]]-P_A_R[[#This Row],[35+]]</f>
        <v>4.5999999999999996E-4</v>
      </c>
      <c r="CE179" s="5">
        <f>P_A_R[[#This Row],[35+]]-P_A_R[[#This Row],[36+]]</f>
        <v>2.1000000000000004E-4</v>
      </c>
      <c r="CF179" s="5">
        <f>P_A_R[[#This Row],[36+]]-P_A_R[[#This Row],[37+]]</f>
        <v>8.9999999999999992E-5</v>
      </c>
      <c r="CG179" s="5">
        <f>P_A_R[[#This Row],[37+]]-P_A_R[[#This Row],[38+]]</f>
        <v>6.0000000000000002E-5</v>
      </c>
      <c r="CH179" s="5">
        <f>P_A_R[[#This Row],[38+]]-P_A_R[[#This Row],[39+]]</f>
        <v>0</v>
      </c>
      <c r="CI179" s="5">
        <f>P_A_R[[#This Row],[39+]]-P_A_R[[#This Row],[40+]]</f>
        <v>0</v>
      </c>
      <c r="CJ179" s="5">
        <f>P_A_R[[#This Row],[40+]]-P_A_R[[#This Row],[41+]]</f>
        <v>0</v>
      </c>
      <c r="CK179" s="5">
        <f>P_A_R[[#This Row],[41+]]-P_A_R[[#This Row],[42+]]</f>
        <v>0</v>
      </c>
      <c r="CL179" s="5">
        <f>P_A_R[[#This Row],[42+]]-P_A_R[[#This Row],[43+]]</f>
        <v>0</v>
      </c>
      <c r="CM179" s="5">
        <f>P_A_R[[#This Row],[43+]]-P_A_R[[#This Row],[44+]]</f>
        <v>0</v>
      </c>
      <c r="CN179" s="5">
        <f>P_A_R[[#This Row],[44+]]-P_A_R[[#This Row],[45+]]</f>
        <v>0</v>
      </c>
      <c r="CO179" s="5">
        <f>P_A_R[[#This Row],[45+]]-P_A_R[[#This Row],[46+]]</f>
        <v>0</v>
      </c>
      <c r="CP179" s="5">
        <f>P_A_R[[#This Row],[46+]]-P_A_R[[#This Row],[47+]]</f>
        <v>0</v>
      </c>
      <c r="CQ179" s="5">
        <f>P_A_R[[#This Row],[47+]]-P_A_R[[#This Row],[48+]]</f>
        <v>0</v>
      </c>
      <c r="CR179" s="5">
        <f>P_A_R[[#This Row],[48+]]-P_A_R[[#This Row],[49+]]</f>
        <v>0</v>
      </c>
      <c r="CS179" s="5">
        <f>P_A_R[[#This Row],[49+]]-P_A_R[[#This Row],[50+]]</f>
        <v>0</v>
      </c>
      <c r="CT179" s="5">
        <f>P_A_R[[#This Row],[50+]]-P_A_R[[#This Row],[51+]]</f>
        <v>0</v>
      </c>
      <c r="CU179" s="5">
        <f>P_A_R[[#This Row],[51+]]-P_A_R[[#This Row],[52+]]</f>
        <v>0</v>
      </c>
      <c r="CV179" s="5">
        <f>P_A_R[[#This Row],[52+]]-P_A_R[[#This Row],[53+]]</f>
        <v>0</v>
      </c>
      <c r="CW179" s="5">
        <f>P_A_R[[#This Row],[53+]]-P_A_R[[#This Row],[54+]]</f>
        <v>0</v>
      </c>
      <c r="CX179" s="5">
        <f>P_A_R[[#This Row],[54+]]-P_A_R[[#This Row],[55+]]</f>
        <v>0</v>
      </c>
      <c r="CY179" s="5">
        <f>P_A_R[[#This Row],[55+]]-P_A_R[[#This Row],[56+]]</f>
        <v>0</v>
      </c>
      <c r="CZ179" s="5">
        <f>P_A_R[[#This Row],[56+]]-P_A_R[[#This Row],[57+]]</f>
        <v>0</v>
      </c>
      <c r="DA179" s="5">
        <f>P_A_R[[#This Row],[57+]]-P_A_R[[#This Row],[58+]]</f>
        <v>0</v>
      </c>
      <c r="DB179" s="5">
        <f>P_A_R[[#This Row],[58+]]-P_A_R[[#This Row],[59+]]</f>
        <v>0</v>
      </c>
    </row>
    <row r="180" spans="1:106" x14ac:dyDescent="0.25">
      <c r="A180" s="10">
        <v>22400983</v>
      </c>
      <c r="B180" t="s">
        <v>91</v>
      </c>
      <c r="C180" t="s">
        <v>81</v>
      </c>
      <c r="D180" s="11">
        <v>0.9375</v>
      </c>
      <c r="E180" s="9" t="str">
        <f>HYPERLINK("https://www.nba.com/stats/player/1641731/boxscores-traditional", "Bilal Coulibaly")</f>
        <v>Bilal Coulibaly</v>
      </c>
      <c r="F180">
        <v>19.2</v>
      </c>
      <c r="G180" s="4">
        <v>4.1180000000000003</v>
      </c>
      <c r="H180" s="3">
        <v>0.98712999999999995</v>
      </c>
      <c r="I180" s="3">
        <v>0.97670000000000001</v>
      </c>
      <c r="J180" s="3">
        <v>0.95994000000000002</v>
      </c>
      <c r="K180" s="3">
        <v>0.93447999999999998</v>
      </c>
      <c r="L180" s="3">
        <v>0.89617000000000002</v>
      </c>
      <c r="M180" s="3">
        <v>0.84614</v>
      </c>
      <c r="N180" s="3">
        <v>0.7823</v>
      </c>
      <c r="O180" s="3">
        <v>0.70194000000000001</v>
      </c>
      <c r="P180" s="3">
        <v>0.61409000000000002</v>
      </c>
      <c r="Q180" s="3">
        <v>0.51993999999999996</v>
      </c>
      <c r="R180" s="3">
        <v>0.42465000000000003</v>
      </c>
      <c r="S180" s="3">
        <v>0.32996999999999999</v>
      </c>
      <c r="T180" s="3">
        <v>0.24825</v>
      </c>
      <c r="U180" s="3">
        <v>0.17879</v>
      </c>
      <c r="V180" s="3">
        <v>0.121</v>
      </c>
      <c r="W180" s="3">
        <v>7.9269999999999993E-2</v>
      </c>
      <c r="X180" s="3">
        <v>4.947E-2</v>
      </c>
      <c r="Y180" s="3">
        <v>2.938E-2</v>
      </c>
      <c r="Z180" s="3">
        <v>1.618E-2</v>
      </c>
      <c r="AA180" s="3">
        <v>8.6599999999999993E-3</v>
      </c>
      <c r="AB180" s="3">
        <v>4.4000000000000003E-3</v>
      </c>
      <c r="AC180" s="3">
        <v>2.0500000000000002E-3</v>
      </c>
      <c r="AD180" s="3">
        <v>9.3999999999999997E-4</v>
      </c>
      <c r="AE180" s="3">
        <v>4.0000000000000002E-4</v>
      </c>
      <c r="AF180" s="3">
        <v>1.7000000000000001E-4</v>
      </c>
      <c r="AG180" s="3">
        <v>6.0000000000000002E-5</v>
      </c>
      <c r="AH180" s="3">
        <v>0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0</v>
      </c>
      <c r="AO180" s="3">
        <v>0</v>
      </c>
      <c r="AP180" s="3">
        <v>0</v>
      </c>
      <c r="AQ180" s="3">
        <v>0</v>
      </c>
      <c r="AR180" s="3">
        <v>0</v>
      </c>
      <c r="AS180" s="3">
        <v>0</v>
      </c>
      <c r="AT180" s="3">
        <v>0</v>
      </c>
      <c r="AU180" s="3">
        <v>0</v>
      </c>
      <c r="AV180" s="3">
        <v>0</v>
      </c>
      <c r="AW180" s="3">
        <v>0</v>
      </c>
      <c r="AX180" s="3">
        <v>0</v>
      </c>
      <c r="AY180" s="3">
        <v>0</v>
      </c>
      <c r="AZ180" s="3">
        <v>0</v>
      </c>
      <c r="BA180" s="3">
        <v>0</v>
      </c>
      <c r="BB180" s="3">
        <v>0</v>
      </c>
      <c r="BC180" s="3">
        <v>0</v>
      </c>
      <c r="BD180" s="3">
        <v>0</v>
      </c>
      <c r="BE180" s="3">
        <v>0</v>
      </c>
      <c r="BF180" s="5">
        <f>P_A_R[[#This Row],[10+]]-P_A_R[[#This Row],[11+]]</f>
        <v>1.0429999999999939E-2</v>
      </c>
      <c r="BG180" s="5">
        <f>P_A_R[[#This Row],[11+]]-P_A_R[[#This Row],[12+]]</f>
        <v>1.6759999999999997E-2</v>
      </c>
      <c r="BH180" s="5">
        <f>P_A_R[[#This Row],[12+]]-P_A_R[[#This Row],[13+]]</f>
        <v>2.5460000000000038E-2</v>
      </c>
      <c r="BI180" s="5">
        <f>P_A_R[[#This Row],[13+]]-P_A_R[[#This Row],[14+]]</f>
        <v>3.8309999999999955E-2</v>
      </c>
      <c r="BJ180" s="5">
        <f>P_A_R[[#This Row],[14+]]-P_A_R[[#This Row],[15+]]</f>
        <v>5.0030000000000019E-2</v>
      </c>
      <c r="BK180" s="5">
        <f>P_A_R[[#This Row],[15+]]-P_A_R[[#This Row],[16+]]</f>
        <v>6.3840000000000008E-2</v>
      </c>
      <c r="BL180" s="5">
        <f>P_A_R[[#This Row],[16+]]-P_A_R[[#This Row],[17+]]</f>
        <v>8.0359999999999987E-2</v>
      </c>
      <c r="BM180" s="5">
        <f>P_A_R[[#This Row],[17+]]-P_A_R[[#This Row],[18+]]</f>
        <v>8.7849999999999984E-2</v>
      </c>
      <c r="BN180" s="5">
        <f>P_A_R[[#This Row],[18+]]-P_A_R[[#This Row],[19+]]</f>
        <v>9.4150000000000067E-2</v>
      </c>
      <c r="BO180" s="5">
        <f>P_A_R[[#This Row],[19+]]-P_A_R[[#This Row],[20+]]</f>
        <v>9.528999999999993E-2</v>
      </c>
      <c r="BP180" s="5">
        <f>P_A_R[[#This Row],[20+]]-P_A_R[[#This Row],[21+]]</f>
        <v>9.4680000000000042E-2</v>
      </c>
      <c r="BQ180" s="5">
        <f>P_A_R[[#This Row],[21+]]-P_A_R[[#This Row],[22+]]</f>
        <v>8.1719999999999987E-2</v>
      </c>
      <c r="BR180" s="5">
        <f>P_A_R[[#This Row],[22+]]-P_A_R[[#This Row],[23+]]</f>
        <v>6.9459999999999994E-2</v>
      </c>
      <c r="BS180" s="5">
        <f>P_A_R[[#This Row],[23+]]-P_A_R[[#This Row],[24+]]</f>
        <v>5.7790000000000008E-2</v>
      </c>
      <c r="BT180" s="5">
        <f>P_A_R[[#This Row],[24+]]-P_A_R[[#This Row],[25+]]</f>
        <v>4.1730000000000003E-2</v>
      </c>
      <c r="BU180" s="5">
        <f>P_A_R[[#This Row],[25+]]-P_A_R[[#This Row],[26+]]</f>
        <v>2.9799999999999993E-2</v>
      </c>
      <c r="BV180" s="5">
        <f>P_A_R[[#This Row],[26+]]-P_A_R[[#This Row],[27+]]</f>
        <v>2.009E-2</v>
      </c>
      <c r="BW180" s="5">
        <f>P_A_R[[#This Row],[27+]]-P_A_R[[#This Row],[28+]]</f>
        <v>1.32E-2</v>
      </c>
      <c r="BX180" s="5">
        <f>P_A_R[[#This Row],[28+]]-P_A_R[[#This Row],[29+]]</f>
        <v>7.5200000000000006E-3</v>
      </c>
      <c r="BY180" s="5">
        <f>P_A_R[[#This Row],[29+]]-P_A_R[[#This Row],[30+]]</f>
        <v>4.259999999999999E-3</v>
      </c>
      <c r="BZ180" s="5">
        <f>P_A_R[[#This Row],[30+]]-P_A_R[[#This Row],[31+]]</f>
        <v>2.3500000000000001E-3</v>
      </c>
      <c r="CA180" s="5">
        <f>P_A_R[[#This Row],[31+]]-P_A_R[[#This Row],[32+]]</f>
        <v>1.1100000000000003E-3</v>
      </c>
      <c r="CB180" s="5">
        <f>P_A_R[[#This Row],[32+]]-P_A_R[[#This Row],[33+]]</f>
        <v>5.399999999999999E-4</v>
      </c>
      <c r="CC180" s="5">
        <f>P_A_R[[#This Row],[33+]]-P_A_R[[#This Row],[34+]]</f>
        <v>2.3000000000000001E-4</v>
      </c>
      <c r="CD180" s="5">
        <f>P_A_R[[#This Row],[34+]]-P_A_R[[#This Row],[35+]]</f>
        <v>1.1000000000000002E-4</v>
      </c>
      <c r="CE180" s="5">
        <f>P_A_R[[#This Row],[35+]]-P_A_R[[#This Row],[36+]]</f>
        <v>6.0000000000000002E-5</v>
      </c>
      <c r="CF180" s="5">
        <f>P_A_R[[#This Row],[36+]]-P_A_R[[#This Row],[37+]]</f>
        <v>0</v>
      </c>
      <c r="CG180" s="5">
        <f>P_A_R[[#This Row],[37+]]-P_A_R[[#This Row],[38+]]</f>
        <v>0</v>
      </c>
      <c r="CH180" s="5">
        <f>P_A_R[[#This Row],[38+]]-P_A_R[[#This Row],[39+]]</f>
        <v>0</v>
      </c>
      <c r="CI180" s="5">
        <f>P_A_R[[#This Row],[39+]]-P_A_R[[#This Row],[40+]]</f>
        <v>0</v>
      </c>
      <c r="CJ180" s="5">
        <f>P_A_R[[#This Row],[40+]]-P_A_R[[#This Row],[41+]]</f>
        <v>0</v>
      </c>
      <c r="CK180" s="5">
        <f>P_A_R[[#This Row],[41+]]-P_A_R[[#This Row],[42+]]</f>
        <v>0</v>
      </c>
      <c r="CL180" s="5">
        <f>P_A_R[[#This Row],[42+]]-P_A_R[[#This Row],[43+]]</f>
        <v>0</v>
      </c>
      <c r="CM180" s="5">
        <f>P_A_R[[#This Row],[43+]]-P_A_R[[#This Row],[44+]]</f>
        <v>0</v>
      </c>
      <c r="CN180" s="5">
        <f>P_A_R[[#This Row],[44+]]-P_A_R[[#This Row],[45+]]</f>
        <v>0</v>
      </c>
      <c r="CO180" s="5">
        <f>P_A_R[[#This Row],[45+]]-P_A_R[[#This Row],[46+]]</f>
        <v>0</v>
      </c>
      <c r="CP180" s="5">
        <f>P_A_R[[#This Row],[46+]]-P_A_R[[#This Row],[47+]]</f>
        <v>0</v>
      </c>
      <c r="CQ180" s="5">
        <f>P_A_R[[#This Row],[47+]]-P_A_R[[#This Row],[48+]]</f>
        <v>0</v>
      </c>
      <c r="CR180" s="5">
        <f>P_A_R[[#This Row],[48+]]-P_A_R[[#This Row],[49+]]</f>
        <v>0</v>
      </c>
      <c r="CS180" s="5">
        <f>P_A_R[[#This Row],[49+]]-P_A_R[[#This Row],[50+]]</f>
        <v>0</v>
      </c>
      <c r="CT180" s="5">
        <f>P_A_R[[#This Row],[50+]]-P_A_R[[#This Row],[51+]]</f>
        <v>0</v>
      </c>
      <c r="CU180" s="5">
        <f>P_A_R[[#This Row],[51+]]-P_A_R[[#This Row],[52+]]</f>
        <v>0</v>
      </c>
      <c r="CV180" s="5">
        <f>P_A_R[[#This Row],[52+]]-P_A_R[[#This Row],[53+]]</f>
        <v>0</v>
      </c>
      <c r="CW180" s="5">
        <f>P_A_R[[#This Row],[53+]]-P_A_R[[#This Row],[54+]]</f>
        <v>0</v>
      </c>
      <c r="CX180" s="5">
        <f>P_A_R[[#This Row],[54+]]-P_A_R[[#This Row],[55+]]</f>
        <v>0</v>
      </c>
      <c r="CY180" s="5">
        <f>P_A_R[[#This Row],[55+]]-P_A_R[[#This Row],[56+]]</f>
        <v>0</v>
      </c>
      <c r="CZ180" s="5">
        <f>P_A_R[[#This Row],[56+]]-P_A_R[[#This Row],[57+]]</f>
        <v>0</v>
      </c>
      <c r="DA180" s="5">
        <f>P_A_R[[#This Row],[57+]]-P_A_R[[#This Row],[58+]]</f>
        <v>0</v>
      </c>
      <c r="DB180" s="5">
        <f>P_A_R[[#This Row],[58+]]-P_A_R[[#This Row],[59+]]</f>
        <v>0</v>
      </c>
    </row>
    <row r="181" spans="1:106" x14ac:dyDescent="0.25">
      <c r="A181" s="10">
        <v>22400983</v>
      </c>
      <c r="B181" t="s">
        <v>91</v>
      </c>
      <c r="C181" t="s">
        <v>81</v>
      </c>
      <c r="D181" s="11">
        <v>0.9375</v>
      </c>
      <c r="E181" s="9" t="str">
        <f>HYPERLINK("https://www.nba.com/stats/player/1627763/boxscores-traditional", "Malcolm Brogdon")</f>
        <v>Malcolm Brogdon</v>
      </c>
      <c r="F181">
        <v>23.8</v>
      </c>
      <c r="G181" s="4">
        <v>7.2770000000000001</v>
      </c>
      <c r="H181" s="3">
        <v>0.97128000000000003</v>
      </c>
      <c r="I181" s="3">
        <v>0.96079999999999999</v>
      </c>
      <c r="J181" s="3">
        <v>0.94738</v>
      </c>
      <c r="K181" s="3">
        <v>0.93056000000000005</v>
      </c>
      <c r="L181" s="3">
        <v>0.91149000000000002</v>
      </c>
      <c r="M181" s="3">
        <v>0.88685999999999998</v>
      </c>
      <c r="N181" s="3">
        <v>0.85768999999999995</v>
      </c>
      <c r="O181" s="3">
        <v>0.82381000000000004</v>
      </c>
      <c r="P181" s="3">
        <v>0.78813999999999995</v>
      </c>
      <c r="Q181" s="3">
        <v>0.74536999999999998</v>
      </c>
      <c r="R181" s="3">
        <v>0.69847000000000004</v>
      </c>
      <c r="S181" s="3">
        <v>0.64802999999999999</v>
      </c>
      <c r="T181" s="3">
        <v>0.59870999999999996</v>
      </c>
      <c r="U181" s="3">
        <v>0.54379999999999995</v>
      </c>
      <c r="V181" s="3">
        <v>0.48803000000000002</v>
      </c>
      <c r="W181" s="3">
        <v>0.43643999999999999</v>
      </c>
      <c r="X181" s="3">
        <v>0.38208999999999999</v>
      </c>
      <c r="Y181" s="3">
        <v>0.32996999999999999</v>
      </c>
      <c r="Z181" s="3">
        <v>0.28095999999999999</v>
      </c>
      <c r="AA181" s="3">
        <v>0.23885000000000001</v>
      </c>
      <c r="AB181" s="3">
        <v>0.19766</v>
      </c>
      <c r="AC181" s="3">
        <v>0.16109000000000001</v>
      </c>
      <c r="AD181" s="3">
        <v>0.12923999999999999</v>
      </c>
      <c r="AE181" s="3">
        <v>0.10383000000000001</v>
      </c>
      <c r="AF181" s="3">
        <v>8.0759999999999998E-2</v>
      </c>
      <c r="AG181" s="3">
        <v>6.1780000000000002E-2</v>
      </c>
      <c r="AH181" s="3">
        <v>4.648E-2</v>
      </c>
      <c r="AI181" s="3">
        <v>3.5150000000000001E-2</v>
      </c>
      <c r="AJ181" s="3">
        <v>2.5590000000000002E-2</v>
      </c>
      <c r="AK181" s="3">
        <v>1.831E-2</v>
      </c>
      <c r="AL181" s="3">
        <v>1.2869999999999999E-2</v>
      </c>
      <c r="AM181" s="3">
        <v>9.1400000000000006E-3</v>
      </c>
      <c r="AN181" s="3">
        <v>6.2100000000000002E-3</v>
      </c>
      <c r="AO181" s="3">
        <v>4.15E-3</v>
      </c>
      <c r="AP181" s="3">
        <v>2.7200000000000002E-3</v>
      </c>
      <c r="AQ181" s="3">
        <v>1.81E-3</v>
      </c>
      <c r="AR181" s="3">
        <v>1.14E-3</v>
      </c>
      <c r="AS181" s="3">
        <v>7.1000000000000002E-4</v>
      </c>
      <c r="AT181" s="3">
        <v>4.2999999999999999E-4</v>
      </c>
      <c r="AU181" s="3">
        <v>2.7E-4</v>
      </c>
      <c r="AV181" s="3">
        <v>1.6000000000000001E-4</v>
      </c>
      <c r="AW181" s="3">
        <v>9.0000000000000006E-5</v>
      </c>
      <c r="AX181" s="3">
        <v>5.0000000000000002E-5</v>
      </c>
      <c r="AY181" s="3">
        <v>0</v>
      </c>
      <c r="AZ181" s="3">
        <v>0</v>
      </c>
      <c r="BA181" s="3">
        <v>0</v>
      </c>
      <c r="BB181" s="3">
        <v>0</v>
      </c>
      <c r="BC181" s="3">
        <v>0</v>
      </c>
      <c r="BD181" s="3">
        <v>0</v>
      </c>
      <c r="BE181" s="3">
        <v>0</v>
      </c>
      <c r="BF181" s="5">
        <f>P_A_R[[#This Row],[10+]]-P_A_R[[#This Row],[11+]]</f>
        <v>1.0480000000000045E-2</v>
      </c>
      <c r="BG181" s="5">
        <f>P_A_R[[#This Row],[11+]]-P_A_R[[#This Row],[12+]]</f>
        <v>1.3419999999999987E-2</v>
      </c>
      <c r="BH181" s="5">
        <f>P_A_R[[#This Row],[12+]]-P_A_R[[#This Row],[13+]]</f>
        <v>1.6819999999999946E-2</v>
      </c>
      <c r="BI181" s="5">
        <f>P_A_R[[#This Row],[13+]]-P_A_R[[#This Row],[14+]]</f>
        <v>1.9070000000000031E-2</v>
      </c>
      <c r="BJ181" s="5">
        <f>P_A_R[[#This Row],[14+]]-P_A_R[[#This Row],[15+]]</f>
        <v>2.4630000000000041E-2</v>
      </c>
      <c r="BK181" s="5">
        <f>P_A_R[[#This Row],[15+]]-P_A_R[[#This Row],[16+]]</f>
        <v>2.9170000000000029E-2</v>
      </c>
      <c r="BL181" s="5">
        <f>P_A_R[[#This Row],[16+]]-P_A_R[[#This Row],[17+]]</f>
        <v>3.387999999999991E-2</v>
      </c>
      <c r="BM181" s="5">
        <f>P_A_R[[#This Row],[17+]]-P_A_R[[#This Row],[18+]]</f>
        <v>3.5670000000000091E-2</v>
      </c>
      <c r="BN181" s="5">
        <f>P_A_R[[#This Row],[18+]]-P_A_R[[#This Row],[19+]]</f>
        <v>4.2769999999999975E-2</v>
      </c>
      <c r="BO181" s="5">
        <f>P_A_R[[#This Row],[19+]]-P_A_R[[#This Row],[20+]]</f>
        <v>4.6899999999999942E-2</v>
      </c>
      <c r="BP181" s="5">
        <f>P_A_R[[#This Row],[20+]]-P_A_R[[#This Row],[21+]]</f>
        <v>5.044000000000004E-2</v>
      </c>
      <c r="BQ181" s="5">
        <f>P_A_R[[#This Row],[21+]]-P_A_R[[#This Row],[22+]]</f>
        <v>4.932000000000003E-2</v>
      </c>
      <c r="BR181" s="5">
        <f>P_A_R[[#This Row],[22+]]-P_A_R[[#This Row],[23+]]</f>
        <v>5.4910000000000014E-2</v>
      </c>
      <c r="BS181" s="5">
        <f>P_A_R[[#This Row],[23+]]-P_A_R[[#This Row],[24+]]</f>
        <v>5.5769999999999931E-2</v>
      </c>
      <c r="BT181" s="5">
        <f>P_A_R[[#This Row],[24+]]-P_A_R[[#This Row],[25+]]</f>
        <v>5.1590000000000025E-2</v>
      </c>
      <c r="BU181" s="5">
        <f>P_A_R[[#This Row],[25+]]-P_A_R[[#This Row],[26+]]</f>
        <v>5.4350000000000009E-2</v>
      </c>
      <c r="BV181" s="5">
        <f>P_A_R[[#This Row],[26+]]-P_A_R[[#This Row],[27+]]</f>
        <v>5.212E-2</v>
      </c>
      <c r="BW181" s="5">
        <f>P_A_R[[#This Row],[27+]]-P_A_R[[#This Row],[28+]]</f>
        <v>4.9009999999999998E-2</v>
      </c>
      <c r="BX181" s="5">
        <f>P_A_R[[#This Row],[28+]]-P_A_R[[#This Row],[29+]]</f>
        <v>4.2109999999999981E-2</v>
      </c>
      <c r="BY181" s="5">
        <f>P_A_R[[#This Row],[29+]]-P_A_R[[#This Row],[30+]]</f>
        <v>4.1190000000000004E-2</v>
      </c>
      <c r="BZ181" s="5">
        <f>P_A_R[[#This Row],[30+]]-P_A_R[[#This Row],[31+]]</f>
        <v>3.6569999999999991E-2</v>
      </c>
      <c r="CA181" s="5">
        <f>P_A_R[[#This Row],[31+]]-P_A_R[[#This Row],[32+]]</f>
        <v>3.1850000000000017E-2</v>
      </c>
      <c r="CB181" s="5">
        <f>P_A_R[[#This Row],[32+]]-P_A_R[[#This Row],[33+]]</f>
        <v>2.5409999999999988E-2</v>
      </c>
      <c r="CC181" s="5">
        <f>P_A_R[[#This Row],[33+]]-P_A_R[[#This Row],[34+]]</f>
        <v>2.3070000000000007E-2</v>
      </c>
      <c r="CD181" s="5">
        <f>P_A_R[[#This Row],[34+]]-P_A_R[[#This Row],[35+]]</f>
        <v>1.8979999999999997E-2</v>
      </c>
      <c r="CE181" s="5">
        <f>P_A_R[[#This Row],[35+]]-P_A_R[[#This Row],[36+]]</f>
        <v>1.5300000000000001E-2</v>
      </c>
      <c r="CF181" s="5">
        <f>P_A_R[[#This Row],[36+]]-P_A_R[[#This Row],[37+]]</f>
        <v>1.133E-2</v>
      </c>
      <c r="CG181" s="5">
        <f>P_A_R[[#This Row],[37+]]-P_A_R[[#This Row],[38+]]</f>
        <v>9.5599999999999991E-3</v>
      </c>
      <c r="CH181" s="5">
        <f>P_A_R[[#This Row],[38+]]-P_A_R[[#This Row],[39+]]</f>
        <v>7.2800000000000017E-3</v>
      </c>
      <c r="CI181" s="5">
        <f>P_A_R[[#This Row],[39+]]-P_A_R[[#This Row],[40+]]</f>
        <v>5.4400000000000004E-3</v>
      </c>
      <c r="CJ181" s="5">
        <f>P_A_R[[#This Row],[40+]]-P_A_R[[#This Row],[41+]]</f>
        <v>3.7299999999999989E-3</v>
      </c>
      <c r="CK181" s="5">
        <f>P_A_R[[#This Row],[41+]]-P_A_R[[#This Row],[42+]]</f>
        <v>2.9300000000000003E-3</v>
      </c>
      <c r="CL181" s="5">
        <f>P_A_R[[#This Row],[42+]]-P_A_R[[#This Row],[43+]]</f>
        <v>2.0600000000000002E-3</v>
      </c>
      <c r="CM181" s="5">
        <f>P_A_R[[#This Row],[43+]]-P_A_R[[#This Row],[44+]]</f>
        <v>1.4299999999999998E-3</v>
      </c>
      <c r="CN181" s="5">
        <f>P_A_R[[#This Row],[44+]]-P_A_R[[#This Row],[45+]]</f>
        <v>9.1000000000000022E-4</v>
      </c>
      <c r="CO181" s="5">
        <f>P_A_R[[#This Row],[45+]]-P_A_R[[#This Row],[46+]]</f>
        <v>6.7000000000000002E-4</v>
      </c>
      <c r="CP181" s="5">
        <f>P_A_R[[#This Row],[46+]]-P_A_R[[#This Row],[47+]]</f>
        <v>4.2999999999999994E-4</v>
      </c>
      <c r="CQ181" s="5">
        <f>P_A_R[[#This Row],[47+]]-P_A_R[[#This Row],[48+]]</f>
        <v>2.8000000000000003E-4</v>
      </c>
      <c r="CR181" s="5">
        <f>P_A_R[[#This Row],[48+]]-P_A_R[[#This Row],[49+]]</f>
        <v>1.5999999999999999E-4</v>
      </c>
      <c r="CS181" s="5">
        <f>P_A_R[[#This Row],[49+]]-P_A_R[[#This Row],[50+]]</f>
        <v>1.0999999999999999E-4</v>
      </c>
      <c r="CT181" s="5">
        <f>P_A_R[[#This Row],[50+]]-P_A_R[[#This Row],[51+]]</f>
        <v>7.0000000000000007E-5</v>
      </c>
      <c r="CU181" s="5">
        <f>P_A_R[[#This Row],[51+]]-P_A_R[[#This Row],[52+]]</f>
        <v>4.0000000000000003E-5</v>
      </c>
      <c r="CV181" s="5">
        <f>P_A_R[[#This Row],[52+]]-P_A_R[[#This Row],[53+]]</f>
        <v>5.0000000000000002E-5</v>
      </c>
      <c r="CW181" s="5">
        <f>P_A_R[[#This Row],[53+]]-P_A_R[[#This Row],[54+]]</f>
        <v>0</v>
      </c>
      <c r="CX181" s="5">
        <f>P_A_R[[#This Row],[54+]]-P_A_R[[#This Row],[55+]]</f>
        <v>0</v>
      </c>
      <c r="CY181" s="5">
        <f>P_A_R[[#This Row],[55+]]-P_A_R[[#This Row],[56+]]</f>
        <v>0</v>
      </c>
      <c r="CZ181" s="5">
        <f>P_A_R[[#This Row],[56+]]-P_A_R[[#This Row],[57+]]</f>
        <v>0</v>
      </c>
      <c r="DA181" s="5">
        <f>P_A_R[[#This Row],[57+]]-P_A_R[[#This Row],[58+]]</f>
        <v>0</v>
      </c>
      <c r="DB181" s="5">
        <f>P_A_R[[#This Row],[58+]]-P_A_R[[#This Row],[59+]]</f>
        <v>0</v>
      </c>
    </row>
    <row r="182" spans="1:106" x14ac:dyDescent="0.25">
      <c r="A182" s="10">
        <v>22400983</v>
      </c>
      <c r="B182" t="s">
        <v>91</v>
      </c>
      <c r="C182" t="s">
        <v>81</v>
      </c>
      <c r="D182" s="11">
        <v>0.9375</v>
      </c>
      <c r="E182" s="9" t="str">
        <f>HYPERLINK("https://www.nba.com/stats/player/1629673/boxscores-traditional", "Jordan Poole")</f>
        <v>Jordan Poole</v>
      </c>
      <c r="F182">
        <v>29</v>
      </c>
      <c r="G182" s="4">
        <v>10.826000000000001</v>
      </c>
      <c r="H182" s="3">
        <v>0.96079999999999999</v>
      </c>
      <c r="I182" s="3">
        <v>0.95154000000000005</v>
      </c>
      <c r="J182" s="3">
        <v>0.94179000000000002</v>
      </c>
      <c r="K182" s="3">
        <v>0.93056000000000005</v>
      </c>
      <c r="L182" s="3">
        <v>0.91774</v>
      </c>
      <c r="M182" s="3">
        <v>0.90146999999999999</v>
      </c>
      <c r="N182" s="3">
        <v>0.88492999999999999</v>
      </c>
      <c r="O182" s="3">
        <v>0.86650000000000005</v>
      </c>
      <c r="P182" s="3">
        <v>0.84614</v>
      </c>
      <c r="Q182" s="3">
        <v>0.82121</v>
      </c>
      <c r="R182" s="3">
        <v>0.79673000000000005</v>
      </c>
      <c r="S182" s="3">
        <v>0.77034999999999998</v>
      </c>
      <c r="T182" s="3">
        <v>0.74214999999999998</v>
      </c>
      <c r="U182" s="3">
        <v>0.70884000000000003</v>
      </c>
      <c r="V182" s="3">
        <v>0.67723999999999995</v>
      </c>
      <c r="W182" s="3">
        <v>0.64431000000000005</v>
      </c>
      <c r="X182" s="3">
        <v>0.61026000000000002</v>
      </c>
      <c r="Y182" s="3">
        <v>0.57142000000000004</v>
      </c>
      <c r="Z182" s="3">
        <v>0.53586</v>
      </c>
      <c r="AA182" s="3">
        <v>0.5</v>
      </c>
      <c r="AB182" s="3">
        <v>0.46414</v>
      </c>
      <c r="AC182" s="3">
        <v>0.42858000000000002</v>
      </c>
      <c r="AD182" s="3">
        <v>0.38973999999999998</v>
      </c>
      <c r="AE182" s="3">
        <v>0.35569000000000001</v>
      </c>
      <c r="AF182" s="3">
        <v>0.32275999999999999</v>
      </c>
      <c r="AG182" s="3">
        <v>0.29115999999999997</v>
      </c>
      <c r="AH182" s="3">
        <v>0.25785000000000002</v>
      </c>
      <c r="AI182" s="3">
        <v>0.22964999999999999</v>
      </c>
      <c r="AJ182" s="3">
        <v>0.20327000000000001</v>
      </c>
      <c r="AK182" s="3">
        <v>0.17879</v>
      </c>
      <c r="AL182" s="3">
        <v>0.15386</v>
      </c>
      <c r="AM182" s="3">
        <v>0.13350000000000001</v>
      </c>
      <c r="AN182" s="3">
        <v>0.11507000000000001</v>
      </c>
      <c r="AO182" s="3">
        <v>9.8530000000000006E-2</v>
      </c>
      <c r="AP182" s="3">
        <v>8.226E-2</v>
      </c>
      <c r="AQ182" s="3">
        <v>6.9440000000000002E-2</v>
      </c>
      <c r="AR182" s="3">
        <v>5.8209999999999998E-2</v>
      </c>
      <c r="AS182" s="3">
        <v>4.8460000000000003E-2</v>
      </c>
      <c r="AT182" s="3">
        <v>3.9199999999999999E-2</v>
      </c>
      <c r="AU182" s="3">
        <v>3.2160000000000001E-2</v>
      </c>
      <c r="AV182" s="3">
        <v>2.6190000000000001E-2</v>
      </c>
      <c r="AW182" s="3">
        <v>2.1180000000000001E-2</v>
      </c>
      <c r="AX182" s="3">
        <v>1.7000000000000001E-2</v>
      </c>
      <c r="AY182" s="3">
        <v>1.321E-2</v>
      </c>
      <c r="AZ182" s="3">
        <v>1.044E-2</v>
      </c>
      <c r="BA182" s="3">
        <v>8.2000000000000007E-3</v>
      </c>
      <c r="BB182" s="3">
        <v>6.3899999999999998E-3</v>
      </c>
      <c r="BC182" s="3">
        <v>4.7999999999999996E-3</v>
      </c>
      <c r="BD182" s="3">
        <v>3.6800000000000001E-3</v>
      </c>
      <c r="BE182" s="3">
        <v>2.8E-3</v>
      </c>
      <c r="BF182" s="5">
        <f>P_A_R[[#This Row],[10+]]-P_A_R[[#This Row],[11+]]</f>
        <v>9.2599999999999349E-3</v>
      </c>
      <c r="BG182" s="5">
        <f>P_A_R[[#This Row],[11+]]-P_A_R[[#This Row],[12+]]</f>
        <v>9.7500000000000364E-3</v>
      </c>
      <c r="BH182" s="5">
        <f>P_A_R[[#This Row],[12+]]-P_A_R[[#This Row],[13+]]</f>
        <v>1.1229999999999962E-2</v>
      </c>
      <c r="BI182" s="5">
        <f>P_A_R[[#This Row],[13+]]-P_A_R[[#This Row],[14+]]</f>
        <v>1.2820000000000054E-2</v>
      </c>
      <c r="BJ182" s="5">
        <f>P_A_R[[#This Row],[14+]]-P_A_R[[#This Row],[15+]]</f>
        <v>1.6270000000000007E-2</v>
      </c>
      <c r="BK182" s="5">
        <f>P_A_R[[#This Row],[15+]]-P_A_R[[#This Row],[16+]]</f>
        <v>1.6539999999999999E-2</v>
      </c>
      <c r="BL182" s="5">
        <f>P_A_R[[#This Row],[16+]]-P_A_R[[#This Row],[17+]]</f>
        <v>1.8429999999999946E-2</v>
      </c>
      <c r="BM182" s="5">
        <f>P_A_R[[#This Row],[17+]]-P_A_R[[#This Row],[18+]]</f>
        <v>2.0360000000000045E-2</v>
      </c>
      <c r="BN182" s="5">
        <f>P_A_R[[#This Row],[18+]]-P_A_R[[#This Row],[19+]]</f>
        <v>2.4930000000000008E-2</v>
      </c>
      <c r="BO182" s="5">
        <f>P_A_R[[#This Row],[19+]]-P_A_R[[#This Row],[20+]]</f>
        <v>2.4479999999999946E-2</v>
      </c>
      <c r="BP182" s="5">
        <f>P_A_R[[#This Row],[20+]]-P_A_R[[#This Row],[21+]]</f>
        <v>2.638000000000007E-2</v>
      </c>
      <c r="BQ182" s="5">
        <f>P_A_R[[#This Row],[21+]]-P_A_R[[#This Row],[22+]]</f>
        <v>2.8200000000000003E-2</v>
      </c>
      <c r="BR182" s="5">
        <f>P_A_R[[#This Row],[22+]]-P_A_R[[#This Row],[23+]]</f>
        <v>3.3309999999999951E-2</v>
      </c>
      <c r="BS182" s="5">
        <f>P_A_R[[#This Row],[23+]]-P_A_R[[#This Row],[24+]]</f>
        <v>3.1600000000000072E-2</v>
      </c>
      <c r="BT182" s="5">
        <f>P_A_R[[#This Row],[24+]]-P_A_R[[#This Row],[25+]]</f>
        <v>3.2929999999999904E-2</v>
      </c>
      <c r="BU182" s="5">
        <f>P_A_R[[#This Row],[25+]]-P_A_R[[#This Row],[26+]]</f>
        <v>3.4050000000000025E-2</v>
      </c>
      <c r="BV182" s="5">
        <f>P_A_R[[#This Row],[26+]]-P_A_R[[#This Row],[27+]]</f>
        <v>3.8839999999999986E-2</v>
      </c>
      <c r="BW182" s="5">
        <f>P_A_R[[#This Row],[27+]]-P_A_R[[#This Row],[28+]]</f>
        <v>3.5560000000000036E-2</v>
      </c>
      <c r="BX182" s="5">
        <f>P_A_R[[#This Row],[28+]]-P_A_R[[#This Row],[29+]]</f>
        <v>3.5860000000000003E-2</v>
      </c>
      <c r="BY182" s="5">
        <f>P_A_R[[#This Row],[29+]]-P_A_R[[#This Row],[30+]]</f>
        <v>3.5860000000000003E-2</v>
      </c>
      <c r="BZ182" s="5">
        <f>P_A_R[[#This Row],[30+]]-P_A_R[[#This Row],[31+]]</f>
        <v>3.5559999999999981E-2</v>
      </c>
      <c r="CA182" s="5">
        <f>P_A_R[[#This Row],[31+]]-P_A_R[[#This Row],[32+]]</f>
        <v>3.8840000000000041E-2</v>
      </c>
      <c r="CB182" s="5">
        <f>P_A_R[[#This Row],[32+]]-P_A_R[[#This Row],[33+]]</f>
        <v>3.4049999999999969E-2</v>
      </c>
      <c r="CC182" s="5">
        <f>P_A_R[[#This Row],[33+]]-P_A_R[[#This Row],[34+]]</f>
        <v>3.2930000000000015E-2</v>
      </c>
      <c r="CD182" s="5">
        <f>P_A_R[[#This Row],[34+]]-P_A_R[[#This Row],[35+]]</f>
        <v>3.1600000000000017E-2</v>
      </c>
      <c r="CE182" s="5">
        <f>P_A_R[[#This Row],[35+]]-P_A_R[[#This Row],[36+]]</f>
        <v>3.3309999999999951E-2</v>
      </c>
      <c r="CF182" s="5">
        <f>P_A_R[[#This Row],[36+]]-P_A_R[[#This Row],[37+]]</f>
        <v>2.8200000000000031E-2</v>
      </c>
      <c r="CG182" s="5">
        <f>P_A_R[[#This Row],[37+]]-P_A_R[[#This Row],[38+]]</f>
        <v>2.6379999999999987E-2</v>
      </c>
      <c r="CH182" s="5">
        <f>P_A_R[[#This Row],[38+]]-P_A_R[[#This Row],[39+]]</f>
        <v>2.4480000000000002E-2</v>
      </c>
      <c r="CI182" s="5">
        <f>P_A_R[[#This Row],[39+]]-P_A_R[[#This Row],[40+]]</f>
        <v>2.4930000000000008E-2</v>
      </c>
      <c r="CJ182" s="5">
        <f>P_A_R[[#This Row],[40+]]-P_A_R[[#This Row],[41+]]</f>
        <v>2.0359999999999989E-2</v>
      </c>
      <c r="CK182" s="5">
        <f>P_A_R[[#This Row],[41+]]-P_A_R[[#This Row],[42+]]</f>
        <v>1.8430000000000002E-2</v>
      </c>
      <c r="CL182" s="5">
        <f>P_A_R[[#This Row],[42+]]-P_A_R[[#This Row],[43+]]</f>
        <v>1.6539999999999999E-2</v>
      </c>
      <c r="CM182" s="5">
        <f>P_A_R[[#This Row],[43+]]-P_A_R[[#This Row],[44+]]</f>
        <v>1.6270000000000007E-2</v>
      </c>
      <c r="CN182" s="5">
        <f>P_A_R[[#This Row],[44+]]-P_A_R[[#This Row],[45+]]</f>
        <v>1.2819999999999998E-2</v>
      </c>
      <c r="CO182" s="5">
        <f>P_A_R[[#This Row],[45+]]-P_A_R[[#This Row],[46+]]</f>
        <v>1.1230000000000004E-2</v>
      </c>
      <c r="CP182" s="5">
        <f>P_A_R[[#This Row],[46+]]-P_A_R[[#This Row],[47+]]</f>
        <v>9.7499999999999948E-3</v>
      </c>
      <c r="CQ182" s="5">
        <f>P_A_R[[#This Row],[47+]]-P_A_R[[#This Row],[48+]]</f>
        <v>9.2600000000000043E-3</v>
      </c>
      <c r="CR182" s="5">
        <f>P_A_R[[#This Row],[48+]]-P_A_R[[#This Row],[49+]]</f>
        <v>7.0399999999999976E-3</v>
      </c>
      <c r="CS182" s="5">
        <f>P_A_R[[#This Row],[49+]]-P_A_R[[#This Row],[50+]]</f>
        <v>5.9699999999999996E-3</v>
      </c>
      <c r="CT182" s="5">
        <f>P_A_R[[#This Row],[50+]]-P_A_R[[#This Row],[51+]]</f>
        <v>5.0100000000000006E-3</v>
      </c>
      <c r="CU182" s="5">
        <f>P_A_R[[#This Row],[51+]]-P_A_R[[#This Row],[52+]]</f>
        <v>4.1799999999999997E-3</v>
      </c>
      <c r="CV182" s="5">
        <f>P_A_R[[#This Row],[52+]]-P_A_R[[#This Row],[53+]]</f>
        <v>3.7900000000000017E-3</v>
      </c>
      <c r="CW182" s="5">
        <f>P_A_R[[#This Row],[53+]]-P_A_R[[#This Row],[54+]]</f>
        <v>2.7699999999999999E-3</v>
      </c>
      <c r="CX182" s="5">
        <f>P_A_R[[#This Row],[54+]]-P_A_R[[#This Row],[55+]]</f>
        <v>2.2399999999999989E-3</v>
      </c>
      <c r="CY182" s="5">
        <f>P_A_R[[#This Row],[55+]]-P_A_R[[#This Row],[56+]]</f>
        <v>1.8100000000000008E-3</v>
      </c>
      <c r="CZ182" s="5">
        <f>P_A_R[[#This Row],[56+]]-P_A_R[[#This Row],[57+]]</f>
        <v>1.5900000000000003E-3</v>
      </c>
      <c r="DA182" s="5">
        <f>P_A_R[[#This Row],[57+]]-P_A_R[[#This Row],[58+]]</f>
        <v>1.1199999999999995E-3</v>
      </c>
      <c r="DB182" s="5">
        <f>P_A_R[[#This Row],[58+]]-P_A_R[[#This Row],[59+]]</f>
        <v>8.8000000000000014E-4</v>
      </c>
    </row>
    <row r="183" spans="1:106" x14ac:dyDescent="0.25">
      <c r="A183" s="10">
        <v>22400983</v>
      </c>
      <c r="B183" t="s">
        <v>91</v>
      </c>
      <c r="C183" t="s">
        <v>81</v>
      </c>
      <c r="D183" s="11">
        <v>0.9375</v>
      </c>
      <c r="E183" s="9" t="str">
        <f>HYPERLINK("https://www.nba.com/stats/player/202685/boxscores-traditional", "Jonas Valanciunas")</f>
        <v>Jonas Valanciunas</v>
      </c>
      <c r="F183">
        <v>22.2</v>
      </c>
      <c r="G183" s="4">
        <v>8.06</v>
      </c>
      <c r="H183" s="3">
        <v>0.93447999999999998</v>
      </c>
      <c r="I183" s="3">
        <v>0.91774</v>
      </c>
      <c r="J183" s="3">
        <v>0.89795999999999998</v>
      </c>
      <c r="K183" s="3">
        <v>0.87285999999999997</v>
      </c>
      <c r="L183" s="3">
        <v>0.84614</v>
      </c>
      <c r="M183" s="3">
        <v>0.81327000000000005</v>
      </c>
      <c r="N183" s="3">
        <v>0.77934999999999999</v>
      </c>
      <c r="O183" s="3">
        <v>0.74214999999999998</v>
      </c>
      <c r="P183" s="3">
        <v>0.69847000000000004</v>
      </c>
      <c r="Q183" s="3">
        <v>0.65542</v>
      </c>
      <c r="R183" s="3">
        <v>0.60641999999999996</v>
      </c>
      <c r="S183" s="3">
        <v>0.55962000000000001</v>
      </c>
      <c r="T183" s="3">
        <v>0.50797999999999999</v>
      </c>
      <c r="U183" s="3">
        <v>0.46017000000000002</v>
      </c>
      <c r="V183" s="3">
        <v>0.41293999999999997</v>
      </c>
      <c r="W183" s="3">
        <v>0.36316999999999999</v>
      </c>
      <c r="X183" s="3">
        <v>0.31918000000000002</v>
      </c>
      <c r="Y183" s="3">
        <v>0.27424999999999999</v>
      </c>
      <c r="Z183" s="3">
        <v>0.23576</v>
      </c>
      <c r="AA183" s="3">
        <v>0.20044999999999999</v>
      </c>
      <c r="AB183" s="3">
        <v>0.16602</v>
      </c>
      <c r="AC183" s="3">
        <v>0.13786000000000001</v>
      </c>
      <c r="AD183" s="3">
        <v>0.11123</v>
      </c>
      <c r="AE183" s="3">
        <v>9.0120000000000006E-2</v>
      </c>
      <c r="AF183" s="3">
        <v>7.2150000000000006E-2</v>
      </c>
      <c r="AG183" s="3">
        <v>5.5919999999999997E-2</v>
      </c>
      <c r="AH183" s="3">
        <v>4.3630000000000002E-2</v>
      </c>
      <c r="AI183" s="3">
        <v>3.288E-2</v>
      </c>
      <c r="AJ183" s="3">
        <v>2.5000000000000001E-2</v>
      </c>
      <c r="AK183" s="3">
        <v>1.8759999999999999E-2</v>
      </c>
      <c r="AL183" s="3">
        <v>1.355E-2</v>
      </c>
      <c r="AM183" s="3">
        <v>9.9000000000000008E-3</v>
      </c>
      <c r="AN183" s="3">
        <v>6.9499999999999996E-3</v>
      </c>
      <c r="AO183" s="3">
        <v>4.9399999999999999E-3</v>
      </c>
      <c r="AP183" s="3">
        <v>3.47E-3</v>
      </c>
      <c r="AQ183" s="3">
        <v>2.33E-3</v>
      </c>
      <c r="AR183" s="3">
        <v>1.5900000000000001E-3</v>
      </c>
      <c r="AS183" s="3">
        <v>1.0399999999999999E-3</v>
      </c>
      <c r="AT183" s="3">
        <v>6.8999999999999997E-4</v>
      </c>
      <c r="AU183" s="3">
        <v>4.2999999999999999E-4</v>
      </c>
      <c r="AV183" s="3">
        <v>2.7999999999999998E-4</v>
      </c>
      <c r="AW183" s="3">
        <v>1.8000000000000001E-4</v>
      </c>
      <c r="AX183" s="3">
        <v>1.1E-4</v>
      </c>
      <c r="AY183" s="3">
        <v>6.9999999999999994E-5</v>
      </c>
      <c r="AZ183" s="3">
        <v>4.0000000000000003E-5</v>
      </c>
      <c r="BA183" s="3">
        <v>0</v>
      </c>
      <c r="BB183" s="3">
        <v>0</v>
      </c>
      <c r="BC183" s="3">
        <v>0</v>
      </c>
      <c r="BD183" s="3">
        <v>0</v>
      </c>
      <c r="BE183" s="3">
        <v>0</v>
      </c>
      <c r="BF183" s="5">
        <f>P_A_R[[#This Row],[10+]]-P_A_R[[#This Row],[11+]]</f>
        <v>1.6739999999999977E-2</v>
      </c>
      <c r="BG183" s="5">
        <f>P_A_R[[#This Row],[11+]]-P_A_R[[#This Row],[12+]]</f>
        <v>1.978000000000002E-2</v>
      </c>
      <c r="BH183" s="5">
        <f>P_A_R[[#This Row],[12+]]-P_A_R[[#This Row],[13+]]</f>
        <v>2.5100000000000011E-2</v>
      </c>
      <c r="BI183" s="5">
        <f>P_A_R[[#This Row],[13+]]-P_A_R[[#This Row],[14+]]</f>
        <v>2.6719999999999966E-2</v>
      </c>
      <c r="BJ183" s="5">
        <f>P_A_R[[#This Row],[14+]]-P_A_R[[#This Row],[15+]]</f>
        <v>3.2869999999999955E-2</v>
      </c>
      <c r="BK183" s="5">
        <f>P_A_R[[#This Row],[15+]]-P_A_R[[#This Row],[16+]]</f>
        <v>3.3920000000000061E-2</v>
      </c>
      <c r="BL183" s="5">
        <f>P_A_R[[#This Row],[16+]]-P_A_R[[#This Row],[17+]]</f>
        <v>3.7200000000000011E-2</v>
      </c>
      <c r="BM183" s="5">
        <f>P_A_R[[#This Row],[17+]]-P_A_R[[#This Row],[18+]]</f>
        <v>4.3679999999999941E-2</v>
      </c>
      <c r="BN183" s="5">
        <f>P_A_R[[#This Row],[18+]]-P_A_R[[#This Row],[19+]]</f>
        <v>4.3050000000000033E-2</v>
      </c>
      <c r="BO183" s="5">
        <f>P_A_R[[#This Row],[19+]]-P_A_R[[#This Row],[20+]]</f>
        <v>4.9000000000000044E-2</v>
      </c>
      <c r="BP183" s="5">
        <f>P_A_R[[#This Row],[20+]]-P_A_R[[#This Row],[21+]]</f>
        <v>4.6799999999999953E-2</v>
      </c>
      <c r="BQ183" s="5">
        <f>P_A_R[[#This Row],[21+]]-P_A_R[[#This Row],[22+]]</f>
        <v>5.1640000000000019E-2</v>
      </c>
      <c r="BR183" s="5">
        <f>P_A_R[[#This Row],[22+]]-P_A_R[[#This Row],[23+]]</f>
        <v>4.7809999999999964E-2</v>
      </c>
      <c r="BS183" s="5">
        <f>P_A_R[[#This Row],[23+]]-P_A_R[[#This Row],[24+]]</f>
        <v>4.723000000000005E-2</v>
      </c>
      <c r="BT183" s="5">
        <f>P_A_R[[#This Row],[24+]]-P_A_R[[#This Row],[25+]]</f>
        <v>4.9769999999999981E-2</v>
      </c>
      <c r="BU183" s="5">
        <f>P_A_R[[#This Row],[25+]]-P_A_R[[#This Row],[26+]]</f>
        <v>4.3989999999999974E-2</v>
      </c>
      <c r="BV183" s="5">
        <f>P_A_R[[#This Row],[26+]]-P_A_R[[#This Row],[27+]]</f>
        <v>4.4930000000000025E-2</v>
      </c>
      <c r="BW183" s="5">
        <f>P_A_R[[#This Row],[27+]]-P_A_R[[#This Row],[28+]]</f>
        <v>3.8489999999999996E-2</v>
      </c>
      <c r="BX183" s="5">
        <f>P_A_R[[#This Row],[28+]]-P_A_R[[#This Row],[29+]]</f>
        <v>3.5310000000000008E-2</v>
      </c>
      <c r="BY183" s="5">
        <f>P_A_R[[#This Row],[29+]]-P_A_R[[#This Row],[30+]]</f>
        <v>3.4429999999999988E-2</v>
      </c>
      <c r="BZ183" s="5">
        <f>P_A_R[[#This Row],[30+]]-P_A_R[[#This Row],[31+]]</f>
        <v>2.8159999999999991E-2</v>
      </c>
      <c r="CA183" s="5">
        <f>P_A_R[[#This Row],[31+]]-P_A_R[[#This Row],[32+]]</f>
        <v>2.6630000000000015E-2</v>
      </c>
      <c r="CB183" s="5">
        <f>P_A_R[[#This Row],[32+]]-P_A_R[[#This Row],[33+]]</f>
        <v>2.110999999999999E-2</v>
      </c>
      <c r="CC183" s="5">
        <f>P_A_R[[#This Row],[33+]]-P_A_R[[#This Row],[34+]]</f>
        <v>1.797E-2</v>
      </c>
      <c r="CD183" s="5">
        <f>P_A_R[[#This Row],[34+]]-P_A_R[[#This Row],[35+]]</f>
        <v>1.6230000000000008E-2</v>
      </c>
      <c r="CE183" s="5">
        <f>P_A_R[[#This Row],[35+]]-P_A_R[[#This Row],[36+]]</f>
        <v>1.2289999999999995E-2</v>
      </c>
      <c r="CF183" s="5">
        <f>P_A_R[[#This Row],[36+]]-P_A_R[[#This Row],[37+]]</f>
        <v>1.0750000000000003E-2</v>
      </c>
      <c r="CG183" s="5">
        <f>P_A_R[[#This Row],[37+]]-P_A_R[[#This Row],[38+]]</f>
        <v>7.8799999999999981E-3</v>
      </c>
      <c r="CH183" s="5">
        <f>P_A_R[[#This Row],[38+]]-P_A_R[[#This Row],[39+]]</f>
        <v>6.2400000000000025E-3</v>
      </c>
      <c r="CI183" s="5">
        <f>P_A_R[[#This Row],[39+]]-P_A_R[[#This Row],[40+]]</f>
        <v>5.2099999999999994E-3</v>
      </c>
      <c r="CJ183" s="5">
        <f>P_A_R[[#This Row],[40+]]-P_A_R[[#This Row],[41+]]</f>
        <v>3.6499999999999987E-3</v>
      </c>
      <c r="CK183" s="5">
        <f>P_A_R[[#This Row],[41+]]-P_A_R[[#This Row],[42+]]</f>
        <v>2.9500000000000012E-3</v>
      </c>
      <c r="CL183" s="5">
        <f>P_A_R[[#This Row],[42+]]-P_A_R[[#This Row],[43+]]</f>
        <v>2.0099999999999996E-3</v>
      </c>
      <c r="CM183" s="5">
        <f>P_A_R[[#This Row],[43+]]-P_A_R[[#This Row],[44+]]</f>
        <v>1.47E-3</v>
      </c>
      <c r="CN183" s="5">
        <f>P_A_R[[#This Row],[44+]]-P_A_R[[#This Row],[45+]]</f>
        <v>1.14E-3</v>
      </c>
      <c r="CO183" s="5">
        <f>P_A_R[[#This Row],[45+]]-P_A_R[[#This Row],[46+]]</f>
        <v>7.3999999999999999E-4</v>
      </c>
      <c r="CP183" s="5">
        <f>P_A_R[[#This Row],[46+]]-P_A_R[[#This Row],[47+]]</f>
        <v>5.5000000000000014E-4</v>
      </c>
      <c r="CQ183" s="5">
        <f>P_A_R[[#This Row],[47+]]-P_A_R[[#This Row],[48+]]</f>
        <v>3.4999999999999994E-4</v>
      </c>
      <c r="CR183" s="5">
        <f>P_A_R[[#This Row],[48+]]-P_A_R[[#This Row],[49+]]</f>
        <v>2.5999999999999998E-4</v>
      </c>
      <c r="CS183" s="5">
        <f>P_A_R[[#This Row],[49+]]-P_A_R[[#This Row],[50+]]</f>
        <v>1.5000000000000001E-4</v>
      </c>
      <c r="CT183" s="5">
        <f>P_A_R[[#This Row],[50+]]-P_A_R[[#This Row],[51+]]</f>
        <v>9.9999999999999964E-5</v>
      </c>
      <c r="CU183" s="5">
        <f>P_A_R[[#This Row],[51+]]-P_A_R[[#This Row],[52+]]</f>
        <v>7.0000000000000007E-5</v>
      </c>
      <c r="CV183" s="5">
        <f>P_A_R[[#This Row],[52+]]-P_A_R[[#This Row],[53+]]</f>
        <v>4.000000000000001E-5</v>
      </c>
      <c r="CW183" s="5">
        <f>P_A_R[[#This Row],[53+]]-P_A_R[[#This Row],[54+]]</f>
        <v>2.9999999999999991E-5</v>
      </c>
      <c r="CX183" s="5">
        <f>P_A_R[[#This Row],[54+]]-P_A_R[[#This Row],[55+]]</f>
        <v>4.0000000000000003E-5</v>
      </c>
      <c r="CY183" s="5">
        <f>P_A_R[[#This Row],[55+]]-P_A_R[[#This Row],[56+]]</f>
        <v>0</v>
      </c>
      <c r="CZ183" s="5">
        <f>P_A_R[[#This Row],[56+]]-P_A_R[[#This Row],[57+]]</f>
        <v>0</v>
      </c>
      <c r="DA183" s="5">
        <f>P_A_R[[#This Row],[57+]]-P_A_R[[#This Row],[58+]]</f>
        <v>0</v>
      </c>
      <c r="DB183" s="5">
        <f>P_A_R[[#This Row],[58+]]-P_A_R[[#This Row],[59+]]</f>
        <v>0</v>
      </c>
    </row>
    <row r="184" spans="1:106" x14ac:dyDescent="0.25">
      <c r="A184" s="10">
        <v>22400983</v>
      </c>
      <c r="B184" t="s">
        <v>91</v>
      </c>
      <c r="C184" t="s">
        <v>81</v>
      </c>
      <c r="D184" s="11">
        <v>0.9375</v>
      </c>
      <c r="E184" s="9" t="str">
        <f>HYPERLINK("https://www.nba.com/stats/player/1642267/boxscores-traditional", "Carlton Carrington")</f>
        <v>Carlton Carrington</v>
      </c>
      <c r="F184">
        <v>14.8</v>
      </c>
      <c r="G184" s="4">
        <v>4.2140000000000004</v>
      </c>
      <c r="H184" s="3">
        <v>0.87285999999999997</v>
      </c>
      <c r="I184" s="3">
        <v>0.81594</v>
      </c>
      <c r="J184" s="3">
        <v>0.74536999999999998</v>
      </c>
      <c r="K184" s="3">
        <v>0.66639999999999999</v>
      </c>
      <c r="L184" s="3">
        <v>0.57535000000000003</v>
      </c>
      <c r="M184" s="3">
        <v>0.48005999999999999</v>
      </c>
      <c r="N184" s="3">
        <v>0.38973999999999998</v>
      </c>
      <c r="O184" s="3">
        <v>0.30153000000000002</v>
      </c>
      <c r="P184" s="3">
        <v>0.22363</v>
      </c>
      <c r="Q184" s="3">
        <v>0.15866</v>
      </c>
      <c r="R184" s="3">
        <v>0.10935</v>
      </c>
      <c r="S184" s="3">
        <v>7.0779999999999996E-2</v>
      </c>
      <c r="T184" s="3">
        <v>4.3630000000000002E-2</v>
      </c>
      <c r="U184" s="3">
        <v>2.5590000000000002E-2</v>
      </c>
      <c r="V184" s="3">
        <v>1.4630000000000001E-2</v>
      </c>
      <c r="W184" s="3">
        <v>7.7600000000000004E-3</v>
      </c>
      <c r="X184" s="3">
        <v>3.9100000000000003E-3</v>
      </c>
      <c r="Y184" s="3">
        <v>1.8699999999999999E-3</v>
      </c>
      <c r="Z184" s="3">
        <v>8.7000000000000001E-4</v>
      </c>
      <c r="AA184" s="3">
        <v>3.8000000000000002E-4</v>
      </c>
      <c r="AB184" s="3">
        <v>1.4999999999999999E-4</v>
      </c>
      <c r="AC184" s="3">
        <v>6.0000000000000002E-5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0</v>
      </c>
      <c r="AK184" s="3">
        <v>0</v>
      </c>
      <c r="AL184" s="3">
        <v>0</v>
      </c>
      <c r="AM184" s="3">
        <v>0</v>
      </c>
      <c r="AN184" s="3">
        <v>0</v>
      </c>
      <c r="AO184" s="3">
        <v>0</v>
      </c>
      <c r="AP184" s="3">
        <v>0</v>
      </c>
      <c r="AQ184" s="3">
        <v>0</v>
      </c>
      <c r="AR184" s="3">
        <v>0</v>
      </c>
      <c r="AS184" s="3">
        <v>0</v>
      </c>
      <c r="AT184" s="3">
        <v>0</v>
      </c>
      <c r="AU184" s="3">
        <v>0</v>
      </c>
      <c r="AV184" s="3">
        <v>0</v>
      </c>
      <c r="AW184" s="3">
        <v>0</v>
      </c>
      <c r="AX184" s="3">
        <v>0</v>
      </c>
      <c r="AY184" s="3">
        <v>0</v>
      </c>
      <c r="AZ184" s="3">
        <v>0</v>
      </c>
      <c r="BA184" s="3">
        <v>0</v>
      </c>
      <c r="BB184" s="3">
        <v>0</v>
      </c>
      <c r="BC184" s="3">
        <v>0</v>
      </c>
      <c r="BD184" s="3">
        <v>0</v>
      </c>
      <c r="BE184" s="3">
        <v>0</v>
      </c>
      <c r="BF184" s="5">
        <f>P_A_R[[#This Row],[10+]]-P_A_R[[#This Row],[11+]]</f>
        <v>5.6919999999999971E-2</v>
      </c>
      <c r="BG184" s="5">
        <f>P_A_R[[#This Row],[11+]]-P_A_R[[#This Row],[12+]]</f>
        <v>7.0570000000000022E-2</v>
      </c>
      <c r="BH184" s="5">
        <f>P_A_R[[#This Row],[12+]]-P_A_R[[#This Row],[13+]]</f>
        <v>7.8969999999999985E-2</v>
      </c>
      <c r="BI184" s="5">
        <f>P_A_R[[#This Row],[13+]]-P_A_R[[#This Row],[14+]]</f>
        <v>9.1049999999999964E-2</v>
      </c>
      <c r="BJ184" s="5">
        <f>P_A_R[[#This Row],[14+]]-P_A_R[[#This Row],[15+]]</f>
        <v>9.5290000000000041E-2</v>
      </c>
      <c r="BK184" s="5">
        <f>P_A_R[[#This Row],[15+]]-P_A_R[[#This Row],[16+]]</f>
        <v>9.0320000000000011E-2</v>
      </c>
      <c r="BL184" s="5">
        <f>P_A_R[[#This Row],[16+]]-P_A_R[[#This Row],[17+]]</f>
        <v>8.8209999999999955E-2</v>
      </c>
      <c r="BM184" s="5">
        <f>P_A_R[[#This Row],[17+]]-P_A_R[[#This Row],[18+]]</f>
        <v>7.7900000000000025E-2</v>
      </c>
      <c r="BN184" s="5">
        <f>P_A_R[[#This Row],[18+]]-P_A_R[[#This Row],[19+]]</f>
        <v>6.497E-2</v>
      </c>
      <c r="BO184" s="5">
        <f>P_A_R[[#This Row],[19+]]-P_A_R[[#This Row],[20+]]</f>
        <v>4.9309999999999993E-2</v>
      </c>
      <c r="BP184" s="5">
        <f>P_A_R[[#This Row],[20+]]-P_A_R[[#This Row],[21+]]</f>
        <v>3.8570000000000007E-2</v>
      </c>
      <c r="BQ184" s="5">
        <f>P_A_R[[#This Row],[21+]]-P_A_R[[#This Row],[22+]]</f>
        <v>2.7149999999999994E-2</v>
      </c>
      <c r="BR184" s="5">
        <f>P_A_R[[#This Row],[22+]]-P_A_R[[#This Row],[23+]]</f>
        <v>1.804E-2</v>
      </c>
      <c r="BS184" s="5">
        <f>P_A_R[[#This Row],[23+]]-P_A_R[[#This Row],[24+]]</f>
        <v>1.0960000000000001E-2</v>
      </c>
      <c r="BT184" s="5">
        <f>P_A_R[[#This Row],[24+]]-P_A_R[[#This Row],[25+]]</f>
        <v>6.8700000000000002E-3</v>
      </c>
      <c r="BU184" s="5">
        <f>P_A_R[[#This Row],[25+]]-P_A_R[[#This Row],[26+]]</f>
        <v>3.8500000000000001E-3</v>
      </c>
      <c r="BV184" s="5">
        <f>P_A_R[[#This Row],[26+]]-P_A_R[[#This Row],[27+]]</f>
        <v>2.0400000000000001E-3</v>
      </c>
      <c r="BW184" s="5">
        <f>P_A_R[[#This Row],[27+]]-P_A_R[[#This Row],[28+]]</f>
        <v>1E-3</v>
      </c>
      <c r="BX184" s="5">
        <f>P_A_R[[#This Row],[28+]]-P_A_R[[#This Row],[29+]]</f>
        <v>4.8999999999999998E-4</v>
      </c>
      <c r="BY184" s="5">
        <f>P_A_R[[#This Row],[29+]]-P_A_R[[#This Row],[30+]]</f>
        <v>2.3000000000000003E-4</v>
      </c>
      <c r="BZ184" s="5">
        <f>P_A_R[[#This Row],[30+]]-P_A_R[[#This Row],[31+]]</f>
        <v>8.9999999999999992E-5</v>
      </c>
      <c r="CA184" s="5">
        <f>P_A_R[[#This Row],[31+]]-P_A_R[[#This Row],[32+]]</f>
        <v>6.0000000000000002E-5</v>
      </c>
      <c r="CB184" s="5">
        <f>P_A_R[[#This Row],[32+]]-P_A_R[[#This Row],[33+]]</f>
        <v>0</v>
      </c>
      <c r="CC184" s="5">
        <f>P_A_R[[#This Row],[33+]]-P_A_R[[#This Row],[34+]]</f>
        <v>0</v>
      </c>
      <c r="CD184" s="5">
        <f>P_A_R[[#This Row],[34+]]-P_A_R[[#This Row],[35+]]</f>
        <v>0</v>
      </c>
      <c r="CE184" s="5">
        <f>P_A_R[[#This Row],[35+]]-P_A_R[[#This Row],[36+]]</f>
        <v>0</v>
      </c>
      <c r="CF184" s="5">
        <f>P_A_R[[#This Row],[36+]]-P_A_R[[#This Row],[37+]]</f>
        <v>0</v>
      </c>
      <c r="CG184" s="5">
        <f>P_A_R[[#This Row],[37+]]-P_A_R[[#This Row],[38+]]</f>
        <v>0</v>
      </c>
      <c r="CH184" s="5">
        <f>P_A_R[[#This Row],[38+]]-P_A_R[[#This Row],[39+]]</f>
        <v>0</v>
      </c>
      <c r="CI184" s="5">
        <f>P_A_R[[#This Row],[39+]]-P_A_R[[#This Row],[40+]]</f>
        <v>0</v>
      </c>
      <c r="CJ184" s="5">
        <f>P_A_R[[#This Row],[40+]]-P_A_R[[#This Row],[41+]]</f>
        <v>0</v>
      </c>
      <c r="CK184" s="5">
        <f>P_A_R[[#This Row],[41+]]-P_A_R[[#This Row],[42+]]</f>
        <v>0</v>
      </c>
      <c r="CL184" s="5">
        <f>P_A_R[[#This Row],[42+]]-P_A_R[[#This Row],[43+]]</f>
        <v>0</v>
      </c>
      <c r="CM184" s="5">
        <f>P_A_R[[#This Row],[43+]]-P_A_R[[#This Row],[44+]]</f>
        <v>0</v>
      </c>
      <c r="CN184" s="5">
        <f>P_A_R[[#This Row],[44+]]-P_A_R[[#This Row],[45+]]</f>
        <v>0</v>
      </c>
      <c r="CO184" s="5">
        <f>P_A_R[[#This Row],[45+]]-P_A_R[[#This Row],[46+]]</f>
        <v>0</v>
      </c>
      <c r="CP184" s="5">
        <f>P_A_R[[#This Row],[46+]]-P_A_R[[#This Row],[47+]]</f>
        <v>0</v>
      </c>
      <c r="CQ184" s="5">
        <f>P_A_R[[#This Row],[47+]]-P_A_R[[#This Row],[48+]]</f>
        <v>0</v>
      </c>
      <c r="CR184" s="5">
        <f>P_A_R[[#This Row],[48+]]-P_A_R[[#This Row],[49+]]</f>
        <v>0</v>
      </c>
      <c r="CS184" s="5">
        <f>P_A_R[[#This Row],[49+]]-P_A_R[[#This Row],[50+]]</f>
        <v>0</v>
      </c>
      <c r="CT184" s="5">
        <f>P_A_R[[#This Row],[50+]]-P_A_R[[#This Row],[51+]]</f>
        <v>0</v>
      </c>
      <c r="CU184" s="5">
        <f>P_A_R[[#This Row],[51+]]-P_A_R[[#This Row],[52+]]</f>
        <v>0</v>
      </c>
      <c r="CV184" s="5">
        <f>P_A_R[[#This Row],[52+]]-P_A_R[[#This Row],[53+]]</f>
        <v>0</v>
      </c>
      <c r="CW184" s="5">
        <f>P_A_R[[#This Row],[53+]]-P_A_R[[#This Row],[54+]]</f>
        <v>0</v>
      </c>
      <c r="CX184" s="5">
        <f>P_A_R[[#This Row],[54+]]-P_A_R[[#This Row],[55+]]</f>
        <v>0</v>
      </c>
      <c r="CY184" s="5">
        <f>P_A_R[[#This Row],[55+]]-P_A_R[[#This Row],[56+]]</f>
        <v>0</v>
      </c>
      <c r="CZ184" s="5">
        <f>P_A_R[[#This Row],[56+]]-P_A_R[[#This Row],[57+]]</f>
        <v>0</v>
      </c>
      <c r="DA184" s="5">
        <f>P_A_R[[#This Row],[57+]]-P_A_R[[#This Row],[58+]]</f>
        <v>0</v>
      </c>
      <c r="DB184" s="5">
        <f>P_A_R[[#This Row],[58+]]-P_A_R[[#This Row],[59+]]</f>
        <v>0</v>
      </c>
    </row>
    <row r="185" spans="1:106" x14ac:dyDescent="0.25">
      <c r="A185" s="10">
        <v>22400983</v>
      </c>
      <c r="B185" t="s">
        <v>91</v>
      </c>
      <c r="C185" t="s">
        <v>81</v>
      </c>
      <c r="D185" s="11">
        <v>0.9375</v>
      </c>
      <c r="E185" s="9" t="str">
        <f>HYPERLINK("https://www.nba.com/stats/player/1630557/boxscores-traditional", "Corey Kispert")</f>
        <v>Corey Kispert</v>
      </c>
      <c r="F185">
        <v>16</v>
      </c>
      <c r="G185" s="4">
        <v>6.1639999999999997</v>
      </c>
      <c r="H185" s="3">
        <v>0.83398000000000005</v>
      </c>
      <c r="I185" s="3">
        <v>0.79103000000000001</v>
      </c>
      <c r="J185" s="3">
        <v>0.74214999999999998</v>
      </c>
      <c r="K185" s="3">
        <v>0.68793000000000004</v>
      </c>
      <c r="L185" s="3">
        <v>0.62551999999999996</v>
      </c>
      <c r="M185" s="3">
        <v>0.56355999999999995</v>
      </c>
      <c r="N185" s="3">
        <v>0.5</v>
      </c>
      <c r="O185" s="3">
        <v>0.43643999999999999</v>
      </c>
      <c r="P185" s="3">
        <v>0.37447999999999998</v>
      </c>
      <c r="Q185" s="3">
        <v>0.31207000000000001</v>
      </c>
      <c r="R185" s="3">
        <v>0.25785000000000002</v>
      </c>
      <c r="S185" s="3">
        <v>0.20896999999999999</v>
      </c>
      <c r="T185" s="3">
        <v>0.16602</v>
      </c>
      <c r="U185" s="3">
        <v>0.12714</v>
      </c>
      <c r="V185" s="3">
        <v>9.6799999999999997E-2</v>
      </c>
      <c r="W185" s="3">
        <v>7.2150000000000006E-2</v>
      </c>
      <c r="X185" s="3">
        <v>5.262E-2</v>
      </c>
      <c r="Y185" s="3">
        <v>3.7539999999999997E-2</v>
      </c>
      <c r="Z185" s="3">
        <v>2.5590000000000002E-2</v>
      </c>
      <c r="AA185" s="3">
        <v>1.7430000000000001E-2</v>
      </c>
      <c r="AB185" s="3">
        <v>1.1599999999999999E-2</v>
      </c>
      <c r="AC185" s="3">
        <v>7.5500000000000003E-3</v>
      </c>
      <c r="AD185" s="3">
        <v>4.6600000000000001E-3</v>
      </c>
      <c r="AE185" s="3">
        <v>2.8900000000000002E-3</v>
      </c>
      <c r="AF185" s="3">
        <v>1.75E-3</v>
      </c>
      <c r="AG185" s="3">
        <v>1.0399999999999999E-3</v>
      </c>
      <c r="AH185" s="3">
        <v>5.9999999999999995E-4</v>
      </c>
      <c r="AI185" s="3">
        <v>3.2000000000000003E-4</v>
      </c>
      <c r="AJ185" s="3">
        <v>1.8000000000000001E-4</v>
      </c>
      <c r="AK185" s="3">
        <v>1E-4</v>
      </c>
      <c r="AL185" s="3">
        <v>5.0000000000000002E-5</v>
      </c>
      <c r="AM185" s="3">
        <v>0</v>
      </c>
      <c r="AN185" s="3">
        <v>0</v>
      </c>
      <c r="AO185" s="3">
        <v>0</v>
      </c>
      <c r="AP185" s="3">
        <v>0</v>
      </c>
      <c r="AQ185" s="3">
        <v>0</v>
      </c>
      <c r="AR185" s="3">
        <v>0</v>
      </c>
      <c r="AS185" s="3">
        <v>0</v>
      </c>
      <c r="AT185" s="3">
        <v>0</v>
      </c>
      <c r="AU185" s="3">
        <v>0</v>
      </c>
      <c r="AV185" s="3">
        <v>0</v>
      </c>
      <c r="AW185" s="3">
        <v>0</v>
      </c>
      <c r="AX185" s="3">
        <v>0</v>
      </c>
      <c r="AY185" s="3">
        <v>0</v>
      </c>
      <c r="AZ185" s="3">
        <v>0</v>
      </c>
      <c r="BA185" s="3">
        <v>0</v>
      </c>
      <c r="BB185" s="3">
        <v>0</v>
      </c>
      <c r="BC185" s="3">
        <v>0</v>
      </c>
      <c r="BD185" s="3">
        <v>0</v>
      </c>
      <c r="BE185" s="3">
        <v>0</v>
      </c>
      <c r="BF185" s="5">
        <f>P_A_R[[#This Row],[10+]]-P_A_R[[#This Row],[11+]]</f>
        <v>4.2950000000000044E-2</v>
      </c>
      <c r="BG185" s="5">
        <f>P_A_R[[#This Row],[11+]]-P_A_R[[#This Row],[12+]]</f>
        <v>4.8880000000000035E-2</v>
      </c>
      <c r="BH185" s="5">
        <f>P_A_R[[#This Row],[12+]]-P_A_R[[#This Row],[13+]]</f>
        <v>5.4219999999999935E-2</v>
      </c>
      <c r="BI185" s="5">
        <f>P_A_R[[#This Row],[13+]]-P_A_R[[#This Row],[14+]]</f>
        <v>6.2410000000000077E-2</v>
      </c>
      <c r="BJ185" s="5">
        <f>P_A_R[[#This Row],[14+]]-P_A_R[[#This Row],[15+]]</f>
        <v>6.1960000000000015E-2</v>
      </c>
      <c r="BK185" s="5">
        <f>P_A_R[[#This Row],[15+]]-P_A_R[[#This Row],[16+]]</f>
        <v>6.355999999999995E-2</v>
      </c>
      <c r="BL185" s="5">
        <f>P_A_R[[#This Row],[16+]]-P_A_R[[#This Row],[17+]]</f>
        <v>6.3560000000000005E-2</v>
      </c>
      <c r="BM185" s="5">
        <f>P_A_R[[#This Row],[17+]]-P_A_R[[#This Row],[18+]]</f>
        <v>6.1960000000000015E-2</v>
      </c>
      <c r="BN185" s="5">
        <f>P_A_R[[#This Row],[18+]]-P_A_R[[#This Row],[19+]]</f>
        <v>6.2409999999999966E-2</v>
      </c>
      <c r="BO185" s="5">
        <f>P_A_R[[#This Row],[19+]]-P_A_R[[#This Row],[20+]]</f>
        <v>5.421999999999999E-2</v>
      </c>
      <c r="BP185" s="5">
        <f>P_A_R[[#This Row],[20+]]-P_A_R[[#This Row],[21+]]</f>
        <v>4.8880000000000035E-2</v>
      </c>
      <c r="BQ185" s="5">
        <f>P_A_R[[#This Row],[21+]]-P_A_R[[#This Row],[22+]]</f>
        <v>4.2949999999999988E-2</v>
      </c>
      <c r="BR185" s="5">
        <f>P_A_R[[#This Row],[22+]]-P_A_R[[#This Row],[23+]]</f>
        <v>3.8879999999999998E-2</v>
      </c>
      <c r="BS185" s="5">
        <f>P_A_R[[#This Row],[23+]]-P_A_R[[#This Row],[24+]]</f>
        <v>3.0340000000000006E-2</v>
      </c>
      <c r="BT185" s="5">
        <f>P_A_R[[#This Row],[24+]]-P_A_R[[#This Row],[25+]]</f>
        <v>2.4649999999999991E-2</v>
      </c>
      <c r="BU185" s="5">
        <f>P_A_R[[#This Row],[25+]]-P_A_R[[#This Row],[26+]]</f>
        <v>1.9530000000000006E-2</v>
      </c>
      <c r="BV185" s="5">
        <f>P_A_R[[#This Row],[26+]]-P_A_R[[#This Row],[27+]]</f>
        <v>1.5080000000000003E-2</v>
      </c>
      <c r="BW185" s="5">
        <f>P_A_R[[#This Row],[27+]]-P_A_R[[#This Row],[28+]]</f>
        <v>1.1949999999999995E-2</v>
      </c>
      <c r="BX185" s="5">
        <f>P_A_R[[#This Row],[28+]]-P_A_R[[#This Row],[29+]]</f>
        <v>8.1600000000000006E-3</v>
      </c>
      <c r="BY185" s="5">
        <f>P_A_R[[#This Row],[29+]]-P_A_R[[#This Row],[30+]]</f>
        <v>5.8300000000000018E-3</v>
      </c>
      <c r="BZ185" s="5">
        <f>P_A_R[[#This Row],[30+]]-P_A_R[[#This Row],[31+]]</f>
        <v>4.0499999999999989E-3</v>
      </c>
      <c r="CA185" s="5">
        <f>P_A_R[[#This Row],[31+]]-P_A_R[[#This Row],[32+]]</f>
        <v>2.8900000000000002E-3</v>
      </c>
      <c r="CB185" s="5">
        <f>P_A_R[[#This Row],[32+]]-P_A_R[[#This Row],[33+]]</f>
        <v>1.7699999999999999E-3</v>
      </c>
      <c r="CC185" s="5">
        <f>P_A_R[[#This Row],[33+]]-P_A_R[[#This Row],[34+]]</f>
        <v>1.1400000000000002E-3</v>
      </c>
      <c r="CD185" s="5">
        <f>P_A_R[[#This Row],[34+]]-P_A_R[[#This Row],[35+]]</f>
        <v>7.1000000000000013E-4</v>
      </c>
      <c r="CE185" s="5">
        <f>P_A_R[[#This Row],[35+]]-P_A_R[[#This Row],[36+]]</f>
        <v>4.3999999999999996E-4</v>
      </c>
      <c r="CF185" s="5">
        <f>P_A_R[[#This Row],[36+]]-P_A_R[[#This Row],[37+]]</f>
        <v>2.7999999999999992E-4</v>
      </c>
      <c r="CG185" s="5">
        <f>P_A_R[[#This Row],[37+]]-P_A_R[[#This Row],[38+]]</f>
        <v>1.4000000000000001E-4</v>
      </c>
      <c r="CH185" s="5">
        <f>P_A_R[[#This Row],[38+]]-P_A_R[[#This Row],[39+]]</f>
        <v>8.0000000000000007E-5</v>
      </c>
      <c r="CI185" s="5">
        <f>P_A_R[[#This Row],[39+]]-P_A_R[[#This Row],[40+]]</f>
        <v>5.0000000000000002E-5</v>
      </c>
      <c r="CJ185" s="5">
        <f>P_A_R[[#This Row],[40+]]-P_A_R[[#This Row],[41+]]</f>
        <v>5.0000000000000002E-5</v>
      </c>
      <c r="CK185" s="5">
        <f>P_A_R[[#This Row],[41+]]-P_A_R[[#This Row],[42+]]</f>
        <v>0</v>
      </c>
      <c r="CL185" s="5">
        <f>P_A_R[[#This Row],[42+]]-P_A_R[[#This Row],[43+]]</f>
        <v>0</v>
      </c>
      <c r="CM185" s="5">
        <f>P_A_R[[#This Row],[43+]]-P_A_R[[#This Row],[44+]]</f>
        <v>0</v>
      </c>
      <c r="CN185" s="5">
        <f>P_A_R[[#This Row],[44+]]-P_A_R[[#This Row],[45+]]</f>
        <v>0</v>
      </c>
      <c r="CO185" s="5">
        <f>P_A_R[[#This Row],[45+]]-P_A_R[[#This Row],[46+]]</f>
        <v>0</v>
      </c>
      <c r="CP185" s="5">
        <f>P_A_R[[#This Row],[46+]]-P_A_R[[#This Row],[47+]]</f>
        <v>0</v>
      </c>
      <c r="CQ185" s="5">
        <f>P_A_R[[#This Row],[47+]]-P_A_R[[#This Row],[48+]]</f>
        <v>0</v>
      </c>
      <c r="CR185" s="5">
        <f>P_A_R[[#This Row],[48+]]-P_A_R[[#This Row],[49+]]</f>
        <v>0</v>
      </c>
      <c r="CS185" s="5">
        <f>P_A_R[[#This Row],[49+]]-P_A_R[[#This Row],[50+]]</f>
        <v>0</v>
      </c>
      <c r="CT185" s="5">
        <f>P_A_R[[#This Row],[50+]]-P_A_R[[#This Row],[51+]]</f>
        <v>0</v>
      </c>
      <c r="CU185" s="5">
        <f>P_A_R[[#This Row],[51+]]-P_A_R[[#This Row],[52+]]</f>
        <v>0</v>
      </c>
      <c r="CV185" s="5">
        <f>P_A_R[[#This Row],[52+]]-P_A_R[[#This Row],[53+]]</f>
        <v>0</v>
      </c>
      <c r="CW185" s="5">
        <f>P_A_R[[#This Row],[53+]]-P_A_R[[#This Row],[54+]]</f>
        <v>0</v>
      </c>
      <c r="CX185" s="5">
        <f>P_A_R[[#This Row],[54+]]-P_A_R[[#This Row],[55+]]</f>
        <v>0</v>
      </c>
      <c r="CY185" s="5">
        <f>P_A_R[[#This Row],[55+]]-P_A_R[[#This Row],[56+]]</f>
        <v>0</v>
      </c>
      <c r="CZ185" s="5">
        <f>P_A_R[[#This Row],[56+]]-P_A_R[[#This Row],[57+]]</f>
        <v>0</v>
      </c>
      <c r="DA185" s="5">
        <f>P_A_R[[#This Row],[57+]]-P_A_R[[#This Row],[58+]]</f>
        <v>0</v>
      </c>
      <c r="DB185" s="5">
        <f>P_A_R[[#This Row],[58+]]-P_A_R[[#This Row],[59+]]</f>
        <v>0</v>
      </c>
    </row>
    <row r="186" spans="1:106" x14ac:dyDescent="0.25">
      <c r="A186" s="10">
        <v>22400983</v>
      </c>
      <c r="B186" t="s">
        <v>91</v>
      </c>
      <c r="C186" t="s">
        <v>81</v>
      </c>
      <c r="D186" s="11">
        <v>0.9375</v>
      </c>
      <c r="E186" s="9" t="str">
        <f>HYPERLINK("https://www.nba.com/stats/player/1642273/boxscores-traditional", "Kyshawn George")</f>
        <v>Kyshawn George</v>
      </c>
      <c r="F186">
        <v>16.8</v>
      </c>
      <c r="G186" s="4">
        <v>7.73</v>
      </c>
      <c r="H186" s="3">
        <v>0.81057000000000001</v>
      </c>
      <c r="I186" s="3">
        <v>0.77337</v>
      </c>
      <c r="J186" s="3">
        <v>0.73236999999999997</v>
      </c>
      <c r="K186" s="3">
        <v>0.68793000000000004</v>
      </c>
      <c r="L186" s="3">
        <v>0.64058000000000004</v>
      </c>
      <c r="M186" s="3">
        <v>0.59094999999999998</v>
      </c>
      <c r="N186" s="3">
        <v>0.53983000000000003</v>
      </c>
      <c r="O186" s="3">
        <v>0.48803000000000002</v>
      </c>
      <c r="P186" s="3">
        <v>0.43643999999999999</v>
      </c>
      <c r="Q186" s="3">
        <v>0.38973999999999998</v>
      </c>
      <c r="R186" s="3">
        <v>0.34089999999999998</v>
      </c>
      <c r="S186" s="3">
        <v>0.29459999999999997</v>
      </c>
      <c r="T186" s="3">
        <v>0.25142999999999999</v>
      </c>
      <c r="U186" s="3">
        <v>0.21185999999999999</v>
      </c>
      <c r="V186" s="3">
        <v>0.17619000000000001</v>
      </c>
      <c r="W186" s="3">
        <v>0.14457</v>
      </c>
      <c r="X186" s="3">
        <v>0.11702</v>
      </c>
      <c r="Y186" s="3">
        <v>9.3420000000000003E-2</v>
      </c>
      <c r="Z186" s="3">
        <v>7.3529999999999998E-2</v>
      </c>
      <c r="AA186" s="3">
        <v>5.7049999999999997E-2</v>
      </c>
      <c r="AB186" s="3">
        <v>4.3630000000000002E-2</v>
      </c>
      <c r="AC186" s="3">
        <v>3.288E-2</v>
      </c>
      <c r="AD186" s="3">
        <v>2.4420000000000001E-2</v>
      </c>
      <c r="AE186" s="3">
        <v>1.7860000000000001E-2</v>
      </c>
      <c r="AF186" s="3">
        <v>1.2869999999999999E-2</v>
      </c>
      <c r="AG186" s="3">
        <v>9.3900000000000008E-3</v>
      </c>
      <c r="AH186" s="3">
        <v>6.5700000000000003E-3</v>
      </c>
      <c r="AI186" s="3">
        <v>4.5300000000000002E-3</v>
      </c>
      <c r="AJ186" s="3">
        <v>3.0699999999999998E-3</v>
      </c>
      <c r="AK186" s="3">
        <v>2.0500000000000002E-3</v>
      </c>
      <c r="AL186" s="3">
        <v>1.3500000000000001E-3</v>
      </c>
      <c r="AM186" s="3">
        <v>8.7000000000000001E-4</v>
      </c>
      <c r="AN186" s="3">
        <v>5.5999999999999995E-4</v>
      </c>
      <c r="AO186" s="3">
        <v>3.5E-4</v>
      </c>
      <c r="AP186" s="3">
        <v>2.2000000000000001E-4</v>
      </c>
      <c r="AQ186" s="3">
        <v>1.2999999999999999E-4</v>
      </c>
      <c r="AR186" s="3">
        <v>8.0000000000000007E-5</v>
      </c>
      <c r="AS186" s="3">
        <v>5.0000000000000002E-5</v>
      </c>
      <c r="AT186" s="3">
        <v>0</v>
      </c>
      <c r="AU186" s="3">
        <v>0</v>
      </c>
      <c r="AV186" s="3">
        <v>0</v>
      </c>
      <c r="AW186" s="3">
        <v>0</v>
      </c>
      <c r="AX186" s="3">
        <v>0</v>
      </c>
      <c r="AY186" s="3">
        <v>0</v>
      </c>
      <c r="AZ186" s="3">
        <v>0</v>
      </c>
      <c r="BA186" s="3">
        <v>0</v>
      </c>
      <c r="BB186" s="3">
        <v>0</v>
      </c>
      <c r="BC186" s="3">
        <v>0</v>
      </c>
      <c r="BD186" s="3">
        <v>0</v>
      </c>
      <c r="BE186" s="3">
        <v>0</v>
      </c>
      <c r="BF186" s="5">
        <f>P_A_R[[#This Row],[10+]]-P_A_R[[#This Row],[11+]]</f>
        <v>3.7200000000000011E-2</v>
      </c>
      <c r="BG186" s="5">
        <f>P_A_R[[#This Row],[11+]]-P_A_R[[#This Row],[12+]]</f>
        <v>4.1000000000000036E-2</v>
      </c>
      <c r="BH186" s="5">
        <f>P_A_R[[#This Row],[12+]]-P_A_R[[#This Row],[13+]]</f>
        <v>4.4439999999999924E-2</v>
      </c>
      <c r="BI186" s="5">
        <f>P_A_R[[#This Row],[13+]]-P_A_R[[#This Row],[14+]]</f>
        <v>4.7350000000000003E-2</v>
      </c>
      <c r="BJ186" s="5">
        <f>P_A_R[[#This Row],[14+]]-P_A_R[[#This Row],[15+]]</f>
        <v>4.9630000000000063E-2</v>
      </c>
      <c r="BK186" s="5">
        <f>P_A_R[[#This Row],[15+]]-P_A_R[[#This Row],[16+]]</f>
        <v>5.1119999999999943E-2</v>
      </c>
      <c r="BL186" s="5">
        <f>P_A_R[[#This Row],[16+]]-P_A_R[[#This Row],[17+]]</f>
        <v>5.1800000000000013E-2</v>
      </c>
      <c r="BM186" s="5">
        <f>P_A_R[[#This Row],[17+]]-P_A_R[[#This Row],[18+]]</f>
        <v>5.1590000000000025E-2</v>
      </c>
      <c r="BN186" s="5">
        <f>P_A_R[[#This Row],[18+]]-P_A_R[[#This Row],[19+]]</f>
        <v>4.6700000000000019E-2</v>
      </c>
      <c r="BO186" s="5">
        <f>P_A_R[[#This Row],[19+]]-P_A_R[[#This Row],[20+]]</f>
        <v>4.8839999999999995E-2</v>
      </c>
      <c r="BP186" s="5">
        <f>P_A_R[[#This Row],[20+]]-P_A_R[[#This Row],[21+]]</f>
        <v>4.6300000000000008E-2</v>
      </c>
      <c r="BQ186" s="5">
        <f>P_A_R[[#This Row],[21+]]-P_A_R[[#This Row],[22+]]</f>
        <v>4.3169999999999986E-2</v>
      </c>
      <c r="BR186" s="5">
        <f>P_A_R[[#This Row],[22+]]-P_A_R[[#This Row],[23+]]</f>
        <v>3.9569999999999994E-2</v>
      </c>
      <c r="BS186" s="5">
        <f>P_A_R[[#This Row],[23+]]-P_A_R[[#This Row],[24+]]</f>
        <v>3.566999999999998E-2</v>
      </c>
      <c r="BT186" s="5">
        <f>P_A_R[[#This Row],[24+]]-P_A_R[[#This Row],[25+]]</f>
        <v>3.1620000000000009E-2</v>
      </c>
      <c r="BU186" s="5">
        <f>P_A_R[[#This Row],[25+]]-P_A_R[[#This Row],[26+]]</f>
        <v>2.7550000000000005E-2</v>
      </c>
      <c r="BV186" s="5">
        <f>P_A_R[[#This Row],[26+]]-P_A_R[[#This Row],[27+]]</f>
        <v>2.3599999999999996E-2</v>
      </c>
      <c r="BW186" s="5">
        <f>P_A_R[[#This Row],[27+]]-P_A_R[[#This Row],[28+]]</f>
        <v>1.9890000000000005E-2</v>
      </c>
      <c r="BX186" s="5">
        <f>P_A_R[[#This Row],[28+]]-P_A_R[[#This Row],[29+]]</f>
        <v>1.6480000000000002E-2</v>
      </c>
      <c r="BY186" s="5">
        <f>P_A_R[[#This Row],[29+]]-P_A_R[[#This Row],[30+]]</f>
        <v>1.3419999999999994E-2</v>
      </c>
      <c r="BZ186" s="5">
        <f>P_A_R[[#This Row],[30+]]-P_A_R[[#This Row],[31+]]</f>
        <v>1.0750000000000003E-2</v>
      </c>
      <c r="CA186" s="5">
        <f>P_A_R[[#This Row],[31+]]-P_A_R[[#This Row],[32+]]</f>
        <v>8.4599999999999988E-3</v>
      </c>
      <c r="CB186" s="5">
        <f>P_A_R[[#This Row],[32+]]-P_A_R[[#This Row],[33+]]</f>
        <v>6.5599999999999999E-3</v>
      </c>
      <c r="CC186" s="5">
        <f>P_A_R[[#This Row],[33+]]-P_A_R[[#This Row],[34+]]</f>
        <v>4.9900000000000014E-3</v>
      </c>
      <c r="CD186" s="5">
        <f>P_A_R[[#This Row],[34+]]-P_A_R[[#This Row],[35+]]</f>
        <v>3.4799999999999987E-3</v>
      </c>
      <c r="CE186" s="5">
        <f>P_A_R[[#This Row],[35+]]-P_A_R[[#This Row],[36+]]</f>
        <v>2.8200000000000005E-3</v>
      </c>
      <c r="CF186" s="5">
        <f>P_A_R[[#This Row],[36+]]-P_A_R[[#This Row],[37+]]</f>
        <v>2.0400000000000001E-3</v>
      </c>
      <c r="CG186" s="5">
        <f>P_A_R[[#This Row],[37+]]-P_A_R[[#This Row],[38+]]</f>
        <v>1.4600000000000004E-3</v>
      </c>
      <c r="CH186" s="5">
        <f>P_A_R[[#This Row],[38+]]-P_A_R[[#This Row],[39+]]</f>
        <v>1.0199999999999996E-3</v>
      </c>
      <c r="CI186" s="5">
        <f>P_A_R[[#This Row],[39+]]-P_A_R[[#This Row],[40+]]</f>
        <v>7.000000000000001E-4</v>
      </c>
      <c r="CJ186" s="5">
        <f>P_A_R[[#This Row],[40+]]-P_A_R[[#This Row],[41+]]</f>
        <v>4.8000000000000007E-4</v>
      </c>
      <c r="CK186" s="5">
        <f>P_A_R[[#This Row],[41+]]-P_A_R[[#This Row],[42+]]</f>
        <v>3.1000000000000005E-4</v>
      </c>
      <c r="CL186" s="5">
        <f>P_A_R[[#This Row],[42+]]-P_A_R[[#This Row],[43+]]</f>
        <v>2.0999999999999995E-4</v>
      </c>
      <c r="CM186" s="5">
        <f>P_A_R[[#This Row],[43+]]-P_A_R[[#This Row],[44+]]</f>
        <v>1.2999999999999999E-4</v>
      </c>
      <c r="CN186" s="5">
        <f>P_A_R[[#This Row],[44+]]-P_A_R[[#This Row],[45+]]</f>
        <v>9.0000000000000019E-5</v>
      </c>
      <c r="CO186" s="5">
        <f>P_A_R[[#This Row],[45+]]-P_A_R[[#This Row],[46+]]</f>
        <v>4.9999999999999982E-5</v>
      </c>
      <c r="CP186" s="5">
        <f>P_A_R[[#This Row],[46+]]-P_A_R[[#This Row],[47+]]</f>
        <v>3.0000000000000004E-5</v>
      </c>
      <c r="CQ186" s="5">
        <f>P_A_R[[#This Row],[47+]]-P_A_R[[#This Row],[48+]]</f>
        <v>5.0000000000000002E-5</v>
      </c>
      <c r="CR186" s="5">
        <f>P_A_R[[#This Row],[48+]]-P_A_R[[#This Row],[49+]]</f>
        <v>0</v>
      </c>
      <c r="CS186" s="5">
        <f>P_A_R[[#This Row],[49+]]-P_A_R[[#This Row],[50+]]</f>
        <v>0</v>
      </c>
      <c r="CT186" s="5">
        <f>P_A_R[[#This Row],[50+]]-P_A_R[[#This Row],[51+]]</f>
        <v>0</v>
      </c>
      <c r="CU186" s="5">
        <f>P_A_R[[#This Row],[51+]]-P_A_R[[#This Row],[52+]]</f>
        <v>0</v>
      </c>
      <c r="CV186" s="5">
        <f>P_A_R[[#This Row],[52+]]-P_A_R[[#This Row],[53+]]</f>
        <v>0</v>
      </c>
      <c r="CW186" s="5">
        <f>P_A_R[[#This Row],[53+]]-P_A_R[[#This Row],[54+]]</f>
        <v>0</v>
      </c>
      <c r="CX186" s="5">
        <f>P_A_R[[#This Row],[54+]]-P_A_R[[#This Row],[55+]]</f>
        <v>0</v>
      </c>
      <c r="CY186" s="5">
        <f>P_A_R[[#This Row],[55+]]-P_A_R[[#This Row],[56+]]</f>
        <v>0</v>
      </c>
      <c r="CZ186" s="5">
        <f>P_A_R[[#This Row],[56+]]-P_A_R[[#This Row],[57+]]</f>
        <v>0</v>
      </c>
      <c r="DA186" s="5">
        <f>P_A_R[[#This Row],[57+]]-P_A_R[[#This Row],[58+]]</f>
        <v>0</v>
      </c>
      <c r="DB186" s="5">
        <f>P_A_R[[#This Row],[58+]]-P_A_R[[#This Row],[59+]]</f>
        <v>0</v>
      </c>
    </row>
  </sheetData>
  <phoneticPr fontId="4" type="noConversion"/>
  <conditionalFormatting sqref="H2:BE18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5 f a 2 2 a 0 - e 4 8 a - 4 7 8 6 - 9 c 9 0 - 7 2 2 3 f 5 7 1 d f e 1 "   x m l n s = " h t t p : / / s c h e m a s . m i c r o s o f t . c o m / D a t a M a s h u p " > A A A A A D 8 R A A B Q S w M E F A A C A A g A R 3 U 3 W k x 1 k J K l A A A A 9 g A A A B I A H A B D b 2 5 m a W c v U G F j a 2 F n Z S 5 4 b W w g o h g A K K A U A A A A A A A A A A A A A A A A A A A A A A A A A A A A h Y 9 L D o I w G I S v Q r q n D 0 h 8 k J + y c C u J C d G 4 b W q F R i i G F s v d X H g k r y B G U X c u 5 5 t v M X O / 3 i A b m j q 4 q M 7 q 1 q S I Y Y o C Z W R 7 0 K Z M U e + O 4 Q J l H D Z C n k S p g l E 2 N h n s I U W V c + e E E O 8 9 9 j F u u 5 J E l D K y z 9 e F r F Q j 0 E f W / + V Q G + u E k Q p x 2 L 3 G 8 A i z e I n Z f I Y p k A l C r s 1 X i M a 9 z / Y H w q q v X d 8 p r k y 4 L Y B M E c j 7 A 3 8 A U E s D B B Q A A g A I A E d 1 N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H d T d a y y X d W D g O A A C g J g E A E w A c A E Z v c m 1 1 b G F z L 1 N l Y 3 R p b 2 4 x L m 0 g o h g A K K A U A A A A A A A A A A A A A A A A A A A A A A A A A A A A 7 Z 1 f b 9 v Y E c W f 1 4 C / A 6 t 9 i I 0 o d k R K i d O t C 2 i T 7 b Z o N 3 B t v 7 R B U N A S d 6 1 C f 1 K R 3 q y x 2 O 9 e k r J k y b k m 5 4 x O h 9 e F 8 p B I t n h 4 9 C M l 8 U z u j N J k k I 1 m 0 + B i 8 W / n m / 2 9 / b 3 0 O p 4 n w + B s N p p m a X A a j J N s f y / I / 1 z M b u a D J P / J x X / G R + / i L L 6 K 0 + S g N Z 4 N 4 v H 1 L M 1 a 7 a D 1 / t v + 8 C q / 8 e H v N 8 n 8 9 r R V C i b j X D 9 I j 3 6 K J 8 m / R s N 2 k B x N 8 5 v B Z R J P 2 s F k c e e H O B t c 3 3 x q 5 4 8 b x l l y O c p / l u V / t Y P B b D q I s 4 N n p 3 / + x 9 l 3 5 3 / 7 y / u / H r R a 1 1 n 2 K f 3 9 8 f H n z 5 + P p l f x 0 W A 2 O U 6 z O E u P P 4 3 j 2 2 R + / K w d Z E e L 2 8 U + n x 1 f z X 5 J B 7 N 5 k r 7 I 5 v F w V D z h e N w q T L f K x x Y u 2 s G z V u v w 2 W F w V m 5 Y / H j B o R 0 M e 0 d n W f o u + X k U F 5 u 2 9 / c G + d M P P l 8 n 0 y C / l R 0 c n A Q v V o 8 / P H 7 w + C B O g 2 E y G E 3 i 8 U H n p B 0 e H g Z / O A 1 e d I M g K x Q 6 w f 7 e F l J / P A 2 6 C 6 G X + 3 v J O P d 1 c E e 9 k y u 9 v Z n c j P N N f 0 7 O 5 r O r + G o 0 H m W 3 w Y / z 2 S S 4 y O L p M J 4 P 3 8 / m u d y 7 U Z r N R 1 c 3 5 V 5 y O / M k + O d F w S w / 6 C p j h 7 m b 6 T D 4 c P L 8 o w P Y G x U w F y 9 U y Y w X a G z J 6 4 2 T V + c l D R g s Z U Y M d b Z E 1 n n p Z t b h M U O l 7 J i B z l b M O m 5 m I Y 8 Z K m X H D H S 2 Y h a 6 m U U 8 Z q i U H T P Q 2 Y p Z 5 G b W 5 T F D p e y Y g c 5 W z L p u Z j 0 e M 1 T K j h n o b M W s 5 2 b 2 i s c M l b J j B j p b M X v l Z v a a x w y V s m M G O l s x e + 1 m p k s A T m b e J g D U 2 Y q Z O w N 0 e C E A l r J j p o w B H X c O C H k 5 A J Y y Y 4 Y 6 W z I L 3 T k g 5 O U A W M q O m T I H h O 4 c E P J y A C x l x 0 y Z A 0 J 3 D g h 5 O Q C W s m O m z A G h O w e E v B w A S 9 k x U + a A 0 J 0 D Q l 4 O g K X s m C l z Q O j O A S E v B 8 B S d s y U O S B 0 5 4 C Q l w N g K T t m y h w Q u n N A y M s B s J Q d M 2 U O C N 0 5 I O T l A F j K j p k y B 4 T u H B D x c g A s Z c Y M d b Z k F r l z Q M T L A b C U H T N l D o j c O S D i 5 Q B Y y o 6 Z M g d E 7 h w Q 8 X I A L G X H T J k D I n c O i H g 5 A J a y Y 6 b M A Z E 7 B 0 S 8 H A B L 2 T F T 5 o D I n Q O 6 v M 9 N W M q M G e p s y a z r / t z s 8 s 4 z W M q O m f I 8 6 + b n 2 f 5 e u c v F w q H L e f 7 z X p A F o + k 0 m Q f / z g X 3 9 7 7 6 a v 2 X F 9 n w X j l / b P 7 3 2 n q l 3 F K + 9 / u 7 m z p Z E k + C Z L F J c X u x Q b K 6 n T / r / F 6 a x O l s u v h d + D L s P h D 5 P p 4 k F 4 P r Z H g z T o K 0 E D t Y V 0 u P r m f l c q 1 g N g 8 2 f x F / j m / z 2 4 f l f h b L t Z Y I f 0 q y 4 u 7 B Y Q k r v 3 X o s j 4 p 9 3 a / h 9 N g s t p B v r f V H t Z / c X j 3 r J a P + 9 3 6 R o 5 n P L m / V 5 5 9 + W F e H t n i h D o p N 3 l 4 h H P R / B S b z Y e 5 4 6 v b 8 g k s 1 q C t L V 7 L y l V r x Z K m / G x I B / t 7 r Y + H 7 c U K u b c 3 a T a b d P K 9 X 8 Z X 4 + T o c h 5 P 0 x / z k + / t b H w z m a Y H i y V 0 7 V 9 / b R W y r X b w 7 m 6 p 2 9 F l u Z v s 9 t N i 1 d t v v + X n V k F s T X Z 9 d d 5 5 c j W 7 m Q 7 h 9 X n T q 5 i z P i / z Z X 3 e k k S 5 Q i + / c 3 8 w 8 1 u u D 8 z y J b 7 c q n y R b 2 w F f W L C W n Y f m a i 1 1 W e m + + 2 f S A 3 X s v s A 0 F J z X 5 z 1 i N R w L T N q s L U l N f f l 2 S s i N V z L j B p s b U n N X a h 9 T a S G a 5 l R g 6 0 t q b l L t S d E a r i W 8 b J t B b W q h d s c a r i W 8 e J t B b X K 5 d s c b A o x 6 y X c C n D V i 7 h J 5 H A x 6 4 X c G n K V S 7 l J 5 H A x 6 + X c G n K V C 7 p J 5 D x O C r g 3 2 b J u E j m P 0 w L u b X 1 x 9 / + 2 Y F R U N 9 a r N v k v V 8 W S X T G J U k x a 1 W D y E y 5 a l p M 2 j j 9 Q T o o a L S f 1 0 z Q / 2 3 f V p K M 7 E G U x q Z 9 m d c W k x Y f O 3 U b l 6 3 9 j I 2 j V A i p l t 2 o B d L Z a t e D + D y s e M l j K u P q G I 6 s q v l G Q w V L G p T c c W V X l j Y I M l j K u u + H I q s p u F G S w l H H R D U d W V X O j I I O l j C t u O L K q g h s F G S x l X G 7 D k V V V 2 y j I Y C n j W h u O r L L U R m G G a 1 k X 2 n B q 1 X U 2 D j Z Y y 7 r K p s B W W W T j Y P M 3 B 8 D W 1 i t s j V U 7 d s U O S r F j W S H I z 7 Z w W e v Y O P p A r S N s t N b x p + + j H 3 a F j o J C W e U o b t S V O R b v l 8 U j y 1 f 9 5 i b Q u x s m Z P f W B v l a v a + 5 O 1 l Y s E A h 4 3 o Q C q u q G k S A B Q o Z V 4 J Q W F V 1 I A I s U M i 4 B o T C q q o A E W C B Q s b V H x R W V e 2 H A A s U M q 7 7 o L B e 7 a 5 b n / p 1 a 3 m 1 l 5 9 m n e V F 6 + a h B 6 5 a O 4 1 e t X 7 d O n v e b + 2 u W z / k G D 6 W F 6 7 F r d W B / P j I l e u i E l d u V L 7 w H 2 z 0 2 F t b R b 0 R 0 D K u N 8 q d S e q N M L P H 6 4 0 + I k O d i e q N F G a 4 l n W 9 E a d W X W / k Y I O 1 r O u N C m y V 9 U Y O N l j L u t 6 o w F a 5 o o + D D d a y X s + n w F a 5 n I + D D d a y X s y n w F Y 5 q J W D D d a y H t W q w F Y 5 q 5 W D D d a y n t a q w F Y 5 r p W D D d a y H t i q w F Y 5 s Z W D z d 9 8 A F u T D W 3 l Y P M 3 I 8 D W Z H N b K d h w L e v J r T i 2 6 t G t H G z + p g T Y m m x 6 K w e b v y k B t i Y b 4 M r B 5 m 9 K g K 3 J Z r h y s P m b E m B r s j G u H G z + p g T Y m m y S K w e b v y k B t i Y b 5 s r B 5 m 9 K g K 3 J 5 r l y s P m b E m B r s p G u H G z + p g T Y m m y q K w U b r m U 9 1 x X H V j 3 Y l Y P N 3 5 Q A W 5 P N d u V g 8 z c l w N Z k 4 1 0 5 2 P x N C b A 1 2 Y R X D j Z / U w J s T T b k l Y P N 3 5 Q A W 6 u Z 8 x o R U w K u Z Y d N m x I i d 0 q I i C k B 1 7 L D p k 0 J k T s l R M S U g G v Z Y d O m h M i d E i J i S s C 1 7 L B p U 0 L k T g l d Y k r A t a y n W O P Y H h t j T U w J u J Y d N m 1 K 6 L p T Q p e Y E n A t O 2 z a l N B 1 p 4 Q u M S X g W n b Y t C m h + 0 i f C z E l 4 F p 2 2 L Q p o e t O C V 1 i S s C 1 r I f 0 K 7 A 9 8 m 0 Q x J S A a 9 l h 0 6 a E r j s l d I k p A d e y w 6 Z N C V 1 3 S u g S U w K u Z Y d N m x K 6 7 p T Q J a Y E X M s O m z Y l d N / s W t W e e q t a e d Q 3 v p v k w d F / M t 9 O U j S r n e + a 1 Y r j d 7 5 q V j t f O 5 L v q p v V z l c v / n P B e 1 x 1 s 5 p U y 7 5 Z T e h M 2 K y G M a t s V v M O G e p M 2 q y 2 P T N c q 4 F m N Z B a b b M a A R u s 1 U C z G o q t r l m N g A 3 W a q B Z D c V W 1 6 x G w A Z r N d C s h m K r a 1 Y j Y I O 1 G m h W Q 7 H V N a s R s M F a D T S r o d j q m t U I 2 G C t B p r V U G x 1 z W o E b L B W A 8 1 q K L a 6 Z j U C N n / z A W x N 3 K x G w O Z v R o C t i Z v V t s e G a z X Q r A Z i q 2 1 W I 2 D z N y X A 1 s T N a g R s / q Y E 2 J q 4 W Y 2 A z d + U A F s T N 6 s R s P m b E m B r 4 m Y 1 A j Z / U w J s T d y s R s D m b 0 q A r Y m b 1 Q j Y / E 0 J s D V x s x o B m 7 8 p A b Y m b l Y j Y P M 3 J c D W x M 1 q 2 2 P D t R p o V g O x 1 T a r E b D 5 m x J g a + J m N Q I 2 f 1 M C b E 3 c r E b A 5 m 9 K g K 2 J m 9 U I 2 P x N C b A 1 c b M a A Z u / K Q G 2 J m 5 W I 2 D z N y X A 1 s T N a g R s / q Y E 2 J q 4 W Y 2 A z d + U A F s T N 6 s R s P m b E m B r 4 m a 1 7 b H h W g 0 0 q 4 H Y a p v V C N j 8 T Q m w N X G z G g G b v y k B t i Z u V i N g 8 z c l w N b E z W o E b P 6 m B N i a u F m N g M 3 f l A B b E z e r E b D 5 m x J g a + J m N Q I 2 f 1 M C b E 3 c r E b A 5 m 9 K g K 2 J m 9 U I 2 P x N C b C 1 X b P a / 1 W z 2 v k X z W r r R / 8 J N a v 1 d 8 1 q x R H t r 5 r V + o J m t b s L m / 7 q x d 9 X v 8 f B U s b f s S l 3 J v m W T Q o y W M r 4 m z Z x Z O 4 L t 9 c 8 Z L C U G T L U 2 R K Z + 6 L t R I e s q o v U Q 2 a o M 1 E X K e M 0 g 6 W s u 0 h h Z N V d p A x m u J Z 5 F y l M r a a L l I I N 1 j L v I s W x V X e R U r D B W u Z d p D i 2 6 i 5 S C j Z Y y 7 y L F M d W 3 U V K w Q Z r m X e R 4 t i q u 0 g p 2 P w N B b A 1 Y R c p B Z u / w Q C 2 J u w i p W D z N x z A 1 o R d p B R s / u Y D 2 J q w i 5 S C z d + M A F s T d p E y s O F a 5 l 2 k M L a a L l I K N n 9 T A m x N 2 E V K w e Z v S o C t C b t I K d j 8 T Q m w N W E X K Q W b v y k B t i b s I q V g 8 z c l w N a E X a Q U b P 6 m B N i a s I u U g s 3 f l A B b E 3 a R U r D 5 m x J g a + t d p L s l D E 9 8 C U P / i y U M m 0 f / C S 1 h O H v e 3 y 1 i W C x L 6 T + / n 7 m 7 e T z d C x n u 5 4 T e v w s 8 3 F L z n 1 m Y X g N j U Q F 7 4 t G o J I Q q v Q Z G p G o Q 1 o 1 J J S F U 6 T U w L l W D s G 5 k K g m h S q + B 0 a k a h H X j U 0 k I V X o N j F H V I K w b p U p C q N J r Y K S q B m H d W F U S Q p V e A + N V N Q j r R q y S E K r 0 G h i 1 q k F Y N 2 6 V h F C l 1 8 D Y V Q 3 C u t G r J I Q q v Q Z G s G o Q 1 o 1 h 5 S D U 6 T U w j l W B s H Y k K w m h 3 + l E Z U 8 8 n p W E 0 O 9 0 o r I n H t V K Q u h 3 O l H Z E 4 9 t J S H 0 O 5 2 o 7 I l H u J I Q + p 1 O V P b E 4 1 x J C P 1 O J y p 7 4 t G u J I R + p x O V P f G Y V x J C v 9 O J y p 5 4 5 C s J o d / p R G V P P P 6 V g 1 C n 1 8 A Y W A X C 2 l G w J I R + p x O V P f F Y W B J C v 9 O J y p 5 4 R C w J o d / p R G V P P C 6 W h N D v d K K y J x 4 d S 0 L o d z p R 2 R O P k S U h 9 D u d q O y J R 8 q S E P q d T l T 2 x O N l S Q j 9 T i c q e + J R s y S E f q c T l T 3 x 2 F k O Q p 1 e A + N n F Q h r R 9 C S E P q d T l T 2 x O N o S Q j 9 T i c q e + L R t C S E f q c T l T 3 x m F o S Q r / T i c q e e G Q t C a H f 6 U R l T z y + l o T Q 7 3 S i s i c e Z U t C 6 H c 6 U d k T j 7 U l I f Q 7 n a j s i U f c k h D 6 n U 5 U 9 t b H 3 b o G a J L T i U 7 P b p T m N u m k 5 0 4 n P X I 6 0 e n Z I d w m n f T c 6 a R H T i c 6 P T u E 2 6 S T n j u d 9 M j p R K d n h 3 C b d N J z p 5 M e O Z 3 o 9 O w Q b p N O e u 5 0 0 i O n E 5 2 e H c J t 0 k n P n U 5 6 5 H S i 0 7 N D u E 0 6 6 b n T S Y + c T n R 6 d g i 3 S S c 9 d z r p k d O J T s 8 O 4 T b p p O d O J z 1 y O t H p 2 S H c J p 3 0 d l / G 8 f Q n W S y O / M O v 4 9 g 8 A 4 B p F k W b f / B w n M X X r e 9 + y e b x I E u G Q T G f o s U e b P H F D r 7 5 L 1 B L A Q I t A B Q A A g A I A E d 1 N 1 p M d Z C S p Q A A A P Y A A A A S A A A A A A A A A A A A A A A A A A A A A A B D b 2 5 m a W c v U G F j a 2 F n Z S 5 4 b W x Q S w E C L Q A U A A I A C A B H d T d a D 8 r p q 6 Q A A A D p A A A A E w A A A A A A A A A A A A A A A A D x A A A A W 0 N v b n R l b n R f V H l w Z X N d L n h t b F B L A Q I t A B Q A A g A I A E d 1 N 1 r L J d 1 Y O A 4 A A K A m A Q A T A A A A A A A A A A A A A A A A A O I B A A B G b 3 J t d W x h c y 9 T Z W N 0 a W 9 u M S 5 t U E s F B g A A A A A D A A M A w g A A A G c Q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O 8 A A A A A A A A 0 b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v a W 5 0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d k O D U x Z j U x L T Q y Z j I t N D k 3 M y 1 h Y 2 I w L T B h N W N i M m U z N j I 4 N C I g L z 4 8 R W 5 0 c n k g V H l w Z T 0 i R m l s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G 9 p b n R z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Q 2 9 1 b n Q i I F Z h b H V l P S J s M T Q 1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T G F z d F V w Z G F 0 Z W Q i I F Z h b H V l P S J k M j A y N S 0 w M S 0 y M 1 Q x O T o 0 M j o w M S 4 z N z E 4 O D E x W i I g L z 4 8 R W 5 0 c n k g V H l w Z T 0 i R m l s b E N v b H V t b l R 5 c G V z I i B W Y W x 1 Z T 0 i c 0 F n W U d D Z 1 l G Q l F R R U J B U U V C Q V F F Q k F R R U J B U U V C Q V F F Q k F R R U J B U U V C Q V F F Q k F R R U J B P T 0 i I C 8 + P E V u d H J 5 I F R 5 c G U 9 I k Z p b G x D b 2 x 1 b W 5 O Y W 1 l c y I g V m F s d W U 9 I n N b J n F 1 b 3 Q 7 Z 2 F t Z V 9 p Z C Z x d W 9 0 O y w m c X V v d D t U Z W F t J n F 1 b 3 Q 7 L C Z x d W 9 0 O 0 1 h d G N o d X A m c X V v d D s s J n F 1 b 3 Q 7 d G l t Z S Z x d W 9 0 O y w m c X V v d D t Q b G F 5 Z X I m c X V v d D s s J n F 1 b 3 Q 7 U G 9 p b n R z J n F 1 b 3 Q 7 L C Z x d W 9 0 O 1 B 0 c 0 R l d m l h d G l v b i Z x d W 9 0 O y w m c X V v d D s 4 K y Z x d W 9 0 O y w m c X V v d D s 5 K y Z x d W 9 0 O y w m c X V v d D s x M C s m c X V v d D s s J n F 1 b 3 Q 7 M T E r J n F 1 b 3 Q 7 L C Z x d W 9 0 O z E y K y Z x d W 9 0 O y w m c X V v d D s x M y s m c X V v d D s s J n F 1 b 3 Q 7 M T Q r J n F 1 b 3 Q 7 L C Z x d W 9 0 O z E 1 K y Z x d W 9 0 O y w m c X V v d D s x N i s m c X V v d D s s J n F 1 b 3 Q 7 M T c r J n F 1 b 3 Q 7 L C Z x d W 9 0 O z E 4 K y Z x d W 9 0 O y w m c X V v d D s x O S s m c X V v d D s s J n F 1 b 3 Q 7 M j A r J n F 1 b 3 Q 7 L C Z x d W 9 0 O z I x K y Z x d W 9 0 O y w m c X V v d D s y M i s m c X V v d D s s J n F 1 b 3 Q 7 M j M r J n F 1 b 3 Q 7 L C Z x d W 9 0 O z I 0 K y Z x d W 9 0 O y w m c X V v d D s y N S s m c X V v d D s s J n F 1 b 3 Q 7 M j Y r J n F 1 b 3 Q 7 L C Z x d W 9 0 O z I 3 K y Z x d W 9 0 O y w m c X V v d D s y O C s m c X V v d D s s J n F 1 b 3 Q 7 M j k r J n F 1 b 3 Q 7 L C Z x d W 9 0 O z M w K y Z x d W 9 0 O y w m c X V v d D s z M S s m c X V v d D s s J n F 1 b 3 Q 7 M z I r J n F 1 b 3 Q 7 L C Z x d W 9 0 O z M z K y Z x d W 9 0 O y w m c X V v d D s z N C s m c X V v d D s s J n F 1 b 3 Q 7 M z U r J n F 1 b 3 Q 7 L C Z x d W 9 0 O z Q w K y Z x d W 9 0 O y w m c X V v d D s 0 N S s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9 p b n R z L 0 F 1 d G 9 S Z W 1 v d m V k Q 2 9 s d W 1 u c z E u e 2 d h b W V f a W Q s M H 0 m c X V v d D s s J n F 1 b 3 Q 7 U 2 V j d G l v b j E v U G 9 p b n R z L 0 F 1 d G 9 S Z W 1 v d m V k Q 2 9 s d W 1 u c z E u e 1 R l Y W 0 s M X 0 m c X V v d D s s J n F 1 b 3 Q 7 U 2 V j d G l v b j E v U G 9 p b n R z L 0 F 1 d G 9 S Z W 1 v d m V k Q 2 9 s d W 1 u c z E u e 0 1 h d G N o d X A s M n 0 m c X V v d D s s J n F 1 b 3 Q 7 U 2 V j d G l v b j E v U G 9 p b n R z L 0 F 1 d G 9 S Z W 1 v d m V k Q 2 9 s d W 1 u c z E u e 3 R p b W U s M 3 0 m c X V v d D s s J n F 1 b 3 Q 7 U 2 V j d G l v b j E v U G 9 p b n R z L 0 F 1 d G 9 S Z W 1 v d m V k Q 2 9 s d W 1 u c z E u e 1 B s Y X l l c i w 0 f S Z x d W 9 0 O y w m c X V v d D t T Z W N 0 a W 9 u M S 9 Q b 2 l u d H M v Q X V 0 b 1 J l b W 9 2 Z W R D b 2 x 1 b W 5 z M S 5 7 U G 9 p b n R z L D V 9 J n F 1 b 3 Q 7 L C Z x d W 9 0 O 1 N l Y 3 R p b 2 4 x L 1 B v a W 5 0 c y 9 B d X R v U m V t b 3 Z l Z E N v b H V t b n M x L n t Q d H N E Z X Z p Y X R p b 2 4 s N n 0 m c X V v d D s s J n F 1 b 3 Q 7 U 2 V j d G l v b j E v U G 9 p b n R z L 0 F 1 d G 9 S Z W 1 v d m V k Q 2 9 s d W 1 u c z E u e z g r L D d 9 J n F 1 b 3 Q 7 L C Z x d W 9 0 O 1 N l Y 3 R p b 2 4 x L 1 B v a W 5 0 c y 9 B d X R v U m V t b 3 Z l Z E N v b H V t b n M x L n s 5 K y w 4 f S Z x d W 9 0 O y w m c X V v d D t T Z W N 0 a W 9 u M S 9 Q b 2 l u d H M v Q X V 0 b 1 J l b W 9 2 Z W R D b 2 x 1 b W 5 z M S 5 7 M T A r L D l 9 J n F 1 b 3 Q 7 L C Z x d W 9 0 O 1 N l Y 3 R p b 2 4 x L 1 B v a W 5 0 c y 9 B d X R v U m V t b 3 Z l Z E N v b H V t b n M x L n s x M S s s M T B 9 J n F 1 b 3 Q 7 L C Z x d W 9 0 O 1 N l Y 3 R p b 2 4 x L 1 B v a W 5 0 c y 9 B d X R v U m V t b 3 Z l Z E N v b H V t b n M x L n s x M i s s M T F 9 J n F 1 b 3 Q 7 L C Z x d W 9 0 O 1 N l Y 3 R p b 2 4 x L 1 B v a W 5 0 c y 9 B d X R v U m V t b 3 Z l Z E N v b H V t b n M x L n s x M y s s M T J 9 J n F 1 b 3 Q 7 L C Z x d W 9 0 O 1 N l Y 3 R p b 2 4 x L 1 B v a W 5 0 c y 9 B d X R v U m V t b 3 Z l Z E N v b H V t b n M x L n s x N C s s M T N 9 J n F 1 b 3 Q 7 L C Z x d W 9 0 O 1 N l Y 3 R p b 2 4 x L 1 B v a W 5 0 c y 9 B d X R v U m V t b 3 Z l Z E N v b H V t b n M x L n s x N S s s M T R 9 J n F 1 b 3 Q 7 L C Z x d W 9 0 O 1 N l Y 3 R p b 2 4 x L 1 B v a W 5 0 c y 9 B d X R v U m V t b 3 Z l Z E N v b H V t b n M x L n s x N i s s M T V 9 J n F 1 b 3 Q 7 L C Z x d W 9 0 O 1 N l Y 3 R p b 2 4 x L 1 B v a W 5 0 c y 9 B d X R v U m V t b 3 Z l Z E N v b H V t b n M x L n s x N y s s M T Z 9 J n F 1 b 3 Q 7 L C Z x d W 9 0 O 1 N l Y 3 R p b 2 4 x L 1 B v a W 5 0 c y 9 B d X R v U m V t b 3 Z l Z E N v b H V t b n M x L n s x O C s s M T d 9 J n F 1 b 3 Q 7 L C Z x d W 9 0 O 1 N l Y 3 R p b 2 4 x L 1 B v a W 5 0 c y 9 B d X R v U m V t b 3 Z l Z E N v b H V t b n M x L n s x O S s s M T h 9 J n F 1 b 3 Q 7 L C Z x d W 9 0 O 1 N l Y 3 R p b 2 4 x L 1 B v a W 5 0 c y 9 B d X R v U m V t b 3 Z l Z E N v b H V t b n M x L n s y M C s s M T l 9 J n F 1 b 3 Q 7 L C Z x d W 9 0 O 1 N l Y 3 R p b 2 4 x L 1 B v a W 5 0 c y 9 B d X R v U m V t b 3 Z l Z E N v b H V t b n M x L n s y M S s s M j B 9 J n F 1 b 3 Q 7 L C Z x d W 9 0 O 1 N l Y 3 R p b 2 4 x L 1 B v a W 5 0 c y 9 B d X R v U m V t b 3 Z l Z E N v b H V t b n M x L n s y M i s s M j F 9 J n F 1 b 3 Q 7 L C Z x d W 9 0 O 1 N l Y 3 R p b 2 4 x L 1 B v a W 5 0 c y 9 B d X R v U m V t b 3 Z l Z E N v b H V t b n M x L n s y M y s s M j J 9 J n F 1 b 3 Q 7 L C Z x d W 9 0 O 1 N l Y 3 R p b 2 4 x L 1 B v a W 5 0 c y 9 B d X R v U m V t b 3 Z l Z E N v b H V t b n M x L n s y N C s s M j N 9 J n F 1 b 3 Q 7 L C Z x d W 9 0 O 1 N l Y 3 R p b 2 4 x L 1 B v a W 5 0 c y 9 B d X R v U m V t b 3 Z l Z E N v b H V t b n M x L n s y N S s s M j R 9 J n F 1 b 3 Q 7 L C Z x d W 9 0 O 1 N l Y 3 R p b 2 4 x L 1 B v a W 5 0 c y 9 B d X R v U m V t b 3 Z l Z E N v b H V t b n M x L n s y N i s s M j V 9 J n F 1 b 3 Q 7 L C Z x d W 9 0 O 1 N l Y 3 R p b 2 4 x L 1 B v a W 5 0 c y 9 B d X R v U m V t b 3 Z l Z E N v b H V t b n M x L n s y N y s s M j Z 9 J n F 1 b 3 Q 7 L C Z x d W 9 0 O 1 N l Y 3 R p b 2 4 x L 1 B v a W 5 0 c y 9 B d X R v U m V t b 3 Z l Z E N v b H V t b n M x L n s y O C s s M j d 9 J n F 1 b 3 Q 7 L C Z x d W 9 0 O 1 N l Y 3 R p b 2 4 x L 1 B v a W 5 0 c y 9 B d X R v U m V t b 3 Z l Z E N v b H V t b n M x L n s y O S s s M j h 9 J n F 1 b 3 Q 7 L C Z x d W 9 0 O 1 N l Y 3 R p b 2 4 x L 1 B v a W 5 0 c y 9 B d X R v U m V t b 3 Z l Z E N v b H V t b n M x L n s z M C s s M j l 9 J n F 1 b 3 Q 7 L C Z x d W 9 0 O 1 N l Y 3 R p b 2 4 x L 1 B v a W 5 0 c y 9 B d X R v U m V t b 3 Z l Z E N v b H V t b n M x L n s z M S s s M z B 9 J n F 1 b 3 Q 7 L C Z x d W 9 0 O 1 N l Y 3 R p b 2 4 x L 1 B v a W 5 0 c y 9 B d X R v U m V t b 3 Z l Z E N v b H V t b n M x L n s z M i s s M z F 9 J n F 1 b 3 Q 7 L C Z x d W 9 0 O 1 N l Y 3 R p b 2 4 x L 1 B v a W 5 0 c y 9 B d X R v U m V t b 3 Z l Z E N v b H V t b n M x L n s z M y s s M z J 9 J n F 1 b 3 Q 7 L C Z x d W 9 0 O 1 N l Y 3 R p b 2 4 x L 1 B v a W 5 0 c y 9 B d X R v U m V t b 3 Z l Z E N v b H V t b n M x L n s z N C s s M z N 9 J n F 1 b 3 Q 7 L C Z x d W 9 0 O 1 N l Y 3 R p b 2 4 x L 1 B v a W 5 0 c y 9 B d X R v U m V t b 3 Z l Z E N v b H V t b n M x L n s z N S s s M z R 9 J n F 1 b 3 Q 7 L C Z x d W 9 0 O 1 N l Y 3 R p b 2 4 x L 1 B v a W 5 0 c y 9 B d X R v U m V t b 3 Z l Z E N v b H V t b n M x L n s 0 M C s s M z V 9 J n F 1 b 3 Q 7 L C Z x d W 9 0 O 1 N l Y 3 R p b 2 4 x L 1 B v a W 5 0 c y 9 B d X R v U m V t b 3 Z l Z E N v b H V t b n M x L n s 0 N S s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9 Q b 2 l u d H M v Q X V 0 b 1 J l b W 9 2 Z W R D b 2 x 1 b W 5 z M S 5 7 Z 2 F t Z V 9 p Z C w w f S Z x d W 9 0 O y w m c X V v d D t T Z W N 0 a W 9 u M S 9 Q b 2 l u d H M v Q X V 0 b 1 J l b W 9 2 Z W R D b 2 x 1 b W 5 z M S 5 7 V G V h b S w x f S Z x d W 9 0 O y w m c X V v d D t T Z W N 0 a W 9 u M S 9 Q b 2 l u d H M v Q X V 0 b 1 J l b W 9 2 Z W R D b 2 x 1 b W 5 z M S 5 7 T W F 0 Y 2 h 1 c C w y f S Z x d W 9 0 O y w m c X V v d D t T Z W N 0 a W 9 u M S 9 Q b 2 l u d H M v Q X V 0 b 1 J l b W 9 2 Z W R D b 2 x 1 b W 5 z M S 5 7 d G l t Z S w z f S Z x d W 9 0 O y w m c X V v d D t T Z W N 0 a W 9 u M S 9 Q b 2 l u d H M v Q X V 0 b 1 J l b W 9 2 Z W R D b 2 x 1 b W 5 z M S 5 7 U G x h e W V y L D R 9 J n F 1 b 3 Q 7 L C Z x d W 9 0 O 1 N l Y 3 R p b 2 4 x L 1 B v a W 5 0 c y 9 B d X R v U m V t b 3 Z l Z E N v b H V t b n M x L n t Q b 2 l u d H M s N X 0 m c X V v d D s s J n F 1 b 3 Q 7 U 2 V j d G l v b j E v U G 9 p b n R z L 0 F 1 d G 9 S Z W 1 v d m V k Q 2 9 s d W 1 u c z E u e 1 B 0 c 0 R l d m l h d G l v b i w 2 f S Z x d W 9 0 O y w m c X V v d D t T Z W N 0 a W 9 u M S 9 Q b 2 l u d H M v Q X V 0 b 1 J l b W 9 2 Z W R D b 2 x 1 b W 5 z M S 5 7 O C s s N 3 0 m c X V v d D s s J n F 1 b 3 Q 7 U 2 V j d G l v b j E v U G 9 p b n R z L 0 F 1 d G 9 S Z W 1 v d m V k Q 2 9 s d W 1 u c z E u e z k r L D h 9 J n F 1 b 3 Q 7 L C Z x d W 9 0 O 1 N l Y 3 R p b 2 4 x L 1 B v a W 5 0 c y 9 B d X R v U m V t b 3 Z l Z E N v b H V t b n M x L n s x M C s s O X 0 m c X V v d D s s J n F 1 b 3 Q 7 U 2 V j d G l v b j E v U G 9 p b n R z L 0 F 1 d G 9 S Z W 1 v d m V k Q 2 9 s d W 1 u c z E u e z E x K y w x M H 0 m c X V v d D s s J n F 1 b 3 Q 7 U 2 V j d G l v b j E v U G 9 p b n R z L 0 F 1 d G 9 S Z W 1 v d m V k Q 2 9 s d W 1 u c z E u e z E y K y w x M X 0 m c X V v d D s s J n F 1 b 3 Q 7 U 2 V j d G l v b j E v U G 9 p b n R z L 0 F 1 d G 9 S Z W 1 v d m V k Q 2 9 s d W 1 u c z E u e z E z K y w x M n 0 m c X V v d D s s J n F 1 b 3 Q 7 U 2 V j d G l v b j E v U G 9 p b n R z L 0 F 1 d G 9 S Z W 1 v d m V k Q 2 9 s d W 1 u c z E u e z E 0 K y w x M 3 0 m c X V v d D s s J n F 1 b 3 Q 7 U 2 V j d G l v b j E v U G 9 p b n R z L 0 F 1 d G 9 S Z W 1 v d m V k Q 2 9 s d W 1 u c z E u e z E 1 K y w x N H 0 m c X V v d D s s J n F 1 b 3 Q 7 U 2 V j d G l v b j E v U G 9 p b n R z L 0 F 1 d G 9 S Z W 1 v d m V k Q 2 9 s d W 1 u c z E u e z E 2 K y w x N X 0 m c X V v d D s s J n F 1 b 3 Q 7 U 2 V j d G l v b j E v U G 9 p b n R z L 0 F 1 d G 9 S Z W 1 v d m V k Q 2 9 s d W 1 u c z E u e z E 3 K y w x N n 0 m c X V v d D s s J n F 1 b 3 Q 7 U 2 V j d G l v b j E v U G 9 p b n R z L 0 F 1 d G 9 S Z W 1 v d m V k Q 2 9 s d W 1 u c z E u e z E 4 K y w x N 3 0 m c X V v d D s s J n F 1 b 3 Q 7 U 2 V j d G l v b j E v U G 9 p b n R z L 0 F 1 d G 9 S Z W 1 v d m V k Q 2 9 s d W 1 u c z E u e z E 5 K y w x O H 0 m c X V v d D s s J n F 1 b 3 Q 7 U 2 V j d G l v b j E v U G 9 p b n R z L 0 F 1 d G 9 S Z W 1 v d m V k Q 2 9 s d W 1 u c z E u e z I w K y w x O X 0 m c X V v d D s s J n F 1 b 3 Q 7 U 2 V j d G l v b j E v U G 9 p b n R z L 0 F 1 d G 9 S Z W 1 v d m V k Q 2 9 s d W 1 u c z E u e z I x K y w y M H 0 m c X V v d D s s J n F 1 b 3 Q 7 U 2 V j d G l v b j E v U G 9 p b n R z L 0 F 1 d G 9 S Z W 1 v d m V k Q 2 9 s d W 1 u c z E u e z I y K y w y M X 0 m c X V v d D s s J n F 1 b 3 Q 7 U 2 V j d G l v b j E v U G 9 p b n R z L 0 F 1 d G 9 S Z W 1 v d m V k Q 2 9 s d W 1 u c z E u e z I z K y w y M n 0 m c X V v d D s s J n F 1 b 3 Q 7 U 2 V j d G l v b j E v U G 9 p b n R z L 0 F 1 d G 9 S Z W 1 v d m V k Q 2 9 s d W 1 u c z E u e z I 0 K y w y M 3 0 m c X V v d D s s J n F 1 b 3 Q 7 U 2 V j d G l v b j E v U G 9 p b n R z L 0 F 1 d G 9 S Z W 1 v d m V k Q 2 9 s d W 1 u c z E u e z I 1 K y w y N H 0 m c X V v d D s s J n F 1 b 3 Q 7 U 2 V j d G l v b j E v U G 9 p b n R z L 0 F 1 d G 9 S Z W 1 v d m V k Q 2 9 s d W 1 u c z E u e z I 2 K y w y N X 0 m c X V v d D s s J n F 1 b 3 Q 7 U 2 V j d G l v b j E v U G 9 p b n R z L 0 F 1 d G 9 S Z W 1 v d m V k Q 2 9 s d W 1 u c z E u e z I 3 K y w y N n 0 m c X V v d D s s J n F 1 b 3 Q 7 U 2 V j d G l v b j E v U G 9 p b n R z L 0 F 1 d G 9 S Z W 1 v d m V k Q 2 9 s d W 1 u c z E u e z I 4 K y w y N 3 0 m c X V v d D s s J n F 1 b 3 Q 7 U 2 V j d G l v b j E v U G 9 p b n R z L 0 F 1 d G 9 S Z W 1 v d m V k Q 2 9 s d W 1 u c z E u e z I 5 K y w y O H 0 m c X V v d D s s J n F 1 b 3 Q 7 U 2 V j d G l v b j E v U G 9 p b n R z L 0 F 1 d G 9 S Z W 1 v d m V k Q 2 9 s d W 1 u c z E u e z M w K y w y O X 0 m c X V v d D s s J n F 1 b 3 Q 7 U 2 V j d G l v b j E v U G 9 p b n R z L 0 F 1 d G 9 S Z W 1 v d m V k Q 2 9 s d W 1 u c z E u e z M x K y w z M H 0 m c X V v d D s s J n F 1 b 3 Q 7 U 2 V j d G l v b j E v U G 9 p b n R z L 0 F 1 d G 9 S Z W 1 v d m V k Q 2 9 s d W 1 u c z E u e z M y K y w z M X 0 m c X V v d D s s J n F 1 b 3 Q 7 U 2 V j d G l v b j E v U G 9 p b n R z L 0 F 1 d G 9 S Z W 1 v d m V k Q 2 9 s d W 1 u c z E u e z M z K y w z M n 0 m c X V v d D s s J n F 1 b 3 Q 7 U 2 V j d G l v b j E v U G 9 p b n R z L 0 F 1 d G 9 S Z W 1 v d m V k Q 2 9 s d W 1 u c z E u e z M 0 K y w z M 3 0 m c X V v d D s s J n F 1 b 3 Q 7 U 2 V j d G l v b j E v U G 9 p b n R z L 0 F 1 d G 9 S Z W 1 v d m V k Q 2 9 s d W 1 u c z E u e z M 1 K y w z N H 0 m c X V v d D s s J n F 1 b 3 Q 7 U 2 V j d G l v b j E v U G 9 p b n R z L 0 F 1 d G 9 S Z W 1 v d m V k Q 2 9 s d W 1 u c z E u e z Q w K y w z N X 0 m c X V v d D s s J n F 1 b 3 Q 7 U 2 V j d G l v b j E v U G 9 p b n R z L 0 F 1 d G 9 S Z W 1 v d m V k Q 2 9 s d W 1 u c z E u e z Q 1 K y w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v a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J v d W 5 k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0 Y W R k Y 2 N j L T E 5 M W Q t N D Z h M y 1 i M z I x L T F l N G E 2 M j l j Z m R i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m V i b 3 V u Z H M i I C 8 + P E V u d H J 5 I F R 5 c G U 9 I k Z p b G x l Z E N v b X B s Z X R l U m V z d W x 0 V G 9 X b 3 J r c 2 h l Z X Q i I F Z h b H V l P S J s M S I g L z 4 8 R W 5 0 c n k g V H l w Z T 0 i R m l s b E N v d W 5 0 I i B W Y W x 1 Z T 0 i b D E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M 1 Q x O T o 0 M j o w N C 4 0 O D k 5 N D g x W i I g L z 4 8 R W 5 0 c n k g V H l w Z T 0 i R m l s b E N v b H V t b l R 5 c G V z I i B W Y W x 1 Z T 0 i c 0 F n W U d D Z 1 l G Q l F R R U J B U U V C Q V F F Q k F R R U J B P T 0 i I C 8 + P E V u d H J 5 I F R 5 c G U 9 I k Z p b G x D b 2 x 1 b W 5 O Y W 1 l c y I g V m F s d W U 9 I n N b J n F 1 b 3 Q 7 Z 2 F t Z V 9 p Z C Z x d W 9 0 O y w m c X V v d D t U Z W F t J n F 1 b 3 Q 7 L C Z x d W 9 0 O 0 1 h d G N o d X A m c X V v d D s s J n F 1 b 3 Q 7 d G l t Z S Z x d W 9 0 O y w m c X V v d D t Q b G F 5 Z X I m c X V v d D s s J n F 1 b 3 Q 7 U m V i b 3 V u Z H M m c X V v d D s s J n F 1 b 3 Q 7 R G V 2 J n F 1 b 3 Q 7 L C Z x d W 9 0 O z M r J n F 1 b 3 Q 7 L C Z x d W 9 0 O z Q r J n F 1 b 3 Q 7 L C Z x d W 9 0 O z U r J n F 1 b 3 Q 7 L C Z x d W 9 0 O z Y r J n F 1 b 3 Q 7 L C Z x d W 9 0 O z c r J n F 1 b 3 Q 7 L C Z x d W 9 0 O z g r J n F 1 b 3 Q 7 L C Z x d W 9 0 O z k r J n F 1 b 3 Q 7 L C Z x d W 9 0 O z E w K y Z x d W 9 0 O y w m c X V v d D s x M S s m c X V v d D s s J n F 1 b 3 Q 7 M T I r J n F 1 b 3 Q 7 L C Z x d W 9 0 O z E z K y Z x d W 9 0 O y w m c X V v d D s x N C s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J v d W 5 k c y 9 B d X R v U m V t b 3 Z l Z E N v b H V t b n M x L n t n Y W 1 l X 2 l k L D B 9 J n F 1 b 3 Q 7 L C Z x d W 9 0 O 1 N l Y 3 R p b 2 4 x L 1 J l Y m 9 1 b m R z L 0 F 1 d G 9 S Z W 1 v d m V k Q 2 9 s d W 1 u c z E u e 1 R l Y W 0 s M X 0 m c X V v d D s s J n F 1 b 3 Q 7 U 2 V j d G l v b j E v U m V i b 3 V u Z H M v Q X V 0 b 1 J l b W 9 2 Z W R D b 2 x 1 b W 5 z M S 5 7 T W F 0 Y 2 h 1 c C w y f S Z x d W 9 0 O y w m c X V v d D t T Z W N 0 a W 9 u M S 9 S Z W J v d W 5 k c y 9 B d X R v U m V t b 3 Z l Z E N v b H V t b n M x L n t 0 a W 1 l L D N 9 J n F 1 b 3 Q 7 L C Z x d W 9 0 O 1 N l Y 3 R p b 2 4 x L 1 J l Y m 9 1 b m R z L 0 F 1 d G 9 S Z W 1 v d m V k Q 2 9 s d W 1 u c z E u e 1 B s Y X l l c i w 0 f S Z x d W 9 0 O y w m c X V v d D t T Z W N 0 a W 9 u M S 9 S Z W J v d W 5 k c y 9 B d X R v U m V t b 3 Z l Z E N v b H V t b n M x L n t S Z W J v d W 5 k c y w 1 f S Z x d W 9 0 O y w m c X V v d D t T Z W N 0 a W 9 u M S 9 S Z W J v d W 5 k c y 9 B d X R v U m V t b 3 Z l Z E N v b H V t b n M x L n t E Z X Y s N n 0 m c X V v d D s s J n F 1 b 3 Q 7 U 2 V j d G l v b j E v U m V i b 3 V u Z H M v Q X V 0 b 1 J l b W 9 2 Z W R D b 2 x 1 b W 5 z M S 5 7 M y s s N 3 0 m c X V v d D s s J n F 1 b 3 Q 7 U 2 V j d G l v b j E v U m V i b 3 V u Z H M v Q X V 0 b 1 J l b W 9 2 Z W R D b 2 x 1 b W 5 z M S 5 7 N C s s O H 0 m c X V v d D s s J n F 1 b 3 Q 7 U 2 V j d G l v b j E v U m V i b 3 V u Z H M v Q X V 0 b 1 J l b W 9 2 Z W R D b 2 x 1 b W 5 z M S 5 7 N S s s O X 0 m c X V v d D s s J n F 1 b 3 Q 7 U 2 V j d G l v b j E v U m V i b 3 V u Z H M v Q X V 0 b 1 J l b W 9 2 Z W R D b 2 x 1 b W 5 z M S 5 7 N i s s M T B 9 J n F 1 b 3 Q 7 L C Z x d W 9 0 O 1 N l Y 3 R p b 2 4 x L 1 J l Y m 9 1 b m R z L 0 F 1 d G 9 S Z W 1 v d m V k Q 2 9 s d W 1 u c z E u e z c r L D E x f S Z x d W 9 0 O y w m c X V v d D t T Z W N 0 a W 9 u M S 9 S Z W J v d W 5 k c y 9 B d X R v U m V t b 3 Z l Z E N v b H V t b n M x L n s 4 K y w x M n 0 m c X V v d D s s J n F 1 b 3 Q 7 U 2 V j d G l v b j E v U m V i b 3 V u Z H M v Q X V 0 b 1 J l b W 9 2 Z W R D b 2 x 1 b W 5 z M S 5 7 O S s s M T N 9 J n F 1 b 3 Q 7 L C Z x d W 9 0 O 1 N l Y 3 R p b 2 4 x L 1 J l Y m 9 1 b m R z L 0 F 1 d G 9 S Z W 1 v d m V k Q 2 9 s d W 1 u c z E u e z E w K y w x N H 0 m c X V v d D s s J n F 1 b 3 Q 7 U 2 V j d G l v b j E v U m V i b 3 V u Z H M v Q X V 0 b 1 J l b W 9 2 Z W R D b 2 x 1 b W 5 z M S 5 7 M T E r L D E 1 f S Z x d W 9 0 O y w m c X V v d D t T Z W N 0 a W 9 u M S 9 S Z W J v d W 5 k c y 9 B d X R v U m V t b 3 Z l Z E N v b H V t b n M x L n s x M i s s M T Z 9 J n F 1 b 3 Q 7 L C Z x d W 9 0 O 1 N l Y 3 R p b 2 4 x L 1 J l Y m 9 1 b m R z L 0 F 1 d G 9 S Z W 1 v d m V k Q 2 9 s d W 1 u c z E u e z E z K y w x N 3 0 m c X V v d D s s J n F 1 b 3 Q 7 U 2 V j d G l v b j E v U m V i b 3 V u Z H M v Q X V 0 b 1 J l b W 9 2 Z W R D b 2 x 1 b W 5 z M S 5 7 M T Q r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U m V i b 3 V u Z H M v Q X V 0 b 1 J l b W 9 2 Z W R D b 2 x 1 b W 5 z M S 5 7 Z 2 F t Z V 9 p Z C w w f S Z x d W 9 0 O y w m c X V v d D t T Z W N 0 a W 9 u M S 9 S Z W J v d W 5 k c y 9 B d X R v U m V t b 3 Z l Z E N v b H V t b n M x L n t U Z W F t L D F 9 J n F 1 b 3 Q 7 L C Z x d W 9 0 O 1 N l Y 3 R p b 2 4 x L 1 J l Y m 9 1 b m R z L 0 F 1 d G 9 S Z W 1 v d m V k Q 2 9 s d W 1 u c z E u e 0 1 h d G N o d X A s M n 0 m c X V v d D s s J n F 1 b 3 Q 7 U 2 V j d G l v b j E v U m V i b 3 V u Z H M v Q X V 0 b 1 J l b W 9 2 Z W R D b 2 x 1 b W 5 z M S 5 7 d G l t Z S w z f S Z x d W 9 0 O y w m c X V v d D t T Z W N 0 a W 9 u M S 9 S Z W J v d W 5 k c y 9 B d X R v U m V t b 3 Z l Z E N v b H V t b n M x L n t Q b G F 5 Z X I s N H 0 m c X V v d D s s J n F 1 b 3 Q 7 U 2 V j d G l v b j E v U m V i b 3 V u Z H M v Q X V 0 b 1 J l b W 9 2 Z W R D b 2 x 1 b W 5 z M S 5 7 U m V i b 3 V u Z H M s N X 0 m c X V v d D s s J n F 1 b 3 Q 7 U 2 V j d G l v b j E v U m V i b 3 V u Z H M v Q X V 0 b 1 J l b W 9 2 Z W R D b 2 x 1 b W 5 z M S 5 7 R G V 2 L D Z 9 J n F 1 b 3 Q 7 L C Z x d W 9 0 O 1 N l Y 3 R p b 2 4 x L 1 J l Y m 9 1 b m R z L 0 F 1 d G 9 S Z W 1 v d m V k Q 2 9 s d W 1 u c z E u e z M r L D d 9 J n F 1 b 3 Q 7 L C Z x d W 9 0 O 1 N l Y 3 R p b 2 4 x L 1 J l Y m 9 1 b m R z L 0 F 1 d G 9 S Z W 1 v d m V k Q 2 9 s d W 1 u c z E u e z Q r L D h 9 J n F 1 b 3 Q 7 L C Z x d W 9 0 O 1 N l Y 3 R p b 2 4 x L 1 J l Y m 9 1 b m R z L 0 F 1 d G 9 S Z W 1 v d m V k Q 2 9 s d W 1 u c z E u e z U r L D l 9 J n F 1 b 3 Q 7 L C Z x d W 9 0 O 1 N l Y 3 R p b 2 4 x L 1 J l Y m 9 1 b m R z L 0 F 1 d G 9 S Z W 1 v d m V k Q 2 9 s d W 1 u c z E u e z Y r L D E w f S Z x d W 9 0 O y w m c X V v d D t T Z W N 0 a W 9 u M S 9 S Z W J v d W 5 k c y 9 B d X R v U m V t b 3 Z l Z E N v b H V t b n M x L n s 3 K y w x M X 0 m c X V v d D s s J n F 1 b 3 Q 7 U 2 V j d G l v b j E v U m V i b 3 V u Z H M v Q X V 0 b 1 J l b W 9 2 Z W R D b 2 x 1 b W 5 z M S 5 7 O C s s M T J 9 J n F 1 b 3 Q 7 L C Z x d W 9 0 O 1 N l Y 3 R p b 2 4 x L 1 J l Y m 9 1 b m R z L 0 F 1 d G 9 S Z W 1 v d m V k Q 2 9 s d W 1 u c z E u e z k r L D E z f S Z x d W 9 0 O y w m c X V v d D t T Z W N 0 a W 9 u M S 9 S Z W J v d W 5 k c y 9 B d X R v U m V t b 3 Z l Z E N v b H V t b n M x L n s x M C s s M T R 9 J n F 1 b 3 Q 7 L C Z x d W 9 0 O 1 N l Y 3 R p b 2 4 x L 1 J l Y m 9 1 b m R z L 0 F 1 d G 9 S Z W 1 v d m V k Q 2 9 s d W 1 u c z E u e z E x K y w x N X 0 m c X V v d D s s J n F 1 b 3 Q 7 U 2 V j d G l v b j E v U m V i b 3 V u Z H M v Q X V 0 b 1 J l b W 9 2 Z W R D b 2 x 1 b W 5 z M S 5 7 M T I r L D E 2 f S Z x d W 9 0 O y w m c X V v d D t T Z W N 0 a W 9 u M S 9 S Z W J v d W 5 k c y 9 B d X R v U m V t b 3 Z l Z E N v b H V t b n M x L n s x M y s s M T d 9 J n F 1 b 3 Q 7 L C Z x d W 9 0 O 1 N l Y 3 R p b 2 4 x L 1 J l Y m 9 1 b m R z L 0 F 1 d G 9 S Z W 1 v d m V k Q 2 9 s d W 1 u c z E u e z E 0 K y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Y m 9 1 b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z c 2 l z d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Y 2 J k Z T A 1 N i 0 z Y W J k L T Q 4 O G Q t Y j A 0 Z i 0 x Z G Q w O G F h N G E 5 N z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F z c 2 l z d H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n Y W 1 l X 2 l k J n F 1 b 3 Q 7 L C Z x d W 9 0 O 1 R l Y W 0 m c X V v d D s s J n F 1 b 3 Q 7 T W F 0 Y 2 h 1 c C Z x d W 9 0 O y w m c X V v d D t 0 a W 1 l J n F 1 b 3 Q 7 L C Z x d W 9 0 O 1 B s Y X l l c i Z x d W 9 0 O y w m c X V v d D t B c 3 N p c 3 R z J n F 1 b 3 Q 7 L C Z x d W 9 0 O 0 R l d i Z x d W 9 0 O y w m c X V v d D s y K y Z x d W 9 0 O y w m c X V v d D s z K y Z x d W 9 0 O y w m c X V v d D s 0 K y Z x d W 9 0 O y w m c X V v d D s 1 K y Z x d W 9 0 O y w m c X V v d D s 2 K y Z x d W 9 0 O y w m c X V v d D s 3 K y Z x d W 9 0 O y w m c X V v d D s 4 K y Z x d W 9 0 O y w m c X V v d D s 5 K y Z x d W 9 0 O y w m c X V v d D s x M C s m c X V v d D s s J n F 1 b 3 Q 7 M T E r J n F 1 b 3 Q 7 L C Z x d W 9 0 O z E y K y Z x d W 9 0 O 1 0 i I C 8 + P E V u d H J 5 I F R 5 c G U 9 I k Z p b G x D b 2 x 1 b W 5 U e X B l c y I g V m F s d W U 9 I n N B Z 1 l H Q 2 d Z R k J R U U V C Q V F F Q k F R R U J B U U U i I C 8 + P E V u d H J 5 I F R 5 c G U 9 I k Z p b G x M Y X N 0 V X B k Y X R l Z C I g V m F s d W U 9 I m Q y M D I 1 L T A x L T I z V D E 5 O j Q y O j A x L j Q w N z E 0 N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j A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z c 2 l z d H M v Q X V 0 b 1 J l b W 9 2 Z W R D b 2 x 1 b W 5 z M S 5 7 Z 2 F t Z V 9 p Z C w w f S Z x d W 9 0 O y w m c X V v d D t T Z W N 0 a W 9 u M S 9 B c 3 N p c 3 R z L 0 F 1 d G 9 S Z W 1 v d m V k Q 2 9 s d W 1 u c z E u e 1 R l Y W 0 s M X 0 m c X V v d D s s J n F 1 b 3 Q 7 U 2 V j d G l v b j E v Q X N z a X N 0 c y 9 B d X R v U m V t b 3 Z l Z E N v b H V t b n M x L n t N Y X R j a H V w L D J 9 J n F 1 b 3 Q 7 L C Z x d W 9 0 O 1 N l Y 3 R p b 2 4 x L 0 F z c 2 l z d H M v Q X V 0 b 1 J l b W 9 2 Z W R D b 2 x 1 b W 5 z M S 5 7 d G l t Z S w z f S Z x d W 9 0 O y w m c X V v d D t T Z W N 0 a W 9 u M S 9 B c 3 N p c 3 R z L 0 F 1 d G 9 S Z W 1 v d m V k Q 2 9 s d W 1 u c z E u e 1 B s Y X l l c i w 0 f S Z x d W 9 0 O y w m c X V v d D t T Z W N 0 a W 9 u M S 9 B c 3 N p c 3 R z L 0 F 1 d G 9 S Z W 1 v d m V k Q 2 9 s d W 1 u c z E u e 0 F z c 2 l z d H M s N X 0 m c X V v d D s s J n F 1 b 3 Q 7 U 2 V j d G l v b j E v Q X N z a X N 0 c y 9 B d X R v U m V t b 3 Z l Z E N v b H V t b n M x L n t E Z X Y s N n 0 m c X V v d D s s J n F 1 b 3 Q 7 U 2 V j d G l v b j E v Q X N z a X N 0 c y 9 B d X R v U m V t b 3 Z l Z E N v b H V t b n M x L n s y K y w 3 f S Z x d W 9 0 O y w m c X V v d D t T Z W N 0 a W 9 u M S 9 B c 3 N p c 3 R z L 0 F 1 d G 9 S Z W 1 v d m V k Q 2 9 s d W 1 u c z E u e z M r L D h 9 J n F 1 b 3 Q 7 L C Z x d W 9 0 O 1 N l Y 3 R p b 2 4 x L 0 F z c 2 l z d H M v Q X V 0 b 1 J l b W 9 2 Z W R D b 2 x 1 b W 5 z M S 5 7 N C s s O X 0 m c X V v d D s s J n F 1 b 3 Q 7 U 2 V j d G l v b j E v Q X N z a X N 0 c y 9 B d X R v U m V t b 3 Z l Z E N v b H V t b n M x L n s 1 K y w x M H 0 m c X V v d D s s J n F 1 b 3 Q 7 U 2 V j d G l v b j E v Q X N z a X N 0 c y 9 B d X R v U m V t b 3 Z l Z E N v b H V t b n M x L n s 2 K y w x M X 0 m c X V v d D s s J n F 1 b 3 Q 7 U 2 V j d G l v b j E v Q X N z a X N 0 c y 9 B d X R v U m V t b 3 Z l Z E N v b H V t b n M x L n s 3 K y w x M n 0 m c X V v d D s s J n F 1 b 3 Q 7 U 2 V j d G l v b j E v Q X N z a X N 0 c y 9 B d X R v U m V t b 3 Z l Z E N v b H V t b n M x L n s 4 K y w x M 3 0 m c X V v d D s s J n F 1 b 3 Q 7 U 2 V j d G l v b j E v Q X N z a X N 0 c y 9 B d X R v U m V t b 3 Z l Z E N v b H V t b n M x L n s 5 K y w x N H 0 m c X V v d D s s J n F 1 b 3 Q 7 U 2 V j d G l v b j E v Q X N z a X N 0 c y 9 B d X R v U m V t b 3 Z l Z E N v b H V t b n M x L n s x M C s s M T V 9 J n F 1 b 3 Q 7 L C Z x d W 9 0 O 1 N l Y 3 R p b 2 4 x L 0 F z c 2 l z d H M v Q X V 0 b 1 J l b W 9 2 Z W R D b 2 x 1 b W 5 z M S 5 7 M T E r L D E 2 f S Z x d W 9 0 O y w m c X V v d D t T Z W N 0 a W 9 u M S 9 B c 3 N p c 3 R z L 0 F 1 d G 9 S Z W 1 v d m V k Q 2 9 s d W 1 u c z E u e z E y K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F z c 2 l z d H M v Q X V 0 b 1 J l b W 9 2 Z W R D b 2 x 1 b W 5 z M S 5 7 Z 2 F t Z V 9 p Z C w w f S Z x d W 9 0 O y w m c X V v d D t T Z W N 0 a W 9 u M S 9 B c 3 N p c 3 R z L 0 F 1 d G 9 S Z W 1 v d m V k Q 2 9 s d W 1 u c z E u e 1 R l Y W 0 s M X 0 m c X V v d D s s J n F 1 b 3 Q 7 U 2 V j d G l v b j E v Q X N z a X N 0 c y 9 B d X R v U m V t b 3 Z l Z E N v b H V t b n M x L n t N Y X R j a H V w L D J 9 J n F 1 b 3 Q 7 L C Z x d W 9 0 O 1 N l Y 3 R p b 2 4 x L 0 F z c 2 l z d H M v Q X V 0 b 1 J l b W 9 2 Z W R D b 2 x 1 b W 5 z M S 5 7 d G l t Z S w z f S Z x d W 9 0 O y w m c X V v d D t T Z W N 0 a W 9 u M S 9 B c 3 N p c 3 R z L 0 F 1 d G 9 S Z W 1 v d m V k Q 2 9 s d W 1 u c z E u e 1 B s Y X l l c i w 0 f S Z x d W 9 0 O y w m c X V v d D t T Z W N 0 a W 9 u M S 9 B c 3 N p c 3 R z L 0 F 1 d G 9 S Z W 1 v d m V k Q 2 9 s d W 1 u c z E u e 0 F z c 2 l z d H M s N X 0 m c X V v d D s s J n F 1 b 3 Q 7 U 2 V j d G l v b j E v Q X N z a X N 0 c y 9 B d X R v U m V t b 3 Z l Z E N v b H V t b n M x L n t E Z X Y s N n 0 m c X V v d D s s J n F 1 b 3 Q 7 U 2 V j d G l v b j E v Q X N z a X N 0 c y 9 B d X R v U m V t b 3 Z l Z E N v b H V t b n M x L n s y K y w 3 f S Z x d W 9 0 O y w m c X V v d D t T Z W N 0 a W 9 u M S 9 B c 3 N p c 3 R z L 0 F 1 d G 9 S Z W 1 v d m V k Q 2 9 s d W 1 u c z E u e z M r L D h 9 J n F 1 b 3 Q 7 L C Z x d W 9 0 O 1 N l Y 3 R p b 2 4 x L 0 F z c 2 l z d H M v Q X V 0 b 1 J l b W 9 2 Z W R D b 2 x 1 b W 5 z M S 5 7 N C s s O X 0 m c X V v d D s s J n F 1 b 3 Q 7 U 2 V j d G l v b j E v Q X N z a X N 0 c y 9 B d X R v U m V t b 3 Z l Z E N v b H V t b n M x L n s 1 K y w x M H 0 m c X V v d D s s J n F 1 b 3 Q 7 U 2 V j d G l v b j E v Q X N z a X N 0 c y 9 B d X R v U m V t b 3 Z l Z E N v b H V t b n M x L n s 2 K y w x M X 0 m c X V v d D s s J n F 1 b 3 Q 7 U 2 V j d G l v b j E v Q X N z a X N 0 c y 9 B d X R v U m V t b 3 Z l Z E N v b H V t b n M x L n s 3 K y w x M n 0 m c X V v d D s s J n F 1 b 3 Q 7 U 2 V j d G l v b j E v Q X N z a X N 0 c y 9 B d X R v U m V t b 3 Z l Z E N v b H V t b n M x L n s 4 K y w x M 3 0 m c X V v d D s s J n F 1 b 3 Q 7 U 2 V j d G l v b j E v Q X N z a X N 0 c y 9 B d X R v U m V t b 3 Z l Z E N v b H V t b n M x L n s 5 K y w x N H 0 m c X V v d D s s J n F 1 b 3 Q 7 U 2 V j d G l v b j E v Q X N z a X N 0 c y 9 B d X R v U m V t b 3 Z l Z E N v b H V t b n M x L n s x M C s s M T V 9 J n F 1 b 3 Q 7 L C Z x d W 9 0 O 1 N l Y 3 R p b 2 4 x L 0 F z c 2 l z d H M v Q X V 0 b 1 J l b W 9 2 Z W R D b 2 x 1 b W 5 z M S 5 7 M T E r L D E 2 f S Z x d W 9 0 O y w m c X V v d D t T Z W N 0 a W 9 u M S 9 B c 3 N p c 3 R z L 0 F 1 d G 9 S Z W 1 v d m V k Q 2 9 s d W 1 u c z E u e z E y K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z c 2 l z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c z T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2 Y z V j M j k w L T J k M G M t N D I 4 N C 1 h M T V j L T Q w O D V j N T M 3 N T d h O S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k c z T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E N v d W 5 0 I i B W Y W x 1 Z T 0 i b D E z N S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x h c 3 R V c G R h d G V k I i B W Y W x 1 Z T 0 i Z D I w M j U t M D E t M j N U M T k 6 N D I 6 M D g u N T k 5 M z U 5 O V o i I C 8 + P E V u d H J 5 I F R 5 c G U 9 I k Z p b G x D b 2 x 1 b W 5 U e X B l c y I g V m F s d W U 9 I n N B Z 1 l H Q 2 d Z R k J R U U V C Q V F F Q k E 9 P S I g L z 4 8 R W 5 0 c n k g V H l w Z T 0 i R m l s b E N v b H V t b k 5 h b W V z I i B W Y W x 1 Z T 0 i c 1 s m c X V v d D t n Y W 1 l X 2 l k J n F 1 b 3 Q 7 L C Z x d W 9 0 O 1 R l Y W 0 m c X V v d D s s J n F 1 b 3 Q 7 T W F 0 Y 2 h 1 c C Z x d W 9 0 O y w m c X V v d D t 0 a W 1 l J n F 1 b 3 Q 7 L C Z x d W 9 0 O 1 B s Y X l l c i Z x d W 9 0 O y w m c X V v d D t G R z N N J n F 1 b 3 Q 7 L C Z x d W 9 0 O 0 R l d i Z x d W 9 0 O y w m c X V v d D s x K y Z x d W 9 0 O y w m c X V v d D s y K y Z x d W 9 0 O y w m c X V v d D s z K y Z x d W 9 0 O y w m c X V v d D s 0 K y Z x d W 9 0 O y w m c X V v d D s 1 K y Z x d W 9 0 O y w m c X V v d D s 2 K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R z N N L 0 F 1 d G 9 S Z W 1 v d m V k Q 2 9 s d W 1 u c z E u e 2 d h b W V f a W Q s M H 0 m c X V v d D s s J n F 1 b 3 Q 7 U 2 V j d G l v b j E v R k c z T S 9 B d X R v U m V t b 3 Z l Z E N v b H V t b n M x L n t U Z W F t L D F 9 J n F 1 b 3 Q 7 L C Z x d W 9 0 O 1 N l Y 3 R p b 2 4 x L 0 Z H M 0 0 v Q X V 0 b 1 J l b W 9 2 Z W R D b 2 x 1 b W 5 z M S 5 7 T W F 0 Y 2 h 1 c C w y f S Z x d W 9 0 O y w m c X V v d D t T Z W N 0 a W 9 u M S 9 G R z N N L 0 F 1 d G 9 S Z W 1 v d m V k Q 2 9 s d W 1 u c z E u e 3 R p b W U s M 3 0 m c X V v d D s s J n F 1 b 3 Q 7 U 2 V j d G l v b j E v R k c z T S 9 B d X R v U m V t b 3 Z l Z E N v b H V t b n M x L n t Q b G F 5 Z X I s N H 0 m c X V v d D s s J n F 1 b 3 Q 7 U 2 V j d G l v b j E v R k c z T S 9 B d X R v U m V t b 3 Z l Z E N v b H V t b n M x L n t G R z N N L D V 9 J n F 1 b 3 Q 7 L C Z x d W 9 0 O 1 N l Y 3 R p b 2 4 x L 0 Z H M 0 0 v Q X V 0 b 1 J l b W 9 2 Z W R D b 2 x 1 b W 5 z M S 5 7 R G V 2 L D Z 9 J n F 1 b 3 Q 7 L C Z x d W 9 0 O 1 N l Y 3 R p b 2 4 x L 0 Z H M 0 0 v Q X V 0 b 1 J l b W 9 2 Z W R D b 2 x 1 b W 5 z M S 5 7 M S s s N 3 0 m c X V v d D s s J n F 1 b 3 Q 7 U 2 V j d G l v b j E v R k c z T S 9 B d X R v U m V t b 3 Z l Z E N v b H V t b n M x L n s y K y w 4 f S Z x d W 9 0 O y w m c X V v d D t T Z W N 0 a W 9 u M S 9 G R z N N L 0 F 1 d G 9 S Z W 1 v d m V k Q 2 9 s d W 1 u c z E u e z M r L D l 9 J n F 1 b 3 Q 7 L C Z x d W 9 0 O 1 N l Y 3 R p b 2 4 x L 0 Z H M 0 0 v Q X V 0 b 1 J l b W 9 2 Z W R D b 2 x 1 b W 5 z M S 5 7 N C s s M T B 9 J n F 1 b 3 Q 7 L C Z x d W 9 0 O 1 N l Y 3 R p b 2 4 x L 0 Z H M 0 0 v Q X V 0 b 1 J l b W 9 2 Z W R D b 2 x 1 b W 5 z M S 5 7 N S s s M T F 9 J n F 1 b 3 Q 7 L C Z x d W 9 0 O 1 N l Y 3 R p b 2 4 x L 0 Z H M 0 0 v Q X V 0 b 1 J l b W 9 2 Z W R D b 2 x 1 b W 5 z M S 5 7 N i s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G R z N N L 0 F 1 d G 9 S Z W 1 v d m V k Q 2 9 s d W 1 u c z E u e 2 d h b W V f a W Q s M H 0 m c X V v d D s s J n F 1 b 3 Q 7 U 2 V j d G l v b j E v R k c z T S 9 B d X R v U m V t b 3 Z l Z E N v b H V t b n M x L n t U Z W F t L D F 9 J n F 1 b 3 Q 7 L C Z x d W 9 0 O 1 N l Y 3 R p b 2 4 x L 0 Z H M 0 0 v Q X V 0 b 1 J l b W 9 2 Z W R D b 2 x 1 b W 5 z M S 5 7 T W F 0 Y 2 h 1 c C w y f S Z x d W 9 0 O y w m c X V v d D t T Z W N 0 a W 9 u M S 9 G R z N N L 0 F 1 d G 9 S Z W 1 v d m V k Q 2 9 s d W 1 u c z E u e 3 R p b W U s M 3 0 m c X V v d D s s J n F 1 b 3 Q 7 U 2 V j d G l v b j E v R k c z T S 9 B d X R v U m V t b 3 Z l Z E N v b H V t b n M x L n t Q b G F 5 Z X I s N H 0 m c X V v d D s s J n F 1 b 3 Q 7 U 2 V j d G l v b j E v R k c z T S 9 B d X R v U m V t b 3 Z l Z E N v b H V t b n M x L n t G R z N N L D V 9 J n F 1 b 3 Q 7 L C Z x d W 9 0 O 1 N l Y 3 R p b 2 4 x L 0 Z H M 0 0 v Q X V 0 b 1 J l b W 9 2 Z W R D b 2 x 1 b W 5 z M S 5 7 R G V 2 L D Z 9 J n F 1 b 3 Q 7 L C Z x d W 9 0 O 1 N l Y 3 R p b 2 4 x L 0 Z H M 0 0 v Q X V 0 b 1 J l b W 9 2 Z W R D b 2 x 1 b W 5 z M S 5 7 M S s s N 3 0 m c X V v d D s s J n F 1 b 3 Q 7 U 2 V j d G l v b j E v R k c z T S 9 B d X R v U m V t b 3 Z l Z E N v b H V t b n M x L n s y K y w 4 f S Z x d W 9 0 O y w m c X V v d D t T Z W N 0 a W 9 u M S 9 G R z N N L 0 F 1 d G 9 S Z W 1 v d m V k Q 2 9 s d W 1 u c z E u e z M r L D l 9 J n F 1 b 3 Q 7 L C Z x d W 9 0 O 1 N l Y 3 R p b 2 4 x L 0 Z H M 0 0 v Q X V 0 b 1 J l b W 9 2 Z W R D b 2 x 1 b W 5 z M S 5 7 N C s s M T B 9 J n F 1 b 3 Q 7 L C Z x d W 9 0 O 1 N l Y 3 R p b 2 4 x L 0 Z H M 0 0 v Q X V 0 b 1 J l b W 9 2 Z W R D b 2 x 1 b W 5 z M S 5 7 N S s s M T F 9 J n F 1 b 3 Q 7 L C Z x d W 9 0 O 1 N l Y 3 R p b 2 4 x L 0 Z H M 0 0 v Q X V 0 b 1 J l b W 9 2 Z W R D b 2 x 1 b W 5 z M S 5 7 N i s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R z N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A l M k J B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2 Q z N z g 4 N 2 U t N z N i N y 0 0 N D g 4 L W I 0 Y m Q t Z j E w Y W Y w Z T l i Y W M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Q X 0 E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n Y W 1 l X 2 l k J n F 1 b 3 Q 7 L C Z x d W 9 0 O 1 R l Y W 0 m c X V v d D s s J n F 1 b 3 Q 7 T W F 0 Y 2 h 1 c C Z x d W 9 0 O y w m c X V v d D t 0 a W 1 l J n F 1 b 3 Q 7 L C Z x d W 9 0 O 1 B s Y X l l c i Z x d W 9 0 O y w m c X V v d D t Q K 0 E m c X V v d D s s J n F 1 b 3 Q 7 R G V 2 J n F 1 b 3 Q 7 L C Z x d W 9 0 O z g r J n F 1 b 3 Q 7 L C Z x d W 9 0 O z k r J n F 1 b 3 Q 7 L C Z x d W 9 0 O z E w K y Z x d W 9 0 O y w m c X V v d D s x M S s m c X V v d D s s J n F 1 b 3 Q 7 M T I r J n F 1 b 3 Q 7 L C Z x d W 9 0 O z E z K y Z x d W 9 0 O y w m c X V v d D s x N C s m c X V v d D s s J n F 1 b 3 Q 7 M T U r J n F 1 b 3 Q 7 L C Z x d W 9 0 O z E 2 K y Z x d W 9 0 O y w m c X V v d D s x N y s m c X V v d D s s J n F 1 b 3 Q 7 M T g r J n F 1 b 3 Q 7 L C Z x d W 9 0 O z E 5 K y Z x d W 9 0 O y w m c X V v d D s y M C s m c X V v d D s s J n F 1 b 3 Q 7 M j E r J n F 1 b 3 Q 7 L C Z x d W 9 0 O z I y K y Z x d W 9 0 O y w m c X V v d D s y M y s m c X V v d D s s J n F 1 b 3 Q 7 M j Q r J n F 1 b 3 Q 7 L C Z x d W 9 0 O z I 1 K y Z x d W 9 0 O y w m c X V v d D s y N i s m c X V v d D s s J n F 1 b 3 Q 7 M j c r J n F 1 b 3 Q 7 L C Z x d W 9 0 O z I 4 K y Z x d W 9 0 O y w m c X V v d D s y O S s m c X V v d D s s J n F 1 b 3 Q 7 M z A r J n F 1 b 3 Q 7 L C Z x d W 9 0 O z M x K y Z x d W 9 0 O y w m c X V v d D s z M i s m c X V v d D s s J n F 1 b 3 Q 7 M z M r J n F 1 b 3 Q 7 L C Z x d W 9 0 O z M 0 K y Z x d W 9 0 O y w m c X V v d D s z N S s m c X V v d D s s J n F 1 b 3 Q 7 M z Y r J n F 1 b 3 Q 7 L C Z x d W 9 0 O z M 3 K y Z x d W 9 0 O y w m c X V v d D s z O C s m c X V v d D s s J n F 1 b 3 Q 7 M z k r J n F 1 b 3 Q 7 L C Z x d W 9 0 O z Q w K y Z x d W 9 0 O y w m c X V v d D s 0 M S s m c X V v d D s s J n F 1 b 3 Q 7 N D I r J n F 1 b 3 Q 7 L C Z x d W 9 0 O z Q z K y Z x d W 9 0 O y w m c X V v d D s 0 N C s m c X V v d D s s J n F 1 b 3 Q 7 N D U r J n F 1 b 3 Q 7 L C Z x d W 9 0 O z Q 2 K y Z x d W 9 0 O y w m c X V v d D s 0 N y s m c X V v d D s s J n F 1 b 3 Q 7 N D g r J n F 1 b 3 Q 7 L C Z x d W 9 0 O z Q 5 K y Z x d W 9 0 O 1 0 i I C 8 + P E V u d H J 5 I F R 5 c G U 9 I k Z p b G x D b 2 x 1 b W 5 U e X B l c y I g V m F s d W U 9 I n N B Z 1 l H Q 2 d Z R k J R U U V C Q V F F Q k F R R U J B U U V C Q V F F Q k F R R U J B U U V C Q V F F Q k F R R U J B U U V C Q V F F Q k F R R U J B U U V C Q V F F Q k E 9 P S I g L z 4 8 R W 5 0 c n k g V H l w Z T 0 i R m l s b E x h c 3 R V c G R h d G V k I i B W Y W x 1 Z T 0 i Z D I w M j U t M D E t M j N U M T k 6 N D I 6 M D U u N T M 3 N D E 2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2 O C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C t B L 0 F 1 d G 9 S Z W 1 v d m V k Q 2 9 s d W 1 u c z E u e 2 d h b W V f a W Q s M H 0 m c X V v d D s s J n F 1 b 3 Q 7 U 2 V j d G l v b j E v U C t B L 0 F 1 d G 9 S Z W 1 v d m V k Q 2 9 s d W 1 u c z E u e 1 R l Y W 0 s M X 0 m c X V v d D s s J n F 1 b 3 Q 7 U 2 V j d G l v b j E v U C t B L 0 F 1 d G 9 S Z W 1 v d m V k Q 2 9 s d W 1 u c z E u e 0 1 h d G N o d X A s M n 0 m c X V v d D s s J n F 1 b 3 Q 7 U 2 V j d G l v b j E v U C t B L 0 F 1 d G 9 S Z W 1 v d m V k Q 2 9 s d W 1 u c z E u e 3 R p b W U s M 3 0 m c X V v d D s s J n F 1 b 3 Q 7 U 2 V j d G l v b j E v U C t B L 0 F 1 d G 9 S Z W 1 v d m V k Q 2 9 s d W 1 u c z E u e 1 B s Y X l l c i w 0 f S Z x d W 9 0 O y w m c X V v d D t T Z W N 0 a W 9 u M S 9 Q K 0 E v Q X V 0 b 1 J l b W 9 2 Z W R D b 2 x 1 b W 5 z M S 5 7 U C t B L D V 9 J n F 1 b 3 Q 7 L C Z x d W 9 0 O 1 N l Y 3 R p b 2 4 x L 1 A r Q S 9 B d X R v U m V t b 3 Z l Z E N v b H V t b n M x L n t E Z X Y s N n 0 m c X V v d D s s J n F 1 b 3 Q 7 U 2 V j d G l v b j E v U C t B L 0 F 1 d G 9 S Z W 1 v d m V k Q 2 9 s d W 1 u c z E u e z g r L D d 9 J n F 1 b 3 Q 7 L C Z x d W 9 0 O 1 N l Y 3 R p b 2 4 x L 1 A r Q S 9 B d X R v U m V t b 3 Z l Z E N v b H V t b n M x L n s 5 K y w 4 f S Z x d W 9 0 O y w m c X V v d D t T Z W N 0 a W 9 u M S 9 Q K 0 E v Q X V 0 b 1 J l b W 9 2 Z W R D b 2 x 1 b W 5 z M S 5 7 M T A r L D l 9 J n F 1 b 3 Q 7 L C Z x d W 9 0 O 1 N l Y 3 R p b 2 4 x L 1 A r Q S 9 B d X R v U m V t b 3 Z l Z E N v b H V t b n M x L n s x M S s s M T B 9 J n F 1 b 3 Q 7 L C Z x d W 9 0 O 1 N l Y 3 R p b 2 4 x L 1 A r Q S 9 B d X R v U m V t b 3 Z l Z E N v b H V t b n M x L n s x M i s s M T F 9 J n F 1 b 3 Q 7 L C Z x d W 9 0 O 1 N l Y 3 R p b 2 4 x L 1 A r Q S 9 B d X R v U m V t b 3 Z l Z E N v b H V t b n M x L n s x M y s s M T J 9 J n F 1 b 3 Q 7 L C Z x d W 9 0 O 1 N l Y 3 R p b 2 4 x L 1 A r Q S 9 B d X R v U m V t b 3 Z l Z E N v b H V t b n M x L n s x N C s s M T N 9 J n F 1 b 3 Q 7 L C Z x d W 9 0 O 1 N l Y 3 R p b 2 4 x L 1 A r Q S 9 B d X R v U m V t b 3 Z l Z E N v b H V t b n M x L n s x N S s s M T R 9 J n F 1 b 3 Q 7 L C Z x d W 9 0 O 1 N l Y 3 R p b 2 4 x L 1 A r Q S 9 B d X R v U m V t b 3 Z l Z E N v b H V t b n M x L n s x N i s s M T V 9 J n F 1 b 3 Q 7 L C Z x d W 9 0 O 1 N l Y 3 R p b 2 4 x L 1 A r Q S 9 B d X R v U m V t b 3 Z l Z E N v b H V t b n M x L n s x N y s s M T Z 9 J n F 1 b 3 Q 7 L C Z x d W 9 0 O 1 N l Y 3 R p b 2 4 x L 1 A r Q S 9 B d X R v U m V t b 3 Z l Z E N v b H V t b n M x L n s x O C s s M T d 9 J n F 1 b 3 Q 7 L C Z x d W 9 0 O 1 N l Y 3 R p b 2 4 x L 1 A r Q S 9 B d X R v U m V t b 3 Z l Z E N v b H V t b n M x L n s x O S s s M T h 9 J n F 1 b 3 Q 7 L C Z x d W 9 0 O 1 N l Y 3 R p b 2 4 x L 1 A r Q S 9 B d X R v U m V t b 3 Z l Z E N v b H V t b n M x L n s y M C s s M T l 9 J n F 1 b 3 Q 7 L C Z x d W 9 0 O 1 N l Y 3 R p b 2 4 x L 1 A r Q S 9 B d X R v U m V t b 3 Z l Z E N v b H V t b n M x L n s y M S s s M j B 9 J n F 1 b 3 Q 7 L C Z x d W 9 0 O 1 N l Y 3 R p b 2 4 x L 1 A r Q S 9 B d X R v U m V t b 3 Z l Z E N v b H V t b n M x L n s y M i s s M j F 9 J n F 1 b 3 Q 7 L C Z x d W 9 0 O 1 N l Y 3 R p b 2 4 x L 1 A r Q S 9 B d X R v U m V t b 3 Z l Z E N v b H V t b n M x L n s y M y s s M j J 9 J n F 1 b 3 Q 7 L C Z x d W 9 0 O 1 N l Y 3 R p b 2 4 x L 1 A r Q S 9 B d X R v U m V t b 3 Z l Z E N v b H V t b n M x L n s y N C s s M j N 9 J n F 1 b 3 Q 7 L C Z x d W 9 0 O 1 N l Y 3 R p b 2 4 x L 1 A r Q S 9 B d X R v U m V t b 3 Z l Z E N v b H V t b n M x L n s y N S s s M j R 9 J n F 1 b 3 Q 7 L C Z x d W 9 0 O 1 N l Y 3 R p b 2 4 x L 1 A r Q S 9 B d X R v U m V t b 3 Z l Z E N v b H V t b n M x L n s y N i s s M j V 9 J n F 1 b 3 Q 7 L C Z x d W 9 0 O 1 N l Y 3 R p b 2 4 x L 1 A r Q S 9 B d X R v U m V t b 3 Z l Z E N v b H V t b n M x L n s y N y s s M j Z 9 J n F 1 b 3 Q 7 L C Z x d W 9 0 O 1 N l Y 3 R p b 2 4 x L 1 A r Q S 9 B d X R v U m V t b 3 Z l Z E N v b H V t b n M x L n s y O C s s M j d 9 J n F 1 b 3 Q 7 L C Z x d W 9 0 O 1 N l Y 3 R p b 2 4 x L 1 A r Q S 9 B d X R v U m V t b 3 Z l Z E N v b H V t b n M x L n s y O S s s M j h 9 J n F 1 b 3 Q 7 L C Z x d W 9 0 O 1 N l Y 3 R p b 2 4 x L 1 A r Q S 9 B d X R v U m V t b 3 Z l Z E N v b H V t b n M x L n s z M C s s M j l 9 J n F 1 b 3 Q 7 L C Z x d W 9 0 O 1 N l Y 3 R p b 2 4 x L 1 A r Q S 9 B d X R v U m V t b 3 Z l Z E N v b H V t b n M x L n s z M S s s M z B 9 J n F 1 b 3 Q 7 L C Z x d W 9 0 O 1 N l Y 3 R p b 2 4 x L 1 A r Q S 9 B d X R v U m V t b 3 Z l Z E N v b H V t b n M x L n s z M i s s M z F 9 J n F 1 b 3 Q 7 L C Z x d W 9 0 O 1 N l Y 3 R p b 2 4 x L 1 A r Q S 9 B d X R v U m V t b 3 Z l Z E N v b H V t b n M x L n s z M y s s M z J 9 J n F 1 b 3 Q 7 L C Z x d W 9 0 O 1 N l Y 3 R p b 2 4 x L 1 A r Q S 9 B d X R v U m V t b 3 Z l Z E N v b H V t b n M x L n s z N C s s M z N 9 J n F 1 b 3 Q 7 L C Z x d W 9 0 O 1 N l Y 3 R p b 2 4 x L 1 A r Q S 9 B d X R v U m V t b 3 Z l Z E N v b H V t b n M x L n s z N S s s M z R 9 J n F 1 b 3 Q 7 L C Z x d W 9 0 O 1 N l Y 3 R p b 2 4 x L 1 A r Q S 9 B d X R v U m V t b 3 Z l Z E N v b H V t b n M x L n s z N i s s M z V 9 J n F 1 b 3 Q 7 L C Z x d W 9 0 O 1 N l Y 3 R p b 2 4 x L 1 A r Q S 9 B d X R v U m V t b 3 Z l Z E N v b H V t b n M x L n s z N y s s M z Z 9 J n F 1 b 3 Q 7 L C Z x d W 9 0 O 1 N l Y 3 R p b 2 4 x L 1 A r Q S 9 B d X R v U m V t b 3 Z l Z E N v b H V t b n M x L n s z O C s s M z d 9 J n F 1 b 3 Q 7 L C Z x d W 9 0 O 1 N l Y 3 R p b 2 4 x L 1 A r Q S 9 B d X R v U m V t b 3 Z l Z E N v b H V t b n M x L n s z O S s s M z h 9 J n F 1 b 3 Q 7 L C Z x d W 9 0 O 1 N l Y 3 R p b 2 4 x L 1 A r Q S 9 B d X R v U m V t b 3 Z l Z E N v b H V t b n M x L n s 0 M C s s M z l 9 J n F 1 b 3 Q 7 L C Z x d W 9 0 O 1 N l Y 3 R p b 2 4 x L 1 A r Q S 9 B d X R v U m V t b 3 Z l Z E N v b H V t b n M x L n s 0 M S s s N D B 9 J n F 1 b 3 Q 7 L C Z x d W 9 0 O 1 N l Y 3 R p b 2 4 x L 1 A r Q S 9 B d X R v U m V t b 3 Z l Z E N v b H V t b n M x L n s 0 M i s s N D F 9 J n F 1 b 3 Q 7 L C Z x d W 9 0 O 1 N l Y 3 R p b 2 4 x L 1 A r Q S 9 B d X R v U m V t b 3 Z l Z E N v b H V t b n M x L n s 0 M y s s N D J 9 J n F 1 b 3 Q 7 L C Z x d W 9 0 O 1 N l Y 3 R p b 2 4 x L 1 A r Q S 9 B d X R v U m V t b 3 Z l Z E N v b H V t b n M x L n s 0 N C s s N D N 9 J n F 1 b 3 Q 7 L C Z x d W 9 0 O 1 N l Y 3 R p b 2 4 x L 1 A r Q S 9 B d X R v U m V t b 3 Z l Z E N v b H V t b n M x L n s 0 N S s s N D R 9 J n F 1 b 3 Q 7 L C Z x d W 9 0 O 1 N l Y 3 R p b 2 4 x L 1 A r Q S 9 B d X R v U m V t b 3 Z l Z E N v b H V t b n M x L n s 0 N i s s N D V 9 J n F 1 b 3 Q 7 L C Z x d W 9 0 O 1 N l Y 3 R p b 2 4 x L 1 A r Q S 9 B d X R v U m V t b 3 Z l Z E N v b H V t b n M x L n s 0 N y s s N D Z 9 J n F 1 b 3 Q 7 L C Z x d W 9 0 O 1 N l Y 3 R p b 2 4 x L 1 A r Q S 9 B d X R v U m V t b 3 Z l Z E N v b H V t b n M x L n s 0 O C s s N D d 9 J n F 1 b 3 Q 7 L C Z x d W 9 0 O 1 N l Y 3 R p b 2 4 x L 1 A r Q S 9 B d X R v U m V t b 3 Z l Z E N v b H V t b n M x L n s 0 O S s s N D h 9 J n F 1 b 3 Q 7 X S w m c X V v d D t D b 2 x 1 b W 5 D b 3 V u d C Z x d W 9 0 O z o 0 O S w m c X V v d D t L Z X l D b 2 x 1 b W 5 O Y W 1 l c y Z x d W 9 0 O z p b X S w m c X V v d D t D b 2 x 1 b W 5 J Z G V u d G l 0 a W V z J n F 1 b 3 Q 7 O l s m c X V v d D t T Z W N 0 a W 9 u M S 9 Q K 0 E v Q X V 0 b 1 J l b W 9 2 Z W R D b 2 x 1 b W 5 z M S 5 7 Z 2 F t Z V 9 p Z C w w f S Z x d W 9 0 O y w m c X V v d D t T Z W N 0 a W 9 u M S 9 Q K 0 E v Q X V 0 b 1 J l b W 9 2 Z W R D b 2 x 1 b W 5 z M S 5 7 V G V h b S w x f S Z x d W 9 0 O y w m c X V v d D t T Z W N 0 a W 9 u M S 9 Q K 0 E v Q X V 0 b 1 J l b W 9 2 Z W R D b 2 x 1 b W 5 z M S 5 7 T W F 0 Y 2 h 1 c C w y f S Z x d W 9 0 O y w m c X V v d D t T Z W N 0 a W 9 u M S 9 Q K 0 E v Q X V 0 b 1 J l b W 9 2 Z W R D b 2 x 1 b W 5 z M S 5 7 d G l t Z S w z f S Z x d W 9 0 O y w m c X V v d D t T Z W N 0 a W 9 u M S 9 Q K 0 E v Q X V 0 b 1 J l b W 9 2 Z W R D b 2 x 1 b W 5 z M S 5 7 U G x h e W V y L D R 9 J n F 1 b 3 Q 7 L C Z x d W 9 0 O 1 N l Y 3 R p b 2 4 x L 1 A r Q S 9 B d X R v U m V t b 3 Z l Z E N v b H V t b n M x L n t Q K 0 E s N X 0 m c X V v d D s s J n F 1 b 3 Q 7 U 2 V j d G l v b j E v U C t B L 0 F 1 d G 9 S Z W 1 v d m V k Q 2 9 s d W 1 u c z E u e 0 R l d i w 2 f S Z x d W 9 0 O y w m c X V v d D t T Z W N 0 a W 9 u M S 9 Q K 0 E v Q X V 0 b 1 J l b W 9 2 Z W R D b 2 x 1 b W 5 z M S 5 7 O C s s N 3 0 m c X V v d D s s J n F 1 b 3 Q 7 U 2 V j d G l v b j E v U C t B L 0 F 1 d G 9 S Z W 1 v d m V k Q 2 9 s d W 1 u c z E u e z k r L D h 9 J n F 1 b 3 Q 7 L C Z x d W 9 0 O 1 N l Y 3 R p b 2 4 x L 1 A r Q S 9 B d X R v U m V t b 3 Z l Z E N v b H V t b n M x L n s x M C s s O X 0 m c X V v d D s s J n F 1 b 3 Q 7 U 2 V j d G l v b j E v U C t B L 0 F 1 d G 9 S Z W 1 v d m V k Q 2 9 s d W 1 u c z E u e z E x K y w x M H 0 m c X V v d D s s J n F 1 b 3 Q 7 U 2 V j d G l v b j E v U C t B L 0 F 1 d G 9 S Z W 1 v d m V k Q 2 9 s d W 1 u c z E u e z E y K y w x M X 0 m c X V v d D s s J n F 1 b 3 Q 7 U 2 V j d G l v b j E v U C t B L 0 F 1 d G 9 S Z W 1 v d m V k Q 2 9 s d W 1 u c z E u e z E z K y w x M n 0 m c X V v d D s s J n F 1 b 3 Q 7 U 2 V j d G l v b j E v U C t B L 0 F 1 d G 9 S Z W 1 v d m V k Q 2 9 s d W 1 u c z E u e z E 0 K y w x M 3 0 m c X V v d D s s J n F 1 b 3 Q 7 U 2 V j d G l v b j E v U C t B L 0 F 1 d G 9 S Z W 1 v d m V k Q 2 9 s d W 1 u c z E u e z E 1 K y w x N H 0 m c X V v d D s s J n F 1 b 3 Q 7 U 2 V j d G l v b j E v U C t B L 0 F 1 d G 9 S Z W 1 v d m V k Q 2 9 s d W 1 u c z E u e z E 2 K y w x N X 0 m c X V v d D s s J n F 1 b 3 Q 7 U 2 V j d G l v b j E v U C t B L 0 F 1 d G 9 S Z W 1 v d m V k Q 2 9 s d W 1 u c z E u e z E 3 K y w x N n 0 m c X V v d D s s J n F 1 b 3 Q 7 U 2 V j d G l v b j E v U C t B L 0 F 1 d G 9 S Z W 1 v d m V k Q 2 9 s d W 1 u c z E u e z E 4 K y w x N 3 0 m c X V v d D s s J n F 1 b 3 Q 7 U 2 V j d G l v b j E v U C t B L 0 F 1 d G 9 S Z W 1 v d m V k Q 2 9 s d W 1 u c z E u e z E 5 K y w x O H 0 m c X V v d D s s J n F 1 b 3 Q 7 U 2 V j d G l v b j E v U C t B L 0 F 1 d G 9 S Z W 1 v d m V k Q 2 9 s d W 1 u c z E u e z I w K y w x O X 0 m c X V v d D s s J n F 1 b 3 Q 7 U 2 V j d G l v b j E v U C t B L 0 F 1 d G 9 S Z W 1 v d m V k Q 2 9 s d W 1 u c z E u e z I x K y w y M H 0 m c X V v d D s s J n F 1 b 3 Q 7 U 2 V j d G l v b j E v U C t B L 0 F 1 d G 9 S Z W 1 v d m V k Q 2 9 s d W 1 u c z E u e z I y K y w y M X 0 m c X V v d D s s J n F 1 b 3 Q 7 U 2 V j d G l v b j E v U C t B L 0 F 1 d G 9 S Z W 1 v d m V k Q 2 9 s d W 1 u c z E u e z I z K y w y M n 0 m c X V v d D s s J n F 1 b 3 Q 7 U 2 V j d G l v b j E v U C t B L 0 F 1 d G 9 S Z W 1 v d m V k Q 2 9 s d W 1 u c z E u e z I 0 K y w y M 3 0 m c X V v d D s s J n F 1 b 3 Q 7 U 2 V j d G l v b j E v U C t B L 0 F 1 d G 9 S Z W 1 v d m V k Q 2 9 s d W 1 u c z E u e z I 1 K y w y N H 0 m c X V v d D s s J n F 1 b 3 Q 7 U 2 V j d G l v b j E v U C t B L 0 F 1 d G 9 S Z W 1 v d m V k Q 2 9 s d W 1 u c z E u e z I 2 K y w y N X 0 m c X V v d D s s J n F 1 b 3 Q 7 U 2 V j d G l v b j E v U C t B L 0 F 1 d G 9 S Z W 1 v d m V k Q 2 9 s d W 1 u c z E u e z I 3 K y w y N n 0 m c X V v d D s s J n F 1 b 3 Q 7 U 2 V j d G l v b j E v U C t B L 0 F 1 d G 9 S Z W 1 v d m V k Q 2 9 s d W 1 u c z E u e z I 4 K y w y N 3 0 m c X V v d D s s J n F 1 b 3 Q 7 U 2 V j d G l v b j E v U C t B L 0 F 1 d G 9 S Z W 1 v d m V k Q 2 9 s d W 1 u c z E u e z I 5 K y w y O H 0 m c X V v d D s s J n F 1 b 3 Q 7 U 2 V j d G l v b j E v U C t B L 0 F 1 d G 9 S Z W 1 v d m V k Q 2 9 s d W 1 u c z E u e z M w K y w y O X 0 m c X V v d D s s J n F 1 b 3 Q 7 U 2 V j d G l v b j E v U C t B L 0 F 1 d G 9 S Z W 1 v d m V k Q 2 9 s d W 1 u c z E u e z M x K y w z M H 0 m c X V v d D s s J n F 1 b 3 Q 7 U 2 V j d G l v b j E v U C t B L 0 F 1 d G 9 S Z W 1 v d m V k Q 2 9 s d W 1 u c z E u e z M y K y w z M X 0 m c X V v d D s s J n F 1 b 3 Q 7 U 2 V j d G l v b j E v U C t B L 0 F 1 d G 9 S Z W 1 v d m V k Q 2 9 s d W 1 u c z E u e z M z K y w z M n 0 m c X V v d D s s J n F 1 b 3 Q 7 U 2 V j d G l v b j E v U C t B L 0 F 1 d G 9 S Z W 1 v d m V k Q 2 9 s d W 1 u c z E u e z M 0 K y w z M 3 0 m c X V v d D s s J n F 1 b 3 Q 7 U 2 V j d G l v b j E v U C t B L 0 F 1 d G 9 S Z W 1 v d m V k Q 2 9 s d W 1 u c z E u e z M 1 K y w z N H 0 m c X V v d D s s J n F 1 b 3 Q 7 U 2 V j d G l v b j E v U C t B L 0 F 1 d G 9 S Z W 1 v d m V k Q 2 9 s d W 1 u c z E u e z M 2 K y w z N X 0 m c X V v d D s s J n F 1 b 3 Q 7 U 2 V j d G l v b j E v U C t B L 0 F 1 d G 9 S Z W 1 v d m V k Q 2 9 s d W 1 u c z E u e z M 3 K y w z N n 0 m c X V v d D s s J n F 1 b 3 Q 7 U 2 V j d G l v b j E v U C t B L 0 F 1 d G 9 S Z W 1 v d m V k Q 2 9 s d W 1 u c z E u e z M 4 K y w z N 3 0 m c X V v d D s s J n F 1 b 3 Q 7 U 2 V j d G l v b j E v U C t B L 0 F 1 d G 9 S Z W 1 v d m V k Q 2 9 s d W 1 u c z E u e z M 5 K y w z O H 0 m c X V v d D s s J n F 1 b 3 Q 7 U 2 V j d G l v b j E v U C t B L 0 F 1 d G 9 S Z W 1 v d m V k Q 2 9 s d W 1 u c z E u e z Q w K y w z O X 0 m c X V v d D s s J n F 1 b 3 Q 7 U 2 V j d G l v b j E v U C t B L 0 F 1 d G 9 S Z W 1 v d m V k Q 2 9 s d W 1 u c z E u e z Q x K y w 0 M H 0 m c X V v d D s s J n F 1 b 3 Q 7 U 2 V j d G l v b j E v U C t B L 0 F 1 d G 9 S Z W 1 v d m V k Q 2 9 s d W 1 u c z E u e z Q y K y w 0 M X 0 m c X V v d D s s J n F 1 b 3 Q 7 U 2 V j d G l v b j E v U C t B L 0 F 1 d G 9 S Z W 1 v d m V k Q 2 9 s d W 1 u c z E u e z Q z K y w 0 M n 0 m c X V v d D s s J n F 1 b 3 Q 7 U 2 V j d G l v b j E v U C t B L 0 F 1 d G 9 S Z W 1 v d m V k Q 2 9 s d W 1 u c z E u e z Q 0 K y w 0 M 3 0 m c X V v d D s s J n F 1 b 3 Q 7 U 2 V j d G l v b j E v U C t B L 0 F 1 d G 9 S Z W 1 v d m V k Q 2 9 s d W 1 u c z E u e z Q 1 K y w 0 N H 0 m c X V v d D s s J n F 1 b 3 Q 7 U 2 V j d G l v b j E v U C t B L 0 F 1 d G 9 S Z W 1 v d m V k Q 2 9 s d W 1 u c z E u e z Q 2 K y w 0 N X 0 m c X V v d D s s J n F 1 b 3 Q 7 U 2 V j d G l v b j E v U C t B L 0 F 1 d G 9 S Z W 1 v d m V k Q 2 9 s d W 1 u c z E u e z Q 3 K y w 0 N n 0 m c X V v d D s s J n F 1 b 3 Q 7 U 2 V j d G l v b j E v U C t B L 0 F 1 d G 9 S Z W 1 v d m V k Q 2 9 s d W 1 u c z E u e z Q 4 K y w 0 N 3 0 m c X V v d D s s J n F 1 b 3 Q 7 U 2 V j d G l v b j E v U C t B L 0 F 1 d G 9 S Z W 1 v d m V k Q 2 9 s d W 1 u c z E u e z Q 5 K y w 0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A l M k J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A l M k J S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2 V i Z T k 4 O W I t M j Z l Z i 0 0 Z D J m L W E 0 Z m U t M D c w M j J i O T V i O D d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Q X 1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I z V D E 5 O j Q y O j A 4 L j Y y M T I x M z R a I i A v P j x F b n R y e S B U e X B l P S J G a W x s Q 2 9 s d W 1 u V H l w Z X M i I F Z h b H V l P S J z Q W d Z R 0 N n W U Z C U V F F Q k F R R U J B U U V C Q V F F Q k F R R U J B U U V C Q V F F Q k F R R U J B U U V C Q V F F Q k F R R U J B U U V C Q V F F Q k F R R U J B P T 0 i I C 8 + P E V u d H J 5 I F R 5 c G U 9 I k Z p b G x D b 2 x 1 b W 5 O Y W 1 l c y I g V m F s d W U 9 I n N b J n F 1 b 3 Q 7 Z 2 F t Z V 9 p Z C Z x d W 9 0 O y w m c X V v d D t U Z W F t J n F 1 b 3 Q 7 L C Z x d W 9 0 O 0 1 h d G N o d X A m c X V v d D s s J n F 1 b 3 Q 7 d G l t Z S Z x d W 9 0 O y w m c X V v d D t Q b G F 5 Z X I m c X V v d D s s J n F 1 b 3 Q 7 U C t S J n F 1 b 3 Q 7 L C Z x d W 9 0 O 0 R l d i Z x d W 9 0 O y w m c X V v d D s 4 K y Z x d W 9 0 O y w m c X V v d D s 5 K y Z x d W 9 0 O y w m c X V v d D s x M C s m c X V v d D s s J n F 1 b 3 Q 7 M T E r J n F 1 b 3 Q 7 L C Z x d W 9 0 O z E y K y Z x d W 9 0 O y w m c X V v d D s x M y s m c X V v d D s s J n F 1 b 3 Q 7 M T Q r J n F 1 b 3 Q 7 L C Z x d W 9 0 O z E 1 K y Z x d W 9 0 O y w m c X V v d D s x N i s m c X V v d D s s J n F 1 b 3 Q 7 M T c r J n F 1 b 3 Q 7 L C Z x d W 9 0 O z E 4 K y Z x d W 9 0 O y w m c X V v d D s x O S s m c X V v d D s s J n F 1 b 3 Q 7 M j A r J n F 1 b 3 Q 7 L C Z x d W 9 0 O z I x K y Z x d W 9 0 O y w m c X V v d D s y M i s m c X V v d D s s J n F 1 b 3 Q 7 M j M r J n F 1 b 3 Q 7 L C Z x d W 9 0 O z I 0 K y Z x d W 9 0 O y w m c X V v d D s y N S s m c X V v d D s s J n F 1 b 3 Q 7 M j Y r J n F 1 b 3 Q 7 L C Z x d W 9 0 O z I 3 K y Z x d W 9 0 O y w m c X V v d D s y O C s m c X V v d D s s J n F 1 b 3 Q 7 M j k r J n F 1 b 3 Q 7 L C Z x d W 9 0 O z M w K y Z x d W 9 0 O y w m c X V v d D s z M S s m c X V v d D s s J n F 1 b 3 Q 7 M z I r J n F 1 b 3 Q 7 L C Z x d W 9 0 O z M z K y Z x d W 9 0 O y w m c X V v d D s z N C s m c X V v d D s s J n F 1 b 3 Q 7 M z U r J n F 1 b 3 Q 7 L C Z x d W 9 0 O z M 2 K y Z x d W 9 0 O y w m c X V v d D s z N y s m c X V v d D s s J n F 1 b 3 Q 7 M z g r J n F 1 b 3 Q 7 L C Z x d W 9 0 O z M 5 K y Z x d W 9 0 O y w m c X V v d D s 0 M C s m c X V v d D s s J n F 1 b 3 Q 7 N D E r J n F 1 b 3 Q 7 L C Z x d W 9 0 O z Q y K y Z x d W 9 0 O y w m c X V v d D s 0 M y s m c X V v d D s s J n F 1 b 3 Q 7 N D Q r J n F 1 b 3 Q 7 L C Z x d W 9 0 O z Q 1 K y Z x d W 9 0 O y w m c X V v d D s 0 N i s m c X V v d D s s J n F 1 b 3 Q 7 N D c r J n F 1 b 3 Q 7 L C Z x d W 9 0 O z Q 4 K y Z x d W 9 0 O y w m c X V v d D s 0 O S s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C t S L 0 F 1 d G 9 S Z W 1 v d m V k Q 2 9 s d W 1 u c z E u e 2 d h b W V f a W Q s M H 0 m c X V v d D s s J n F 1 b 3 Q 7 U 2 V j d G l v b j E v U C t S L 0 F 1 d G 9 S Z W 1 v d m V k Q 2 9 s d W 1 u c z E u e 1 R l Y W 0 s M X 0 m c X V v d D s s J n F 1 b 3 Q 7 U 2 V j d G l v b j E v U C t S L 0 F 1 d G 9 S Z W 1 v d m V k Q 2 9 s d W 1 u c z E u e 0 1 h d G N o d X A s M n 0 m c X V v d D s s J n F 1 b 3 Q 7 U 2 V j d G l v b j E v U C t S L 0 F 1 d G 9 S Z W 1 v d m V k Q 2 9 s d W 1 u c z E u e 3 R p b W U s M 3 0 m c X V v d D s s J n F 1 b 3 Q 7 U 2 V j d G l v b j E v U C t S L 0 F 1 d G 9 S Z W 1 v d m V k Q 2 9 s d W 1 u c z E u e 1 B s Y X l l c i w 0 f S Z x d W 9 0 O y w m c X V v d D t T Z W N 0 a W 9 u M S 9 Q K 1 I v Q X V 0 b 1 J l b W 9 2 Z W R D b 2 x 1 b W 5 z M S 5 7 U C t S L D V 9 J n F 1 b 3 Q 7 L C Z x d W 9 0 O 1 N l Y 3 R p b 2 4 x L 1 A r U i 9 B d X R v U m V t b 3 Z l Z E N v b H V t b n M x L n t E Z X Y s N n 0 m c X V v d D s s J n F 1 b 3 Q 7 U 2 V j d G l v b j E v U C t S L 0 F 1 d G 9 S Z W 1 v d m V k Q 2 9 s d W 1 u c z E u e z g r L D d 9 J n F 1 b 3 Q 7 L C Z x d W 9 0 O 1 N l Y 3 R p b 2 4 x L 1 A r U i 9 B d X R v U m V t b 3 Z l Z E N v b H V t b n M x L n s 5 K y w 4 f S Z x d W 9 0 O y w m c X V v d D t T Z W N 0 a W 9 u M S 9 Q K 1 I v Q X V 0 b 1 J l b W 9 2 Z W R D b 2 x 1 b W 5 z M S 5 7 M T A r L D l 9 J n F 1 b 3 Q 7 L C Z x d W 9 0 O 1 N l Y 3 R p b 2 4 x L 1 A r U i 9 B d X R v U m V t b 3 Z l Z E N v b H V t b n M x L n s x M S s s M T B 9 J n F 1 b 3 Q 7 L C Z x d W 9 0 O 1 N l Y 3 R p b 2 4 x L 1 A r U i 9 B d X R v U m V t b 3 Z l Z E N v b H V t b n M x L n s x M i s s M T F 9 J n F 1 b 3 Q 7 L C Z x d W 9 0 O 1 N l Y 3 R p b 2 4 x L 1 A r U i 9 B d X R v U m V t b 3 Z l Z E N v b H V t b n M x L n s x M y s s M T J 9 J n F 1 b 3 Q 7 L C Z x d W 9 0 O 1 N l Y 3 R p b 2 4 x L 1 A r U i 9 B d X R v U m V t b 3 Z l Z E N v b H V t b n M x L n s x N C s s M T N 9 J n F 1 b 3 Q 7 L C Z x d W 9 0 O 1 N l Y 3 R p b 2 4 x L 1 A r U i 9 B d X R v U m V t b 3 Z l Z E N v b H V t b n M x L n s x N S s s M T R 9 J n F 1 b 3 Q 7 L C Z x d W 9 0 O 1 N l Y 3 R p b 2 4 x L 1 A r U i 9 B d X R v U m V t b 3 Z l Z E N v b H V t b n M x L n s x N i s s M T V 9 J n F 1 b 3 Q 7 L C Z x d W 9 0 O 1 N l Y 3 R p b 2 4 x L 1 A r U i 9 B d X R v U m V t b 3 Z l Z E N v b H V t b n M x L n s x N y s s M T Z 9 J n F 1 b 3 Q 7 L C Z x d W 9 0 O 1 N l Y 3 R p b 2 4 x L 1 A r U i 9 B d X R v U m V t b 3 Z l Z E N v b H V t b n M x L n s x O C s s M T d 9 J n F 1 b 3 Q 7 L C Z x d W 9 0 O 1 N l Y 3 R p b 2 4 x L 1 A r U i 9 B d X R v U m V t b 3 Z l Z E N v b H V t b n M x L n s x O S s s M T h 9 J n F 1 b 3 Q 7 L C Z x d W 9 0 O 1 N l Y 3 R p b 2 4 x L 1 A r U i 9 B d X R v U m V t b 3 Z l Z E N v b H V t b n M x L n s y M C s s M T l 9 J n F 1 b 3 Q 7 L C Z x d W 9 0 O 1 N l Y 3 R p b 2 4 x L 1 A r U i 9 B d X R v U m V t b 3 Z l Z E N v b H V t b n M x L n s y M S s s M j B 9 J n F 1 b 3 Q 7 L C Z x d W 9 0 O 1 N l Y 3 R p b 2 4 x L 1 A r U i 9 B d X R v U m V t b 3 Z l Z E N v b H V t b n M x L n s y M i s s M j F 9 J n F 1 b 3 Q 7 L C Z x d W 9 0 O 1 N l Y 3 R p b 2 4 x L 1 A r U i 9 B d X R v U m V t b 3 Z l Z E N v b H V t b n M x L n s y M y s s M j J 9 J n F 1 b 3 Q 7 L C Z x d W 9 0 O 1 N l Y 3 R p b 2 4 x L 1 A r U i 9 B d X R v U m V t b 3 Z l Z E N v b H V t b n M x L n s y N C s s M j N 9 J n F 1 b 3 Q 7 L C Z x d W 9 0 O 1 N l Y 3 R p b 2 4 x L 1 A r U i 9 B d X R v U m V t b 3 Z l Z E N v b H V t b n M x L n s y N S s s M j R 9 J n F 1 b 3 Q 7 L C Z x d W 9 0 O 1 N l Y 3 R p b 2 4 x L 1 A r U i 9 B d X R v U m V t b 3 Z l Z E N v b H V t b n M x L n s y N i s s M j V 9 J n F 1 b 3 Q 7 L C Z x d W 9 0 O 1 N l Y 3 R p b 2 4 x L 1 A r U i 9 B d X R v U m V t b 3 Z l Z E N v b H V t b n M x L n s y N y s s M j Z 9 J n F 1 b 3 Q 7 L C Z x d W 9 0 O 1 N l Y 3 R p b 2 4 x L 1 A r U i 9 B d X R v U m V t b 3 Z l Z E N v b H V t b n M x L n s y O C s s M j d 9 J n F 1 b 3 Q 7 L C Z x d W 9 0 O 1 N l Y 3 R p b 2 4 x L 1 A r U i 9 B d X R v U m V t b 3 Z l Z E N v b H V t b n M x L n s y O S s s M j h 9 J n F 1 b 3 Q 7 L C Z x d W 9 0 O 1 N l Y 3 R p b 2 4 x L 1 A r U i 9 B d X R v U m V t b 3 Z l Z E N v b H V t b n M x L n s z M C s s M j l 9 J n F 1 b 3 Q 7 L C Z x d W 9 0 O 1 N l Y 3 R p b 2 4 x L 1 A r U i 9 B d X R v U m V t b 3 Z l Z E N v b H V t b n M x L n s z M S s s M z B 9 J n F 1 b 3 Q 7 L C Z x d W 9 0 O 1 N l Y 3 R p b 2 4 x L 1 A r U i 9 B d X R v U m V t b 3 Z l Z E N v b H V t b n M x L n s z M i s s M z F 9 J n F 1 b 3 Q 7 L C Z x d W 9 0 O 1 N l Y 3 R p b 2 4 x L 1 A r U i 9 B d X R v U m V t b 3 Z l Z E N v b H V t b n M x L n s z M y s s M z J 9 J n F 1 b 3 Q 7 L C Z x d W 9 0 O 1 N l Y 3 R p b 2 4 x L 1 A r U i 9 B d X R v U m V t b 3 Z l Z E N v b H V t b n M x L n s z N C s s M z N 9 J n F 1 b 3 Q 7 L C Z x d W 9 0 O 1 N l Y 3 R p b 2 4 x L 1 A r U i 9 B d X R v U m V t b 3 Z l Z E N v b H V t b n M x L n s z N S s s M z R 9 J n F 1 b 3 Q 7 L C Z x d W 9 0 O 1 N l Y 3 R p b 2 4 x L 1 A r U i 9 B d X R v U m V t b 3 Z l Z E N v b H V t b n M x L n s z N i s s M z V 9 J n F 1 b 3 Q 7 L C Z x d W 9 0 O 1 N l Y 3 R p b 2 4 x L 1 A r U i 9 B d X R v U m V t b 3 Z l Z E N v b H V t b n M x L n s z N y s s M z Z 9 J n F 1 b 3 Q 7 L C Z x d W 9 0 O 1 N l Y 3 R p b 2 4 x L 1 A r U i 9 B d X R v U m V t b 3 Z l Z E N v b H V t b n M x L n s z O C s s M z d 9 J n F 1 b 3 Q 7 L C Z x d W 9 0 O 1 N l Y 3 R p b 2 4 x L 1 A r U i 9 B d X R v U m V t b 3 Z l Z E N v b H V t b n M x L n s z O S s s M z h 9 J n F 1 b 3 Q 7 L C Z x d W 9 0 O 1 N l Y 3 R p b 2 4 x L 1 A r U i 9 B d X R v U m V t b 3 Z l Z E N v b H V t b n M x L n s 0 M C s s M z l 9 J n F 1 b 3 Q 7 L C Z x d W 9 0 O 1 N l Y 3 R p b 2 4 x L 1 A r U i 9 B d X R v U m V t b 3 Z l Z E N v b H V t b n M x L n s 0 M S s s N D B 9 J n F 1 b 3 Q 7 L C Z x d W 9 0 O 1 N l Y 3 R p b 2 4 x L 1 A r U i 9 B d X R v U m V t b 3 Z l Z E N v b H V t b n M x L n s 0 M i s s N D F 9 J n F 1 b 3 Q 7 L C Z x d W 9 0 O 1 N l Y 3 R p b 2 4 x L 1 A r U i 9 B d X R v U m V t b 3 Z l Z E N v b H V t b n M x L n s 0 M y s s N D J 9 J n F 1 b 3 Q 7 L C Z x d W 9 0 O 1 N l Y 3 R p b 2 4 x L 1 A r U i 9 B d X R v U m V t b 3 Z l Z E N v b H V t b n M x L n s 0 N C s s N D N 9 J n F 1 b 3 Q 7 L C Z x d W 9 0 O 1 N l Y 3 R p b 2 4 x L 1 A r U i 9 B d X R v U m V t b 3 Z l Z E N v b H V t b n M x L n s 0 N S s s N D R 9 J n F 1 b 3 Q 7 L C Z x d W 9 0 O 1 N l Y 3 R p b 2 4 x L 1 A r U i 9 B d X R v U m V t b 3 Z l Z E N v b H V t b n M x L n s 0 N i s s N D V 9 J n F 1 b 3 Q 7 L C Z x d W 9 0 O 1 N l Y 3 R p b 2 4 x L 1 A r U i 9 B d X R v U m V t b 3 Z l Z E N v b H V t b n M x L n s 0 N y s s N D Z 9 J n F 1 b 3 Q 7 L C Z x d W 9 0 O 1 N l Y 3 R p b 2 4 x L 1 A r U i 9 B d X R v U m V t b 3 Z l Z E N v b H V t b n M x L n s 0 O C s s N D d 9 J n F 1 b 3 Q 7 L C Z x d W 9 0 O 1 N l Y 3 R p b 2 4 x L 1 A r U i 9 B d X R v U m V t b 3 Z l Z E N v b H V t b n M x L n s 0 O S s s N D h 9 J n F 1 b 3 Q 7 X S w m c X V v d D t D b 2 x 1 b W 5 D b 3 V u d C Z x d W 9 0 O z o 0 O S w m c X V v d D t L Z X l D b 2 x 1 b W 5 O Y W 1 l c y Z x d W 9 0 O z p b X S w m c X V v d D t D b 2 x 1 b W 5 J Z G V u d G l 0 a W V z J n F 1 b 3 Q 7 O l s m c X V v d D t T Z W N 0 a W 9 u M S 9 Q K 1 I v Q X V 0 b 1 J l b W 9 2 Z W R D b 2 x 1 b W 5 z M S 5 7 Z 2 F t Z V 9 p Z C w w f S Z x d W 9 0 O y w m c X V v d D t T Z W N 0 a W 9 u M S 9 Q K 1 I v Q X V 0 b 1 J l b W 9 2 Z W R D b 2 x 1 b W 5 z M S 5 7 V G V h b S w x f S Z x d W 9 0 O y w m c X V v d D t T Z W N 0 a W 9 u M S 9 Q K 1 I v Q X V 0 b 1 J l b W 9 2 Z W R D b 2 x 1 b W 5 z M S 5 7 T W F 0 Y 2 h 1 c C w y f S Z x d W 9 0 O y w m c X V v d D t T Z W N 0 a W 9 u M S 9 Q K 1 I v Q X V 0 b 1 J l b W 9 2 Z W R D b 2 x 1 b W 5 z M S 5 7 d G l t Z S w z f S Z x d W 9 0 O y w m c X V v d D t T Z W N 0 a W 9 u M S 9 Q K 1 I v Q X V 0 b 1 J l b W 9 2 Z W R D b 2 x 1 b W 5 z M S 5 7 U G x h e W V y L D R 9 J n F 1 b 3 Q 7 L C Z x d W 9 0 O 1 N l Y 3 R p b 2 4 x L 1 A r U i 9 B d X R v U m V t b 3 Z l Z E N v b H V t b n M x L n t Q K 1 I s N X 0 m c X V v d D s s J n F 1 b 3 Q 7 U 2 V j d G l v b j E v U C t S L 0 F 1 d G 9 S Z W 1 v d m V k Q 2 9 s d W 1 u c z E u e 0 R l d i w 2 f S Z x d W 9 0 O y w m c X V v d D t T Z W N 0 a W 9 u M S 9 Q K 1 I v Q X V 0 b 1 J l b W 9 2 Z W R D b 2 x 1 b W 5 z M S 5 7 O C s s N 3 0 m c X V v d D s s J n F 1 b 3 Q 7 U 2 V j d G l v b j E v U C t S L 0 F 1 d G 9 S Z W 1 v d m V k Q 2 9 s d W 1 u c z E u e z k r L D h 9 J n F 1 b 3 Q 7 L C Z x d W 9 0 O 1 N l Y 3 R p b 2 4 x L 1 A r U i 9 B d X R v U m V t b 3 Z l Z E N v b H V t b n M x L n s x M C s s O X 0 m c X V v d D s s J n F 1 b 3 Q 7 U 2 V j d G l v b j E v U C t S L 0 F 1 d G 9 S Z W 1 v d m V k Q 2 9 s d W 1 u c z E u e z E x K y w x M H 0 m c X V v d D s s J n F 1 b 3 Q 7 U 2 V j d G l v b j E v U C t S L 0 F 1 d G 9 S Z W 1 v d m V k Q 2 9 s d W 1 u c z E u e z E y K y w x M X 0 m c X V v d D s s J n F 1 b 3 Q 7 U 2 V j d G l v b j E v U C t S L 0 F 1 d G 9 S Z W 1 v d m V k Q 2 9 s d W 1 u c z E u e z E z K y w x M n 0 m c X V v d D s s J n F 1 b 3 Q 7 U 2 V j d G l v b j E v U C t S L 0 F 1 d G 9 S Z W 1 v d m V k Q 2 9 s d W 1 u c z E u e z E 0 K y w x M 3 0 m c X V v d D s s J n F 1 b 3 Q 7 U 2 V j d G l v b j E v U C t S L 0 F 1 d G 9 S Z W 1 v d m V k Q 2 9 s d W 1 u c z E u e z E 1 K y w x N H 0 m c X V v d D s s J n F 1 b 3 Q 7 U 2 V j d G l v b j E v U C t S L 0 F 1 d G 9 S Z W 1 v d m V k Q 2 9 s d W 1 u c z E u e z E 2 K y w x N X 0 m c X V v d D s s J n F 1 b 3 Q 7 U 2 V j d G l v b j E v U C t S L 0 F 1 d G 9 S Z W 1 v d m V k Q 2 9 s d W 1 u c z E u e z E 3 K y w x N n 0 m c X V v d D s s J n F 1 b 3 Q 7 U 2 V j d G l v b j E v U C t S L 0 F 1 d G 9 S Z W 1 v d m V k Q 2 9 s d W 1 u c z E u e z E 4 K y w x N 3 0 m c X V v d D s s J n F 1 b 3 Q 7 U 2 V j d G l v b j E v U C t S L 0 F 1 d G 9 S Z W 1 v d m V k Q 2 9 s d W 1 u c z E u e z E 5 K y w x O H 0 m c X V v d D s s J n F 1 b 3 Q 7 U 2 V j d G l v b j E v U C t S L 0 F 1 d G 9 S Z W 1 v d m V k Q 2 9 s d W 1 u c z E u e z I w K y w x O X 0 m c X V v d D s s J n F 1 b 3 Q 7 U 2 V j d G l v b j E v U C t S L 0 F 1 d G 9 S Z W 1 v d m V k Q 2 9 s d W 1 u c z E u e z I x K y w y M H 0 m c X V v d D s s J n F 1 b 3 Q 7 U 2 V j d G l v b j E v U C t S L 0 F 1 d G 9 S Z W 1 v d m V k Q 2 9 s d W 1 u c z E u e z I y K y w y M X 0 m c X V v d D s s J n F 1 b 3 Q 7 U 2 V j d G l v b j E v U C t S L 0 F 1 d G 9 S Z W 1 v d m V k Q 2 9 s d W 1 u c z E u e z I z K y w y M n 0 m c X V v d D s s J n F 1 b 3 Q 7 U 2 V j d G l v b j E v U C t S L 0 F 1 d G 9 S Z W 1 v d m V k Q 2 9 s d W 1 u c z E u e z I 0 K y w y M 3 0 m c X V v d D s s J n F 1 b 3 Q 7 U 2 V j d G l v b j E v U C t S L 0 F 1 d G 9 S Z W 1 v d m V k Q 2 9 s d W 1 u c z E u e z I 1 K y w y N H 0 m c X V v d D s s J n F 1 b 3 Q 7 U 2 V j d G l v b j E v U C t S L 0 F 1 d G 9 S Z W 1 v d m V k Q 2 9 s d W 1 u c z E u e z I 2 K y w y N X 0 m c X V v d D s s J n F 1 b 3 Q 7 U 2 V j d G l v b j E v U C t S L 0 F 1 d G 9 S Z W 1 v d m V k Q 2 9 s d W 1 u c z E u e z I 3 K y w y N n 0 m c X V v d D s s J n F 1 b 3 Q 7 U 2 V j d G l v b j E v U C t S L 0 F 1 d G 9 S Z W 1 v d m V k Q 2 9 s d W 1 u c z E u e z I 4 K y w y N 3 0 m c X V v d D s s J n F 1 b 3 Q 7 U 2 V j d G l v b j E v U C t S L 0 F 1 d G 9 S Z W 1 v d m V k Q 2 9 s d W 1 u c z E u e z I 5 K y w y O H 0 m c X V v d D s s J n F 1 b 3 Q 7 U 2 V j d G l v b j E v U C t S L 0 F 1 d G 9 S Z W 1 v d m V k Q 2 9 s d W 1 u c z E u e z M w K y w y O X 0 m c X V v d D s s J n F 1 b 3 Q 7 U 2 V j d G l v b j E v U C t S L 0 F 1 d G 9 S Z W 1 v d m V k Q 2 9 s d W 1 u c z E u e z M x K y w z M H 0 m c X V v d D s s J n F 1 b 3 Q 7 U 2 V j d G l v b j E v U C t S L 0 F 1 d G 9 S Z W 1 v d m V k Q 2 9 s d W 1 u c z E u e z M y K y w z M X 0 m c X V v d D s s J n F 1 b 3 Q 7 U 2 V j d G l v b j E v U C t S L 0 F 1 d G 9 S Z W 1 v d m V k Q 2 9 s d W 1 u c z E u e z M z K y w z M n 0 m c X V v d D s s J n F 1 b 3 Q 7 U 2 V j d G l v b j E v U C t S L 0 F 1 d G 9 S Z W 1 v d m V k Q 2 9 s d W 1 u c z E u e z M 0 K y w z M 3 0 m c X V v d D s s J n F 1 b 3 Q 7 U 2 V j d G l v b j E v U C t S L 0 F 1 d G 9 S Z W 1 v d m V k Q 2 9 s d W 1 u c z E u e z M 1 K y w z N H 0 m c X V v d D s s J n F 1 b 3 Q 7 U 2 V j d G l v b j E v U C t S L 0 F 1 d G 9 S Z W 1 v d m V k Q 2 9 s d W 1 u c z E u e z M 2 K y w z N X 0 m c X V v d D s s J n F 1 b 3 Q 7 U 2 V j d G l v b j E v U C t S L 0 F 1 d G 9 S Z W 1 v d m V k Q 2 9 s d W 1 u c z E u e z M 3 K y w z N n 0 m c X V v d D s s J n F 1 b 3 Q 7 U 2 V j d G l v b j E v U C t S L 0 F 1 d G 9 S Z W 1 v d m V k Q 2 9 s d W 1 u c z E u e z M 4 K y w z N 3 0 m c X V v d D s s J n F 1 b 3 Q 7 U 2 V j d G l v b j E v U C t S L 0 F 1 d G 9 S Z W 1 v d m V k Q 2 9 s d W 1 u c z E u e z M 5 K y w z O H 0 m c X V v d D s s J n F 1 b 3 Q 7 U 2 V j d G l v b j E v U C t S L 0 F 1 d G 9 S Z W 1 v d m V k Q 2 9 s d W 1 u c z E u e z Q w K y w z O X 0 m c X V v d D s s J n F 1 b 3 Q 7 U 2 V j d G l v b j E v U C t S L 0 F 1 d G 9 S Z W 1 v d m V k Q 2 9 s d W 1 u c z E u e z Q x K y w 0 M H 0 m c X V v d D s s J n F 1 b 3 Q 7 U 2 V j d G l v b j E v U C t S L 0 F 1 d G 9 S Z W 1 v d m V k Q 2 9 s d W 1 u c z E u e z Q y K y w 0 M X 0 m c X V v d D s s J n F 1 b 3 Q 7 U 2 V j d G l v b j E v U C t S L 0 F 1 d G 9 S Z W 1 v d m V k Q 2 9 s d W 1 u c z E u e z Q z K y w 0 M n 0 m c X V v d D s s J n F 1 b 3 Q 7 U 2 V j d G l v b j E v U C t S L 0 F 1 d G 9 S Z W 1 v d m V k Q 2 9 s d W 1 u c z E u e z Q 0 K y w 0 M 3 0 m c X V v d D s s J n F 1 b 3 Q 7 U 2 V j d G l v b j E v U C t S L 0 F 1 d G 9 S Z W 1 v d m V k Q 2 9 s d W 1 u c z E u e z Q 1 K y w 0 N H 0 m c X V v d D s s J n F 1 b 3 Q 7 U 2 V j d G l v b j E v U C t S L 0 F 1 d G 9 S Z W 1 v d m V k Q 2 9 s d W 1 u c z E u e z Q 2 K y w 0 N X 0 m c X V v d D s s J n F 1 b 3 Q 7 U 2 V j d G l v b j E v U C t S L 0 F 1 d G 9 S Z W 1 v d m V k Q 2 9 s d W 1 u c z E u e z Q 3 K y w 0 N n 0 m c X V v d D s s J n F 1 b 3 Q 7 U 2 V j d G l v b j E v U C t S L 0 F 1 d G 9 S Z W 1 v d m V k Q 2 9 s d W 1 u c z E u e z Q 4 K y w 0 N 3 0 m c X V v d D s s J n F 1 b 3 Q 7 U 2 V j d G l v b j E v U C t S L 0 F 1 d G 9 S Z W 1 v d m V k Q 2 9 s d W 1 u c z E u e z Q 5 K y w 0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A l M k J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l M k J S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F h M D A 2 M T g t Z j E y N y 0 0 Z T F l L T h h Y m M t M G E w M D Y 3 Z W I 0 O W N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B X 1 I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n Y W 1 l X 2 l k J n F 1 b 3 Q 7 L C Z x d W 9 0 O 1 R l Y W 0 m c X V v d D s s J n F 1 b 3 Q 7 T W F 0 Y 2 h 1 c C Z x d W 9 0 O y w m c X V v d D t 0 a W 1 l J n F 1 b 3 Q 7 L C Z x d W 9 0 O 1 B s Y X l l c i Z x d W 9 0 O y w m c X V v d D t B K 1 I m c X V v d D s s J n F 1 b 3 Q 7 R G V 2 J n F 1 b 3 Q 7 L C Z x d W 9 0 O z U r J n F 1 b 3 Q 7 L C Z x d W 9 0 O z Y r J n F 1 b 3 Q 7 L C Z x d W 9 0 O z c r J n F 1 b 3 Q 7 L C Z x d W 9 0 O z g r J n F 1 b 3 Q 7 L C Z x d W 9 0 O z k r J n F 1 b 3 Q 7 L C Z x d W 9 0 O z E w K y Z x d W 9 0 O y w m c X V v d D s x M S s m c X V v d D s s J n F 1 b 3 Q 7 M T I r J n F 1 b 3 Q 7 L C Z x d W 9 0 O z E z K y Z x d W 9 0 O y w m c X V v d D s x N C s m c X V v d D s s J n F 1 b 3 Q 7 M T U r J n F 1 b 3 Q 7 L C Z x d W 9 0 O z E 2 K y Z x d W 9 0 O y w m c X V v d D s x N y s m c X V v d D s s J n F 1 b 3 Q 7 M T g r J n F 1 b 3 Q 7 L C Z x d W 9 0 O z E 5 K y Z x d W 9 0 O y w m c X V v d D s y M C s m c X V v d D s s J n F 1 b 3 Q 7 M j E r J n F 1 b 3 Q 7 L C Z x d W 9 0 O z I y K y Z x d W 9 0 O y w m c X V v d D s y M y s m c X V v d D s s J n F 1 b 3 Q 7 M j Q r J n F 1 b 3 Q 7 L C Z x d W 9 0 O z I 1 K y Z x d W 9 0 O y w m c X V v d D s y N i s m c X V v d D s s J n F 1 b 3 Q 7 M j c r J n F 1 b 3 Q 7 L C Z x d W 9 0 O z I 4 K y Z x d W 9 0 O 1 0 i I C 8 + P E V u d H J 5 I F R 5 c G U 9 I k Z p b G x D b 2 x 1 b W 5 U e X B l c y I g V m F s d W U 9 I n N B Z 1 l H Q 2 d Z R k J R U U V C Q V F F Q k F R R U J B U U V C Q V F F Q k F R R U J B U U V C Q V F F Q k E 9 P S I g L z 4 8 R W 5 0 c n k g V H l w Z T 0 i R m l s b E x h c 3 R V c G R h d G V k I i B W Y W x 1 Z T 0 i Z D I w M j U t M D E t M j N U M T k 6 N D I 6 M T Q u N z U 1 N T M z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w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K 1 I v Q X V 0 b 1 J l b W 9 2 Z W R D b 2 x 1 b W 5 z M S 5 7 Z 2 F t Z V 9 p Z C w w f S Z x d W 9 0 O y w m c X V v d D t T Z W N 0 a W 9 u M S 9 B K 1 I v Q X V 0 b 1 J l b W 9 2 Z W R D b 2 x 1 b W 5 z M S 5 7 V G V h b S w x f S Z x d W 9 0 O y w m c X V v d D t T Z W N 0 a W 9 u M S 9 B K 1 I v Q X V 0 b 1 J l b W 9 2 Z W R D b 2 x 1 b W 5 z M S 5 7 T W F 0 Y 2 h 1 c C w y f S Z x d W 9 0 O y w m c X V v d D t T Z W N 0 a W 9 u M S 9 B K 1 I v Q X V 0 b 1 J l b W 9 2 Z W R D b 2 x 1 b W 5 z M S 5 7 d G l t Z S w z f S Z x d W 9 0 O y w m c X V v d D t T Z W N 0 a W 9 u M S 9 B K 1 I v Q X V 0 b 1 J l b W 9 2 Z W R D b 2 x 1 b W 5 z M S 5 7 U G x h e W V y L D R 9 J n F 1 b 3 Q 7 L C Z x d W 9 0 O 1 N l Y 3 R p b 2 4 x L 0 E r U i 9 B d X R v U m V t b 3 Z l Z E N v b H V t b n M x L n t B K 1 I s N X 0 m c X V v d D s s J n F 1 b 3 Q 7 U 2 V j d G l v b j E v Q S t S L 0 F 1 d G 9 S Z W 1 v d m V k Q 2 9 s d W 1 u c z E u e 0 R l d i w 2 f S Z x d W 9 0 O y w m c X V v d D t T Z W N 0 a W 9 u M S 9 B K 1 I v Q X V 0 b 1 J l b W 9 2 Z W R D b 2 x 1 b W 5 z M S 5 7 N S s s N 3 0 m c X V v d D s s J n F 1 b 3 Q 7 U 2 V j d G l v b j E v Q S t S L 0 F 1 d G 9 S Z W 1 v d m V k Q 2 9 s d W 1 u c z E u e z Y r L D h 9 J n F 1 b 3 Q 7 L C Z x d W 9 0 O 1 N l Y 3 R p b 2 4 x L 0 E r U i 9 B d X R v U m V t b 3 Z l Z E N v b H V t b n M x L n s 3 K y w 5 f S Z x d W 9 0 O y w m c X V v d D t T Z W N 0 a W 9 u M S 9 B K 1 I v Q X V 0 b 1 J l b W 9 2 Z W R D b 2 x 1 b W 5 z M S 5 7 O C s s M T B 9 J n F 1 b 3 Q 7 L C Z x d W 9 0 O 1 N l Y 3 R p b 2 4 x L 0 E r U i 9 B d X R v U m V t b 3 Z l Z E N v b H V t b n M x L n s 5 K y w x M X 0 m c X V v d D s s J n F 1 b 3 Q 7 U 2 V j d G l v b j E v Q S t S L 0 F 1 d G 9 S Z W 1 v d m V k Q 2 9 s d W 1 u c z E u e z E w K y w x M n 0 m c X V v d D s s J n F 1 b 3 Q 7 U 2 V j d G l v b j E v Q S t S L 0 F 1 d G 9 S Z W 1 v d m V k Q 2 9 s d W 1 u c z E u e z E x K y w x M 3 0 m c X V v d D s s J n F 1 b 3 Q 7 U 2 V j d G l v b j E v Q S t S L 0 F 1 d G 9 S Z W 1 v d m V k Q 2 9 s d W 1 u c z E u e z E y K y w x N H 0 m c X V v d D s s J n F 1 b 3 Q 7 U 2 V j d G l v b j E v Q S t S L 0 F 1 d G 9 S Z W 1 v d m V k Q 2 9 s d W 1 u c z E u e z E z K y w x N X 0 m c X V v d D s s J n F 1 b 3 Q 7 U 2 V j d G l v b j E v Q S t S L 0 F 1 d G 9 S Z W 1 v d m V k Q 2 9 s d W 1 u c z E u e z E 0 K y w x N n 0 m c X V v d D s s J n F 1 b 3 Q 7 U 2 V j d G l v b j E v Q S t S L 0 F 1 d G 9 S Z W 1 v d m V k Q 2 9 s d W 1 u c z E u e z E 1 K y w x N 3 0 m c X V v d D s s J n F 1 b 3 Q 7 U 2 V j d G l v b j E v Q S t S L 0 F 1 d G 9 S Z W 1 v d m V k Q 2 9 s d W 1 u c z E u e z E 2 K y w x O H 0 m c X V v d D s s J n F 1 b 3 Q 7 U 2 V j d G l v b j E v Q S t S L 0 F 1 d G 9 S Z W 1 v d m V k Q 2 9 s d W 1 u c z E u e z E 3 K y w x O X 0 m c X V v d D s s J n F 1 b 3 Q 7 U 2 V j d G l v b j E v Q S t S L 0 F 1 d G 9 S Z W 1 v d m V k Q 2 9 s d W 1 u c z E u e z E 4 K y w y M H 0 m c X V v d D s s J n F 1 b 3 Q 7 U 2 V j d G l v b j E v Q S t S L 0 F 1 d G 9 S Z W 1 v d m V k Q 2 9 s d W 1 u c z E u e z E 5 K y w y M X 0 m c X V v d D s s J n F 1 b 3 Q 7 U 2 V j d G l v b j E v Q S t S L 0 F 1 d G 9 S Z W 1 v d m V k Q 2 9 s d W 1 u c z E u e z I w K y w y M n 0 m c X V v d D s s J n F 1 b 3 Q 7 U 2 V j d G l v b j E v Q S t S L 0 F 1 d G 9 S Z W 1 v d m V k Q 2 9 s d W 1 u c z E u e z I x K y w y M 3 0 m c X V v d D s s J n F 1 b 3 Q 7 U 2 V j d G l v b j E v Q S t S L 0 F 1 d G 9 S Z W 1 v d m V k Q 2 9 s d W 1 u c z E u e z I y K y w y N H 0 m c X V v d D s s J n F 1 b 3 Q 7 U 2 V j d G l v b j E v Q S t S L 0 F 1 d G 9 S Z W 1 v d m V k Q 2 9 s d W 1 u c z E u e z I z K y w y N X 0 m c X V v d D s s J n F 1 b 3 Q 7 U 2 V j d G l v b j E v Q S t S L 0 F 1 d G 9 S Z W 1 v d m V k Q 2 9 s d W 1 u c z E u e z I 0 K y w y N n 0 m c X V v d D s s J n F 1 b 3 Q 7 U 2 V j d G l v b j E v Q S t S L 0 F 1 d G 9 S Z W 1 v d m V k Q 2 9 s d W 1 u c z E u e z I 1 K y w y N 3 0 m c X V v d D s s J n F 1 b 3 Q 7 U 2 V j d G l v b j E v Q S t S L 0 F 1 d G 9 S Z W 1 v d m V k Q 2 9 s d W 1 u c z E u e z I 2 K y w y O H 0 m c X V v d D s s J n F 1 b 3 Q 7 U 2 V j d G l v b j E v Q S t S L 0 F 1 d G 9 S Z W 1 v d m V k Q 2 9 s d W 1 u c z E u e z I 3 K y w y O X 0 m c X V v d D s s J n F 1 b 3 Q 7 U 2 V j d G l v b j E v Q S t S L 0 F 1 d G 9 S Z W 1 v d m V k Q 2 9 s d W 1 u c z E u e z I 4 K y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0 E r U i 9 B d X R v U m V t b 3 Z l Z E N v b H V t b n M x L n t n Y W 1 l X 2 l k L D B 9 J n F 1 b 3 Q 7 L C Z x d W 9 0 O 1 N l Y 3 R p b 2 4 x L 0 E r U i 9 B d X R v U m V t b 3 Z l Z E N v b H V t b n M x L n t U Z W F t L D F 9 J n F 1 b 3 Q 7 L C Z x d W 9 0 O 1 N l Y 3 R p b 2 4 x L 0 E r U i 9 B d X R v U m V t b 3 Z l Z E N v b H V t b n M x L n t N Y X R j a H V w L D J 9 J n F 1 b 3 Q 7 L C Z x d W 9 0 O 1 N l Y 3 R p b 2 4 x L 0 E r U i 9 B d X R v U m V t b 3 Z l Z E N v b H V t b n M x L n t 0 a W 1 l L D N 9 J n F 1 b 3 Q 7 L C Z x d W 9 0 O 1 N l Y 3 R p b 2 4 x L 0 E r U i 9 B d X R v U m V t b 3 Z l Z E N v b H V t b n M x L n t Q b G F 5 Z X I s N H 0 m c X V v d D s s J n F 1 b 3 Q 7 U 2 V j d G l v b j E v Q S t S L 0 F 1 d G 9 S Z W 1 v d m V k Q 2 9 s d W 1 u c z E u e 0 E r U i w 1 f S Z x d W 9 0 O y w m c X V v d D t T Z W N 0 a W 9 u M S 9 B K 1 I v Q X V 0 b 1 J l b W 9 2 Z W R D b 2 x 1 b W 5 z M S 5 7 R G V 2 L D Z 9 J n F 1 b 3 Q 7 L C Z x d W 9 0 O 1 N l Y 3 R p b 2 4 x L 0 E r U i 9 B d X R v U m V t b 3 Z l Z E N v b H V t b n M x L n s 1 K y w 3 f S Z x d W 9 0 O y w m c X V v d D t T Z W N 0 a W 9 u M S 9 B K 1 I v Q X V 0 b 1 J l b W 9 2 Z W R D b 2 x 1 b W 5 z M S 5 7 N i s s O H 0 m c X V v d D s s J n F 1 b 3 Q 7 U 2 V j d G l v b j E v Q S t S L 0 F 1 d G 9 S Z W 1 v d m V k Q 2 9 s d W 1 u c z E u e z c r L D l 9 J n F 1 b 3 Q 7 L C Z x d W 9 0 O 1 N l Y 3 R p b 2 4 x L 0 E r U i 9 B d X R v U m V t b 3 Z l Z E N v b H V t b n M x L n s 4 K y w x M H 0 m c X V v d D s s J n F 1 b 3 Q 7 U 2 V j d G l v b j E v Q S t S L 0 F 1 d G 9 S Z W 1 v d m V k Q 2 9 s d W 1 u c z E u e z k r L D E x f S Z x d W 9 0 O y w m c X V v d D t T Z W N 0 a W 9 u M S 9 B K 1 I v Q X V 0 b 1 J l b W 9 2 Z W R D b 2 x 1 b W 5 z M S 5 7 M T A r L D E y f S Z x d W 9 0 O y w m c X V v d D t T Z W N 0 a W 9 u M S 9 B K 1 I v Q X V 0 b 1 J l b W 9 2 Z W R D b 2 x 1 b W 5 z M S 5 7 M T E r L D E z f S Z x d W 9 0 O y w m c X V v d D t T Z W N 0 a W 9 u M S 9 B K 1 I v Q X V 0 b 1 J l b W 9 2 Z W R D b 2 x 1 b W 5 z M S 5 7 M T I r L D E 0 f S Z x d W 9 0 O y w m c X V v d D t T Z W N 0 a W 9 u M S 9 B K 1 I v Q X V 0 b 1 J l b W 9 2 Z W R D b 2 x 1 b W 5 z M S 5 7 M T M r L D E 1 f S Z x d W 9 0 O y w m c X V v d D t T Z W N 0 a W 9 u M S 9 B K 1 I v Q X V 0 b 1 J l b W 9 2 Z W R D b 2 x 1 b W 5 z M S 5 7 M T Q r L D E 2 f S Z x d W 9 0 O y w m c X V v d D t T Z W N 0 a W 9 u M S 9 B K 1 I v Q X V 0 b 1 J l b W 9 2 Z W R D b 2 x 1 b W 5 z M S 5 7 M T U r L D E 3 f S Z x d W 9 0 O y w m c X V v d D t T Z W N 0 a W 9 u M S 9 B K 1 I v Q X V 0 b 1 J l b W 9 2 Z W R D b 2 x 1 b W 5 z M S 5 7 M T Y r L D E 4 f S Z x d W 9 0 O y w m c X V v d D t T Z W N 0 a W 9 u M S 9 B K 1 I v Q X V 0 b 1 J l b W 9 2 Z W R D b 2 x 1 b W 5 z M S 5 7 M T c r L D E 5 f S Z x d W 9 0 O y w m c X V v d D t T Z W N 0 a W 9 u M S 9 B K 1 I v Q X V 0 b 1 J l b W 9 2 Z W R D b 2 x 1 b W 5 z M S 5 7 M T g r L D I w f S Z x d W 9 0 O y w m c X V v d D t T Z W N 0 a W 9 u M S 9 B K 1 I v Q X V 0 b 1 J l b W 9 2 Z W R D b 2 x 1 b W 5 z M S 5 7 M T k r L D I x f S Z x d W 9 0 O y w m c X V v d D t T Z W N 0 a W 9 u M S 9 B K 1 I v Q X V 0 b 1 J l b W 9 2 Z W R D b 2 x 1 b W 5 z M S 5 7 M j A r L D I y f S Z x d W 9 0 O y w m c X V v d D t T Z W N 0 a W 9 u M S 9 B K 1 I v Q X V 0 b 1 J l b W 9 2 Z W R D b 2 x 1 b W 5 z M S 5 7 M j E r L D I z f S Z x d W 9 0 O y w m c X V v d D t T Z W N 0 a W 9 u M S 9 B K 1 I v Q X V 0 b 1 J l b W 9 2 Z W R D b 2 x 1 b W 5 z M S 5 7 M j I r L D I 0 f S Z x d W 9 0 O y w m c X V v d D t T Z W N 0 a W 9 u M S 9 B K 1 I v Q X V 0 b 1 J l b W 9 2 Z W R D b 2 x 1 b W 5 z M S 5 7 M j M r L D I 1 f S Z x d W 9 0 O y w m c X V v d D t T Z W N 0 a W 9 u M S 9 B K 1 I v Q X V 0 b 1 J l b W 9 2 Z W R D b 2 x 1 b W 5 z M S 5 7 M j Q r L D I 2 f S Z x d W 9 0 O y w m c X V v d D t T Z W N 0 a W 9 u M S 9 B K 1 I v Q X V 0 b 1 J l b W 9 2 Z W R D b 2 x 1 b W 5 z M S 5 7 M j U r L D I 3 f S Z x d W 9 0 O y w m c X V v d D t T Z W N 0 a W 9 u M S 9 B K 1 I v Q X V 0 b 1 J l b W 9 2 Z W R D b 2 x 1 b W 5 z M S 5 7 M j Y r L D I 4 f S Z x d W 9 0 O y w m c X V v d D t T Z W N 0 a W 9 u M S 9 B K 1 I v Q X V 0 b 1 J l b W 9 2 Z W R D b 2 x 1 b W 5 z M S 5 7 M j c r L D I 5 f S Z x d W 9 0 O y w m c X V v d D t T Z W N 0 a W 9 u M S 9 B K 1 I v Q X V 0 b 1 J l b W 9 2 Z W R D b 2 x 1 b W 5 z M S 5 7 M j g r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S U y Q l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C U y Q k E l M k J S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W M z M D A 0 Z W Y t Z j A z N C 0 0 N j g y L T k 4 Y z M t M 2 E 4 Y 2 E 4 Z j c 3 M T E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Q X 0 F f U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d h b W V f a W Q m c X V v d D s s J n F 1 b 3 Q 7 V G V h b S Z x d W 9 0 O y w m c X V v d D t N Y X R j a H V w J n F 1 b 3 Q 7 L C Z x d W 9 0 O 3 R p b W U m c X V v d D s s J n F 1 b 3 Q 7 U G x h e W V y J n F 1 b 3 Q 7 L C Z x d W 9 0 O 1 A r Q S t S J n F 1 b 3 Q 7 L C Z x d W 9 0 O 0 R l d i Z x d W 9 0 O y w m c X V v d D s x M C s m c X V v d D s s J n F 1 b 3 Q 7 M T E r J n F 1 b 3 Q 7 L C Z x d W 9 0 O z E y K y Z x d W 9 0 O y w m c X V v d D s x M y s m c X V v d D s s J n F 1 b 3 Q 7 M T Q r J n F 1 b 3 Q 7 L C Z x d W 9 0 O z E 1 K y Z x d W 9 0 O y w m c X V v d D s x N i s m c X V v d D s s J n F 1 b 3 Q 7 M T c r J n F 1 b 3 Q 7 L C Z x d W 9 0 O z E 4 K y Z x d W 9 0 O y w m c X V v d D s x O S s m c X V v d D s s J n F 1 b 3 Q 7 M j A r J n F 1 b 3 Q 7 L C Z x d W 9 0 O z I x K y Z x d W 9 0 O y w m c X V v d D s y M i s m c X V v d D s s J n F 1 b 3 Q 7 M j M r J n F 1 b 3 Q 7 L C Z x d W 9 0 O z I 0 K y Z x d W 9 0 O y w m c X V v d D s y N S s m c X V v d D s s J n F 1 b 3 Q 7 M j Y r J n F 1 b 3 Q 7 L C Z x d W 9 0 O z I 3 K y Z x d W 9 0 O y w m c X V v d D s y O C s m c X V v d D s s J n F 1 b 3 Q 7 M j k r J n F 1 b 3 Q 7 L C Z x d W 9 0 O z M w K y Z x d W 9 0 O y w m c X V v d D s z M S s m c X V v d D s s J n F 1 b 3 Q 7 M z I r J n F 1 b 3 Q 7 L C Z x d W 9 0 O z M z K y Z x d W 9 0 O y w m c X V v d D s z N C s m c X V v d D s s J n F 1 b 3 Q 7 M z U r J n F 1 b 3 Q 7 L C Z x d W 9 0 O z M 2 K y Z x d W 9 0 O y w m c X V v d D s z N y s m c X V v d D s s J n F 1 b 3 Q 7 M z g r J n F 1 b 3 Q 7 L C Z x d W 9 0 O z M 5 K y Z x d W 9 0 O y w m c X V v d D s 0 M C s m c X V v d D s s J n F 1 b 3 Q 7 N D E r J n F 1 b 3 Q 7 L C Z x d W 9 0 O z Q y K y Z x d W 9 0 O y w m c X V v d D s 0 M y s m c X V v d D s s J n F 1 b 3 Q 7 N D Q r J n F 1 b 3 Q 7 L C Z x d W 9 0 O z Q 1 K y Z x d W 9 0 O y w m c X V v d D s 0 N i s m c X V v d D s s J n F 1 b 3 Q 7 N D c r J n F 1 b 3 Q 7 L C Z x d W 9 0 O z Q 4 K y Z x d W 9 0 O y w m c X V v d D s 0 O S s m c X V v d D s s J n F 1 b 3 Q 7 N T A r J n F 1 b 3 Q 7 L C Z x d W 9 0 O z U x K y Z x d W 9 0 O y w m c X V v d D s 1 M i s m c X V v d D s s J n F 1 b 3 Q 7 N T M r J n F 1 b 3 Q 7 L C Z x d W 9 0 O z U 0 K y Z x d W 9 0 O y w m c X V v d D s 1 N S s m c X V v d D s s J n F 1 b 3 Q 7 N T Y r J n F 1 b 3 Q 7 L C Z x d W 9 0 O z U 3 K y Z x d W 9 0 O y w m c X V v d D s 1 O C s m c X V v d D s s J n F 1 b 3 Q 7 N T k r J n F 1 b 3 Q 7 X S I g L z 4 8 R W 5 0 c n k g V H l w Z T 0 i R m l s b E N v b H V t b l R 5 c G V z I i B W Y W x 1 Z T 0 i c 0 F n W U d D Z 1 l G Q l F R R U J B U U V C Q V F F Q k F R R U J B U U V C Q V F F Q k F R R U J B U U V C Q V F F Q k F R R U J B U U V C Q V F F Q k F R R U J B U U V C Q V F F Q k F R R U J B U U U i I C 8 + P E V u d H J 5 I F R 5 c G U 9 I k Z p b G x M Y X N 0 V X B k Y X R l Z C I g V m F s d W U 9 I m Q y M D I 1 L T A x L T I z V D E 5 O j Q y O j E 0 L j c 2 N j k 1 N T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D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A r Q S t S L 0 F 1 d G 9 S Z W 1 v d m V k Q 2 9 s d W 1 u c z E u e 2 d h b W V f a W Q s M H 0 m c X V v d D s s J n F 1 b 3 Q 7 U 2 V j d G l v b j E v U C t B K 1 I v Q X V 0 b 1 J l b W 9 2 Z W R D b 2 x 1 b W 5 z M S 5 7 V G V h b S w x f S Z x d W 9 0 O y w m c X V v d D t T Z W N 0 a W 9 u M S 9 Q K 0 E r U i 9 B d X R v U m V t b 3 Z l Z E N v b H V t b n M x L n t N Y X R j a H V w L D J 9 J n F 1 b 3 Q 7 L C Z x d W 9 0 O 1 N l Y 3 R p b 2 4 x L 1 A r Q S t S L 0 F 1 d G 9 S Z W 1 v d m V k Q 2 9 s d W 1 u c z E u e 3 R p b W U s M 3 0 m c X V v d D s s J n F 1 b 3 Q 7 U 2 V j d G l v b j E v U C t B K 1 I v Q X V 0 b 1 J l b W 9 2 Z W R D b 2 x 1 b W 5 z M S 5 7 U G x h e W V y L D R 9 J n F 1 b 3 Q 7 L C Z x d W 9 0 O 1 N l Y 3 R p b 2 4 x L 1 A r Q S t S L 0 F 1 d G 9 S Z W 1 v d m V k Q 2 9 s d W 1 u c z E u e 1 A r Q S t S L D V 9 J n F 1 b 3 Q 7 L C Z x d W 9 0 O 1 N l Y 3 R p b 2 4 x L 1 A r Q S t S L 0 F 1 d G 9 S Z W 1 v d m V k Q 2 9 s d W 1 u c z E u e 0 R l d i w 2 f S Z x d W 9 0 O y w m c X V v d D t T Z W N 0 a W 9 u M S 9 Q K 0 E r U i 9 B d X R v U m V t b 3 Z l Z E N v b H V t b n M x L n s x M C s s N 3 0 m c X V v d D s s J n F 1 b 3 Q 7 U 2 V j d G l v b j E v U C t B K 1 I v Q X V 0 b 1 J l b W 9 2 Z W R D b 2 x 1 b W 5 z M S 5 7 M T E r L D h 9 J n F 1 b 3 Q 7 L C Z x d W 9 0 O 1 N l Y 3 R p b 2 4 x L 1 A r Q S t S L 0 F 1 d G 9 S Z W 1 v d m V k Q 2 9 s d W 1 u c z E u e z E y K y w 5 f S Z x d W 9 0 O y w m c X V v d D t T Z W N 0 a W 9 u M S 9 Q K 0 E r U i 9 B d X R v U m V t b 3 Z l Z E N v b H V t b n M x L n s x M y s s M T B 9 J n F 1 b 3 Q 7 L C Z x d W 9 0 O 1 N l Y 3 R p b 2 4 x L 1 A r Q S t S L 0 F 1 d G 9 S Z W 1 v d m V k Q 2 9 s d W 1 u c z E u e z E 0 K y w x M X 0 m c X V v d D s s J n F 1 b 3 Q 7 U 2 V j d G l v b j E v U C t B K 1 I v Q X V 0 b 1 J l b W 9 2 Z W R D b 2 x 1 b W 5 z M S 5 7 M T U r L D E y f S Z x d W 9 0 O y w m c X V v d D t T Z W N 0 a W 9 u M S 9 Q K 0 E r U i 9 B d X R v U m V t b 3 Z l Z E N v b H V t b n M x L n s x N i s s M T N 9 J n F 1 b 3 Q 7 L C Z x d W 9 0 O 1 N l Y 3 R p b 2 4 x L 1 A r Q S t S L 0 F 1 d G 9 S Z W 1 v d m V k Q 2 9 s d W 1 u c z E u e z E 3 K y w x N H 0 m c X V v d D s s J n F 1 b 3 Q 7 U 2 V j d G l v b j E v U C t B K 1 I v Q X V 0 b 1 J l b W 9 2 Z W R D b 2 x 1 b W 5 z M S 5 7 M T g r L D E 1 f S Z x d W 9 0 O y w m c X V v d D t T Z W N 0 a W 9 u M S 9 Q K 0 E r U i 9 B d X R v U m V t b 3 Z l Z E N v b H V t b n M x L n s x O S s s M T Z 9 J n F 1 b 3 Q 7 L C Z x d W 9 0 O 1 N l Y 3 R p b 2 4 x L 1 A r Q S t S L 0 F 1 d G 9 S Z W 1 v d m V k Q 2 9 s d W 1 u c z E u e z I w K y w x N 3 0 m c X V v d D s s J n F 1 b 3 Q 7 U 2 V j d G l v b j E v U C t B K 1 I v Q X V 0 b 1 J l b W 9 2 Z W R D b 2 x 1 b W 5 z M S 5 7 M j E r L D E 4 f S Z x d W 9 0 O y w m c X V v d D t T Z W N 0 a W 9 u M S 9 Q K 0 E r U i 9 B d X R v U m V t b 3 Z l Z E N v b H V t b n M x L n s y M i s s M T l 9 J n F 1 b 3 Q 7 L C Z x d W 9 0 O 1 N l Y 3 R p b 2 4 x L 1 A r Q S t S L 0 F 1 d G 9 S Z W 1 v d m V k Q 2 9 s d W 1 u c z E u e z I z K y w y M H 0 m c X V v d D s s J n F 1 b 3 Q 7 U 2 V j d G l v b j E v U C t B K 1 I v Q X V 0 b 1 J l b W 9 2 Z W R D b 2 x 1 b W 5 z M S 5 7 M j Q r L D I x f S Z x d W 9 0 O y w m c X V v d D t T Z W N 0 a W 9 u M S 9 Q K 0 E r U i 9 B d X R v U m V t b 3 Z l Z E N v b H V t b n M x L n s y N S s s M j J 9 J n F 1 b 3 Q 7 L C Z x d W 9 0 O 1 N l Y 3 R p b 2 4 x L 1 A r Q S t S L 0 F 1 d G 9 S Z W 1 v d m V k Q 2 9 s d W 1 u c z E u e z I 2 K y w y M 3 0 m c X V v d D s s J n F 1 b 3 Q 7 U 2 V j d G l v b j E v U C t B K 1 I v Q X V 0 b 1 J l b W 9 2 Z W R D b 2 x 1 b W 5 z M S 5 7 M j c r L D I 0 f S Z x d W 9 0 O y w m c X V v d D t T Z W N 0 a W 9 u M S 9 Q K 0 E r U i 9 B d X R v U m V t b 3 Z l Z E N v b H V t b n M x L n s y O C s s M j V 9 J n F 1 b 3 Q 7 L C Z x d W 9 0 O 1 N l Y 3 R p b 2 4 x L 1 A r Q S t S L 0 F 1 d G 9 S Z W 1 v d m V k Q 2 9 s d W 1 u c z E u e z I 5 K y w y N n 0 m c X V v d D s s J n F 1 b 3 Q 7 U 2 V j d G l v b j E v U C t B K 1 I v Q X V 0 b 1 J l b W 9 2 Z W R D b 2 x 1 b W 5 z M S 5 7 M z A r L D I 3 f S Z x d W 9 0 O y w m c X V v d D t T Z W N 0 a W 9 u M S 9 Q K 0 E r U i 9 B d X R v U m V t b 3 Z l Z E N v b H V t b n M x L n s z M S s s M j h 9 J n F 1 b 3 Q 7 L C Z x d W 9 0 O 1 N l Y 3 R p b 2 4 x L 1 A r Q S t S L 0 F 1 d G 9 S Z W 1 v d m V k Q 2 9 s d W 1 u c z E u e z M y K y w y O X 0 m c X V v d D s s J n F 1 b 3 Q 7 U 2 V j d G l v b j E v U C t B K 1 I v Q X V 0 b 1 J l b W 9 2 Z W R D b 2 x 1 b W 5 z M S 5 7 M z M r L D M w f S Z x d W 9 0 O y w m c X V v d D t T Z W N 0 a W 9 u M S 9 Q K 0 E r U i 9 B d X R v U m V t b 3 Z l Z E N v b H V t b n M x L n s z N C s s M z F 9 J n F 1 b 3 Q 7 L C Z x d W 9 0 O 1 N l Y 3 R p b 2 4 x L 1 A r Q S t S L 0 F 1 d G 9 S Z W 1 v d m V k Q 2 9 s d W 1 u c z E u e z M 1 K y w z M n 0 m c X V v d D s s J n F 1 b 3 Q 7 U 2 V j d G l v b j E v U C t B K 1 I v Q X V 0 b 1 J l b W 9 2 Z W R D b 2 x 1 b W 5 z M S 5 7 M z Y r L D M z f S Z x d W 9 0 O y w m c X V v d D t T Z W N 0 a W 9 u M S 9 Q K 0 E r U i 9 B d X R v U m V t b 3 Z l Z E N v b H V t b n M x L n s z N y s s M z R 9 J n F 1 b 3 Q 7 L C Z x d W 9 0 O 1 N l Y 3 R p b 2 4 x L 1 A r Q S t S L 0 F 1 d G 9 S Z W 1 v d m V k Q 2 9 s d W 1 u c z E u e z M 4 K y w z N X 0 m c X V v d D s s J n F 1 b 3 Q 7 U 2 V j d G l v b j E v U C t B K 1 I v Q X V 0 b 1 J l b W 9 2 Z W R D b 2 x 1 b W 5 z M S 5 7 M z k r L D M 2 f S Z x d W 9 0 O y w m c X V v d D t T Z W N 0 a W 9 u M S 9 Q K 0 E r U i 9 B d X R v U m V t b 3 Z l Z E N v b H V t b n M x L n s 0 M C s s M z d 9 J n F 1 b 3 Q 7 L C Z x d W 9 0 O 1 N l Y 3 R p b 2 4 x L 1 A r Q S t S L 0 F 1 d G 9 S Z W 1 v d m V k Q 2 9 s d W 1 u c z E u e z Q x K y w z O H 0 m c X V v d D s s J n F 1 b 3 Q 7 U 2 V j d G l v b j E v U C t B K 1 I v Q X V 0 b 1 J l b W 9 2 Z W R D b 2 x 1 b W 5 z M S 5 7 N D I r L D M 5 f S Z x d W 9 0 O y w m c X V v d D t T Z W N 0 a W 9 u M S 9 Q K 0 E r U i 9 B d X R v U m V t b 3 Z l Z E N v b H V t b n M x L n s 0 M y s s N D B 9 J n F 1 b 3 Q 7 L C Z x d W 9 0 O 1 N l Y 3 R p b 2 4 x L 1 A r Q S t S L 0 F 1 d G 9 S Z W 1 v d m V k Q 2 9 s d W 1 u c z E u e z Q 0 K y w 0 M X 0 m c X V v d D s s J n F 1 b 3 Q 7 U 2 V j d G l v b j E v U C t B K 1 I v Q X V 0 b 1 J l b W 9 2 Z W R D b 2 x 1 b W 5 z M S 5 7 N D U r L D Q y f S Z x d W 9 0 O y w m c X V v d D t T Z W N 0 a W 9 u M S 9 Q K 0 E r U i 9 B d X R v U m V t b 3 Z l Z E N v b H V t b n M x L n s 0 N i s s N D N 9 J n F 1 b 3 Q 7 L C Z x d W 9 0 O 1 N l Y 3 R p b 2 4 x L 1 A r Q S t S L 0 F 1 d G 9 S Z W 1 v d m V k Q 2 9 s d W 1 u c z E u e z Q 3 K y w 0 N H 0 m c X V v d D s s J n F 1 b 3 Q 7 U 2 V j d G l v b j E v U C t B K 1 I v Q X V 0 b 1 J l b W 9 2 Z W R D b 2 x 1 b W 5 z M S 5 7 N D g r L D Q 1 f S Z x d W 9 0 O y w m c X V v d D t T Z W N 0 a W 9 u M S 9 Q K 0 E r U i 9 B d X R v U m V t b 3 Z l Z E N v b H V t b n M x L n s 0 O S s s N D Z 9 J n F 1 b 3 Q 7 L C Z x d W 9 0 O 1 N l Y 3 R p b 2 4 x L 1 A r Q S t S L 0 F 1 d G 9 S Z W 1 v d m V k Q 2 9 s d W 1 u c z E u e z U w K y w 0 N 3 0 m c X V v d D s s J n F 1 b 3 Q 7 U 2 V j d G l v b j E v U C t B K 1 I v Q X V 0 b 1 J l b W 9 2 Z W R D b 2 x 1 b W 5 z M S 5 7 N T E r L D Q 4 f S Z x d W 9 0 O y w m c X V v d D t T Z W N 0 a W 9 u M S 9 Q K 0 E r U i 9 B d X R v U m V t b 3 Z l Z E N v b H V t b n M x L n s 1 M i s s N D l 9 J n F 1 b 3 Q 7 L C Z x d W 9 0 O 1 N l Y 3 R p b 2 4 x L 1 A r Q S t S L 0 F 1 d G 9 S Z W 1 v d m V k Q 2 9 s d W 1 u c z E u e z U z K y w 1 M H 0 m c X V v d D s s J n F 1 b 3 Q 7 U 2 V j d G l v b j E v U C t B K 1 I v Q X V 0 b 1 J l b W 9 2 Z W R D b 2 x 1 b W 5 z M S 5 7 N T Q r L D U x f S Z x d W 9 0 O y w m c X V v d D t T Z W N 0 a W 9 u M S 9 Q K 0 E r U i 9 B d X R v U m V t b 3 Z l Z E N v b H V t b n M x L n s 1 N S s s N T J 9 J n F 1 b 3 Q 7 L C Z x d W 9 0 O 1 N l Y 3 R p b 2 4 x L 1 A r Q S t S L 0 F 1 d G 9 S Z W 1 v d m V k Q 2 9 s d W 1 u c z E u e z U 2 K y w 1 M 3 0 m c X V v d D s s J n F 1 b 3 Q 7 U 2 V j d G l v b j E v U C t B K 1 I v Q X V 0 b 1 J l b W 9 2 Z W R D b 2 x 1 b W 5 z M S 5 7 N T c r L D U 0 f S Z x d W 9 0 O y w m c X V v d D t T Z W N 0 a W 9 u M S 9 Q K 0 E r U i 9 B d X R v U m V t b 3 Z l Z E N v b H V t b n M x L n s 1 O C s s N T V 9 J n F 1 b 3 Q 7 L C Z x d W 9 0 O 1 N l Y 3 R p b 2 4 x L 1 A r Q S t S L 0 F 1 d G 9 S Z W 1 v d m V k Q 2 9 s d W 1 u c z E u e z U 5 K y w 1 N n 0 m c X V v d D t d L C Z x d W 9 0 O 0 N v b H V t b k N v d W 5 0 J n F 1 b 3 Q 7 O j U 3 L C Z x d W 9 0 O 0 t l e U N v b H V t b k 5 h b W V z J n F 1 b 3 Q 7 O l t d L C Z x d W 9 0 O 0 N v b H V t b k l k Z W 5 0 a X R p Z X M m c X V v d D s 6 W y Z x d W 9 0 O 1 N l Y 3 R p b 2 4 x L 1 A r Q S t S L 0 F 1 d G 9 S Z W 1 v d m V k Q 2 9 s d W 1 u c z E u e 2 d h b W V f a W Q s M H 0 m c X V v d D s s J n F 1 b 3 Q 7 U 2 V j d G l v b j E v U C t B K 1 I v Q X V 0 b 1 J l b W 9 2 Z W R D b 2 x 1 b W 5 z M S 5 7 V G V h b S w x f S Z x d W 9 0 O y w m c X V v d D t T Z W N 0 a W 9 u M S 9 Q K 0 E r U i 9 B d X R v U m V t b 3 Z l Z E N v b H V t b n M x L n t N Y X R j a H V w L D J 9 J n F 1 b 3 Q 7 L C Z x d W 9 0 O 1 N l Y 3 R p b 2 4 x L 1 A r Q S t S L 0 F 1 d G 9 S Z W 1 v d m V k Q 2 9 s d W 1 u c z E u e 3 R p b W U s M 3 0 m c X V v d D s s J n F 1 b 3 Q 7 U 2 V j d G l v b j E v U C t B K 1 I v Q X V 0 b 1 J l b W 9 2 Z W R D b 2 x 1 b W 5 z M S 5 7 U G x h e W V y L D R 9 J n F 1 b 3 Q 7 L C Z x d W 9 0 O 1 N l Y 3 R p b 2 4 x L 1 A r Q S t S L 0 F 1 d G 9 S Z W 1 v d m V k Q 2 9 s d W 1 u c z E u e 1 A r Q S t S L D V 9 J n F 1 b 3 Q 7 L C Z x d W 9 0 O 1 N l Y 3 R p b 2 4 x L 1 A r Q S t S L 0 F 1 d G 9 S Z W 1 v d m V k Q 2 9 s d W 1 u c z E u e 0 R l d i w 2 f S Z x d W 9 0 O y w m c X V v d D t T Z W N 0 a W 9 u M S 9 Q K 0 E r U i 9 B d X R v U m V t b 3 Z l Z E N v b H V t b n M x L n s x M C s s N 3 0 m c X V v d D s s J n F 1 b 3 Q 7 U 2 V j d G l v b j E v U C t B K 1 I v Q X V 0 b 1 J l b W 9 2 Z W R D b 2 x 1 b W 5 z M S 5 7 M T E r L D h 9 J n F 1 b 3 Q 7 L C Z x d W 9 0 O 1 N l Y 3 R p b 2 4 x L 1 A r Q S t S L 0 F 1 d G 9 S Z W 1 v d m V k Q 2 9 s d W 1 u c z E u e z E y K y w 5 f S Z x d W 9 0 O y w m c X V v d D t T Z W N 0 a W 9 u M S 9 Q K 0 E r U i 9 B d X R v U m V t b 3 Z l Z E N v b H V t b n M x L n s x M y s s M T B 9 J n F 1 b 3 Q 7 L C Z x d W 9 0 O 1 N l Y 3 R p b 2 4 x L 1 A r Q S t S L 0 F 1 d G 9 S Z W 1 v d m V k Q 2 9 s d W 1 u c z E u e z E 0 K y w x M X 0 m c X V v d D s s J n F 1 b 3 Q 7 U 2 V j d G l v b j E v U C t B K 1 I v Q X V 0 b 1 J l b W 9 2 Z W R D b 2 x 1 b W 5 z M S 5 7 M T U r L D E y f S Z x d W 9 0 O y w m c X V v d D t T Z W N 0 a W 9 u M S 9 Q K 0 E r U i 9 B d X R v U m V t b 3 Z l Z E N v b H V t b n M x L n s x N i s s M T N 9 J n F 1 b 3 Q 7 L C Z x d W 9 0 O 1 N l Y 3 R p b 2 4 x L 1 A r Q S t S L 0 F 1 d G 9 S Z W 1 v d m V k Q 2 9 s d W 1 u c z E u e z E 3 K y w x N H 0 m c X V v d D s s J n F 1 b 3 Q 7 U 2 V j d G l v b j E v U C t B K 1 I v Q X V 0 b 1 J l b W 9 2 Z W R D b 2 x 1 b W 5 z M S 5 7 M T g r L D E 1 f S Z x d W 9 0 O y w m c X V v d D t T Z W N 0 a W 9 u M S 9 Q K 0 E r U i 9 B d X R v U m V t b 3 Z l Z E N v b H V t b n M x L n s x O S s s M T Z 9 J n F 1 b 3 Q 7 L C Z x d W 9 0 O 1 N l Y 3 R p b 2 4 x L 1 A r Q S t S L 0 F 1 d G 9 S Z W 1 v d m V k Q 2 9 s d W 1 u c z E u e z I w K y w x N 3 0 m c X V v d D s s J n F 1 b 3 Q 7 U 2 V j d G l v b j E v U C t B K 1 I v Q X V 0 b 1 J l b W 9 2 Z W R D b 2 x 1 b W 5 z M S 5 7 M j E r L D E 4 f S Z x d W 9 0 O y w m c X V v d D t T Z W N 0 a W 9 u M S 9 Q K 0 E r U i 9 B d X R v U m V t b 3 Z l Z E N v b H V t b n M x L n s y M i s s M T l 9 J n F 1 b 3 Q 7 L C Z x d W 9 0 O 1 N l Y 3 R p b 2 4 x L 1 A r Q S t S L 0 F 1 d G 9 S Z W 1 v d m V k Q 2 9 s d W 1 u c z E u e z I z K y w y M H 0 m c X V v d D s s J n F 1 b 3 Q 7 U 2 V j d G l v b j E v U C t B K 1 I v Q X V 0 b 1 J l b W 9 2 Z W R D b 2 x 1 b W 5 z M S 5 7 M j Q r L D I x f S Z x d W 9 0 O y w m c X V v d D t T Z W N 0 a W 9 u M S 9 Q K 0 E r U i 9 B d X R v U m V t b 3 Z l Z E N v b H V t b n M x L n s y N S s s M j J 9 J n F 1 b 3 Q 7 L C Z x d W 9 0 O 1 N l Y 3 R p b 2 4 x L 1 A r Q S t S L 0 F 1 d G 9 S Z W 1 v d m V k Q 2 9 s d W 1 u c z E u e z I 2 K y w y M 3 0 m c X V v d D s s J n F 1 b 3 Q 7 U 2 V j d G l v b j E v U C t B K 1 I v Q X V 0 b 1 J l b W 9 2 Z W R D b 2 x 1 b W 5 z M S 5 7 M j c r L D I 0 f S Z x d W 9 0 O y w m c X V v d D t T Z W N 0 a W 9 u M S 9 Q K 0 E r U i 9 B d X R v U m V t b 3 Z l Z E N v b H V t b n M x L n s y O C s s M j V 9 J n F 1 b 3 Q 7 L C Z x d W 9 0 O 1 N l Y 3 R p b 2 4 x L 1 A r Q S t S L 0 F 1 d G 9 S Z W 1 v d m V k Q 2 9 s d W 1 u c z E u e z I 5 K y w y N n 0 m c X V v d D s s J n F 1 b 3 Q 7 U 2 V j d G l v b j E v U C t B K 1 I v Q X V 0 b 1 J l b W 9 2 Z W R D b 2 x 1 b W 5 z M S 5 7 M z A r L D I 3 f S Z x d W 9 0 O y w m c X V v d D t T Z W N 0 a W 9 u M S 9 Q K 0 E r U i 9 B d X R v U m V t b 3 Z l Z E N v b H V t b n M x L n s z M S s s M j h 9 J n F 1 b 3 Q 7 L C Z x d W 9 0 O 1 N l Y 3 R p b 2 4 x L 1 A r Q S t S L 0 F 1 d G 9 S Z W 1 v d m V k Q 2 9 s d W 1 u c z E u e z M y K y w y O X 0 m c X V v d D s s J n F 1 b 3 Q 7 U 2 V j d G l v b j E v U C t B K 1 I v Q X V 0 b 1 J l b W 9 2 Z W R D b 2 x 1 b W 5 z M S 5 7 M z M r L D M w f S Z x d W 9 0 O y w m c X V v d D t T Z W N 0 a W 9 u M S 9 Q K 0 E r U i 9 B d X R v U m V t b 3 Z l Z E N v b H V t b n M x L n s z N C s s M z F 9 J n F 1 b 3 Q 7 L C Z x d W 9 0 O 1 N l Y 3 R p b 2 4 x L 1 A r Q S t S L 0 F 1 d G 9 S Z W 1 v d m V k Q 2 9 s d W 1 u c z E u e z M 1 K y w z M n 0 m c X V v d D s s J n F 1 b 3 Q 7 U 2 V j d G l v b j E v U C t B K 1 I v Q X V 0 b 1 J l b W 9 2 Z W R D b 2 x 1 b W 5 z M S 5 7 M z Y r L D M z f S Z x d W 9 0 O y w m c X V v d D t T Z W N 0 a W 9 u M S 9 Q K 0 E r U i 9 B d X R v U m V t b 3 Z l Z E N v b H V t b n M x L n s z N y s s M z R 9 J n F 1 b 3 Q 7 L C Z x d W 9 0 O 1 N l Y 3 R p b 2 4 x L 1 A r Q S t S L 0 F 1 d G 9 S Z W 1 v d m V k Q 2 9 s d W 1 u c z E u e z M 4 K y w z N X 0 m c X V v d D s s J n F 1 b 3 Q 7 U 2 V j d G l v b j E v U C t B K 1 I v Q X V 0 b 1 J l b W 9 2 Z W R D b 2 x 1 b W 5 z M S 5 7 M z k r L D M 2 f S Z x d W 9 0 O y w m c X V v d D t T Z W N 0 a W 9 u M S 9 Q K 0 E r U i 9 B d X R v U m V t b 3 Z l Z E N v b H V t b n M x L n s 0 M C s s M z d 9 J n F 1 b 3 Q 7 L C Z x d W 9 0 O 1 N l Y 3 R p b 2 4 x L 1 A r Q S t S L 0 F 1 d G 9 S Z W 1 v d m V k Q 2 9 s d W 1 u c z E u e z Q x K y w z O H 0 m c X V v d D s s J n F 1 b 3 Q 7 U 2 V j d G l v b j E v U C t B K 1 I v Q X V 0 b 1 J l b W 9 2 Z W R D b 2 x 1 b W 5 z M S 5 7 N D I r L D M 5 f S Z x d W 9 0 O y w m c X V v d D t T Z W N 0 a W 9 u M S 9 Q K 0 E r U i 9 B d X R v U m V t b 3 Z l Z E N v b H V t b n M x L n s 0 M y s s N D B 9 J n F 1 b 3 Q 7 L C Z x d W 9 0 O 1 N l Y 3 R p b 2 4 x L 1 A r Q S t S L 0 F 1 d G 9 S Z W 1 v d m V k Q 2 9 s d W 1 u c z E u e z Q 0 K y w 0 M X 0 m c X V v d D s s J n F 1 b 3 Q 7 U 2 V j d G l v b j E v U C t B K 1 I v Q X V 0 b 1 J l b W 9 2 Z W R D b 2 x 1 b W 5 z M S 5 7 N D U r L D Q y f S Z x d W 9 0 O y w m c X V v d D t T Z W N 0 a W 9 u M S 9 Q K 0 E r U i 9 B d X R v U m V t b 3 Z l Z E N v b H V t b n M x L n s 0 N i s s N D N 9 J n F 1 b 3 Q 7 L C Z x d W 9 0 O 1 N l Y 3 R p b 2 4 x L 1 A r Q S t S L 0 F 1 d G 9 S Z W 1 v d m V k Q 2 9 s d W 1 u c z E u e z Q 3 K y w 0 N H 0 m c X V v d D s s J n F 1 b 3 Q 7 U 2 V j d G l v b j E v U C t B K 1 I v Q X V 0 b 1 J l b W 9 2 Z W R D b 2 x 1 b W 5 z M S 5 7 N D g r L D Q 1 f S Z x d W 9 0 O y w m c X V v d D t T Z W N 0 a W 9 u M S 9 Q K 0 E r U i 9 B d X R v U m V t b 3 Z l Z E N v b H V t b n M x L n s 0 O S s s N D Z 9 J n F 1 b 3 Q 7 L C Z x d W 9 0 O 1 N l Y 3 R p b 2 4 x L 1 A r Q S t S L 0 F 1 d G 9 S Z W 1 v d m V k Q 2 9 s d W 1 u c z E u e z U w K y w 0 N 3 0 m c X V v d D s s J n F 1 b 3 Q 7 U 2 V j d G l v b j E v U C t B K 1 I v Q X V 0 b 1 J l b W 9 2 Z W R D b 2 x 1 b W 5 z M S 5 7 N T E r L D Q 4 f S Z x d W 9 0 O y w m c X V v d D t T Z W N 0 a W 9 u M S 9 Q K 0 E r U i 9 B d X R v U m V t b 3 Z l Z E N v b H V t b n M x L n s 1 M i s s N D l 9 J n F 1 b 3 Q 7 L C Z x d W 9 0 O 1 N l Y 3 R p b 2 4 x L 1 A r Q S t S L 0 F 1 d G 9 S Z W 1 v d m V k Q 2 9 s d W 1 u c z E u e z U z K y w 1 M H 0 m c X V v d D s s J n F 1 b 3 Q 7 U 2 V j d G l v b j E v U C t B K 1 I v Q X V 0 b 1 J l b W 9 2 Z W R D b 2 x 1 b W 5 z M S 5 7 N T Q r L D U x f S Z x d W 9 0 O y w m c X V v d D t T Z W N 0 a W 9 u M S 9 Q K 0 E r U i 9 B d X R v U m V t b 3 Z l Z E N v b H V t b n M x L n s 1 N S s s N T J 9 J n F 1 b 3 Q 7 L C Z x d W 9 0 O 1 N l Y 3 R p b 2 4 x L 1 A r Q S t S L 0 F 1 d G 9 S Z W 1 v d m V k Q 2 9 s d W 1 u c z E u e z U 2 K y w 1 M 3 0 m c X V v d D s s J n F 1 b 3 Q 7 U 2 V j d G l v b j E v U C t B K 1 I v Q X V 0 b 1 J l b W 9 2 Z W R D b 2 x 1 b W 5 z M S 5 7 N T c r L D U 0 f S Z x d W 9 0 O y w m c X V v d D t T Z W N 0 a W 9 u M S 9 Q K 0 E r U i 9 B d X R v U m V t b 3 Z l Z E N v b H V t b n M x L n s 1 O C s s N T V 9 J n F 1 b 3 Q 7 L C Z x d W 9 0 O 1 N l Y 3 R p b 2 4 x L 1 A r Q S t S L 0 F 1 d G 9 S Z W 1 v d m V k Q 2 9 s d W 1 u c z E u e z U 5 K y w 1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A l M k J B J T J C U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J T J C Q S U y Q l I v R X h 0 c m F j d G V k J T I w V G l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l M k J S L 0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J T J C U i 9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C U y Q k E v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M 0 0 v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z c 2 l z d H M v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m 9 1 b m R z L 0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d H M v Q 3 V z d G 9 t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x u p 0 f D o 7 s S r t B Z Z y f v / n d A A A A A A I A A A A A A B B m A A A A A Q A A I A A A A E C w i W w b + B P 3 l H k N n m 5 P r D 5 Z 2 b 5 R 5 z Q Q 5 b A n n H m N x 0 a L A A A A A A 6 A A A A A A g A A I A A A A G x 9 B E l G y 8 i C f Z J R a s 6 4 B v i c Y D m w q Q 2 z M E 5 / 2 Q 0 I u m n u U A A A A D Z G p / 3 g q j b f m G H i v f O u r I X A t d 3 0 g F f T v / e 2 6 x E j K w J D d h 5 9 S 1 v L y 6 z C J 9 x s a X 3 u 8 y i L W 1 n c 1 z i c 5 p F u g f V G U C T b O R T 0 / m s a I d E 0 v 4 J 4 s I 9 6 Q A A A A C T O P R T N L 2 Y N p K 4 O s a k W X e N r f q V L u 3 L n y m f 4 p e 5 W q C y U s 5 2 G o x i g Y L a y P h C b X o a v K 2 b c a o T m k r h W d V x g C x / t Q v g = < / D a t a M a s h u p > 
</file>

<file path=customXml/itemProps1.xml><?xml version="1.0" encoding="utf-8"?>
<ds:datastoreItem xmlns:ds="http://schemas.openxmlformats.org/officeDocument/2006/customXml" ds:itemID="{F0CBE031-7014-4883-93D6-C0D10281C5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Points</vt:lpstr>
      <vt:lpstr>Rebounds</vt:lpstr>
      <vt:lpstr>Assists</vt:lpstr>
      <vt:lpstr>FG3M</vt:lpstr>
      <vt:lpstr>P+A</vt:lpstr>
      <vt:lpstr>P+R</vt:lpstr>
      <vt:lpstr>A+R</vt:lpstr>
      <vt:lpstr>P+A+R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Jordan</dc:creator>
  <cp:lastModifiedBy>Jake Jordan</cp:lastModifiedBy>
  <dcterms:created xsi:type="dcterms:W3CDTF">2025-01-21T19:20:49Z</dcterms:created>
  <dcterms:modified xsi:type="dcterms:W3CDTF">2025-01-23T21:14:01Z</dcterms:modified>
</cp:coreProperties>
</file>