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8_{2C3ACA6E-43EB-476D-903B-AF8214C3D406}" xr6:coauthVersionLast="47" xr6:coauthVersionMax="47" xr10:uidLastSave="{00000000-0000-0000-0000-000000000000}"/>
  <bookViews>
    <workbookView xWindow="0" yWindow="0" windowWidth="20925" windowHeight="21000" xr2:uid="{84EB7BAE-4336-4CE3-B856-AB3D415F9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14" i="1"/>
  <c r="L14" i="1"/>
  <c r="K15" i="1"/>
  <c r="L15" i="1"/>
  <c r="K13" i="1"/>
  <c r="L13" i="1"/>
  <c r="K49" i="1"/>
  <c r="L49" i="1"/>
  <c r="K64" i="1"/>
  <c r="L64" i="1"/>
  <c r="K82" i="1"/>
  <c r="L82" i="1"/>
  <c r="K95" i="1"/>
  <c r="L95" i="1"/>
  <c r="K22" i="1"/>
  <c r="L22" i="1"/>
  <c r="K39" i="1"/>
  <c r="L39" i="1"/>
  <c r="K47" i="1"/>
  <c r="L47" i="1"/>
  <c r="K60" i="1"/>
  <c r="L60" i="1"/>
  <c r="K76" i="1"/>
  <c r="L76" i="1"/>
  <c r="K77" i="1"/>
  <c r="L77" i="1"/>
  <c r="K125" i="1"/>
  <c r="L125" i="1"/>
  <c r="K37" i="1"/>
  <c r="L37" i="1"/>
  <c r="K52" i="1"/>
  <c r="L52" i="1"/>
  <c r="K48" i="1"/>
  <c r="L48" i="1"/>
  <c r="K69" i="1"/>
  <c r="L69" i="1"/>
  <c r="K86" i="1"/>
  <c r="L86" i="1"/>
  <c r="K68" i="1"/>
  <c r="L68" i="1"/>
  <c r="K21" i="1"/>
  <c r="L21" i="1"/>
  <c r="K46" i="1"/>
  <c r="L46" i="1"/>
  <c r="K72" i="1"/>
  <c r="L72" i="1"/>
  <c r="K7" i="1"/>
  <c r="L7" i="1"/>
  <c r="K27" i="1"/>
  <c r="L27" i="1"/>
  <c r="K17" i="1"/>
  <c r="L17" i="1"/>
  <c r="K43" i="1"/>
  <c r="L43" i="1"/>
  <c r="K54" i="1"/>
  <c r="L54" i="1"/>
  <c r="K85" i="1"/>
  <c r="L85" i="1"/>
  <c r="K42" i="1"/>
  <c r="L42" i="1"/>
  <c r="K58" i="1"/>
  <c r="L58" i="1"/>
  <c r="K116" i="1"/>
  <c r="L116" i="1"/>
  <c r="K25" i="1"/>
  <c r="L25" i="1"/>
  <c r="K84" i="1"/>
  <c r="L84" i="1"/>
  <c r="K23" i="1"/>
  <c r="L23" i="1"/>
  <c r="K26" i="1"/>
  <c r="L26" i="1"/>
  <c r="K33" i="1"/>
  <c r="L33" i="1"/>
  <c r="K32" i="1"/>
  <c r="L32" i="1"/>
  <c r="K36" i="1"/>
  <c r="L36" i="1"/>
  <c r="K97" i="1"/>
  <c r="L97" i="1"/>
  <c r="K20" i="1"/>
  <c r="L20" i="1"/>
  <c r="K31" i="1"/>
  <c r="L31" i="1"/>
  <c r="K102" i="1"/>
  <c r="L102" i="1"/>
  <c r="K108" i="1"/>
  <c r="L108" i="1"/>
  <c r="K51" i="1"/>
  <c r="L51" i="1"/>
  <c r="K53" i="1"/>
  <c r="L53" i="1"/>
  <c r="K106" i="1"/>
  <c r="L106" i="1"/>
  <c r="K71" i="1"/>
  <c r="L71" i="1"/>
  <c r="K122" i="1"/>
  <c r="L122" i="1"/>
  <c r="K131" i="1"/>
  <c r="L131" i="1"/>
  <c r="K19" i="1"/>
  <c r="L19" i="1"/>
  <c r="K38" i="1"/>
  <c r="L38" i="1"/>
  <c r="K41" i="1"/>
  <c r="L41" i="1"/>
  <c r="K11" i="1"/>
  <c r="L11" i="1"/>
  <c r="K128" i="1"/>
  <c r="L128" i="1"/>
  <c r="K10" i="1"/>
  <c r="L10" i="1"/>
  <c r="K117" i="1"/>
  <c r="L117" i="1"/>
  <c r="K124" i="1"/>
  <c r="L124" i="1"/>
  <c r="L35" i="1"/>
  <c r="K70" i="1"/>
  <c r="L70" i="1"/>
  <c r="K65" i="1"/>
  <c r="L65" i="1"/>
  <c r="K112" i="1"/>
  <c r="L112" i="1"/>
  <c r="K24" i="1"/>
  <c r="L24" i="1"/>
  <c r="K96" i="1"/>
  <c r="L96" i="1"/>
  <c r="K101" i="1"/>
  <c r="L101" i="1"/>
  <c r="K119" i="1"/>
  <c r="L119" i="1"/>
  <c r="K16" i="1"/>
  <c r="L16" i="1"/>
  <c r="K113" i="1"/>
  <c r="L113" i="1"/>
  <c r="K121" i="1"/>
  <c r="L121" i="1"/>
  <c r="K12" i="1"/>
  <c r="L12" i="1"/>
  <c r="K115" i="1"/>
  <c r="L115" i="1"/>
  <c r="K9" i="1"/>
  <c r="L9" i="1"/>
  <c r="K5" i="1"/>
  <c r="L5" i="1"/>
  <c r="K123" i="1"/>
  <c r="L123" i="1"/>
  <c r="K6" i="1"/>
  <c r="L6" i="1"/>
  <c r="K18" i="1"/>
  <c r="L18" i="1"/>
  <c r="K50" i="1"/>
  <c r="L50" i="1"/>
  <c r="K118" i="1"/>
  <c r="L118" i="1"/>
  <c r="K109" i="1"/>
  <c r="L109" i="1"/>
  <c r="K30" i="1"/>
  <c r="L30" i="1"/>
  <c r="K3" i="1"/>
  <c r="L3" i="1"/>
  <c r="K44" i="1"/>
  <c r="L44" i="1"/>
  <c r="K66" i="1"/>
  <c r="L66" i="1"/>
  <c r="K114" i="1"/>
  <c r="L114" i="1"/>
  <c r="K2" i="1"/>
  <c r="L2" i="1"/>
  <c r="K8" i="1"/>
  <c r="L8" i="1"/>
  <c r="K28" i="1"/>
  <c r="L28" i="1"/>
  <c r="K45" i="1"/>
  <c r="L45" i="1"/>
  <c r="K29" i="1"/>
  <c r="L29" i="1"/>
  <c r="K120" i="1"/>
  <c r="L120" i="1"/>
  <c r="K126" i="1"/>
  <c r="L126" i="1"/>
  <c r="K40" i="1"/>
  <c r="L40" i="1"/>
  <c r="K79" i="1"/>
  <c r="L79" i="1"/>
  <c r="K111" i="1"/>
  <c r="L111" i="1"/>
  <c r="K34" i="1"/>
  <c r="L34" i="1"/>
  <c r="K127" i="1"/>
  <c r="L127" i="1"/>
  <c r="K67" i="1"/>
  <c r="L67" i="1"/>
  <c r="K105" i="1"/>
  <c r="L105" i="1"/>
  <c r="K59" i="1"/>
  <c r="L59" i="1"/>
  <c r="K73" i="1"/>
  <c r="L73" i="1"/>
  <c r="K80" i="1"/>
  <c r="L80" i="1"/>
  <c r="K87" i="1"/>
  <c r="L87" i="1"/>
  <c r="K74" i="1"/>
  <c r="L74" i="1"/>
  <c r="K92" i="1"/>
  <c r="L92" i="1"/>
  <c r="K93" i="1"/>
  <c r="L93" i="1"/>
  <c r="K98" i="1"/>
  <c r="L98" i="1"/>
  <c r="K103" i="1"/>
  <c r="L103" i="1"/>
  <c r="K107" i="1"/>
  <c r="L107" i="1"/>
  <c r="K129" i="1"/>
  <c r="L129" i="1"/>
  <c r="K57" i="1"/>
  <c r="L57" i="1"/>
  <c r="K56" i="1"/>
  <c r="L56" i="1"/>
  <c r="K55" i="1"/>
  <c r="L55" i="1"/>
  <c r="K61" i="1"/>
  <c r="L61" i="1"/>
  <c r="K62" i="1"/>
  <c r="L62" i="1"/>
  <c r="K63" i="1"/>
  <c r="L63" i="1"/>
  <c r="K75" i="1"/>
  <c r="L75" i="1"/>
  <c r="K88" i="1"/>
  <c r="L88" i="1"/>
  <c r="K104" i="1"/>
  <c r="L104" i="1"/>
  <c r="K110" i="1"/>
  <c r="L110" i="1"/>
  <c r="K130" i="1"/>
  <c r="L130" i="1"/>
  <c r="K132" i="1"/>
  <c r="L132" i="1"/>
  <c r="K78" i="1"/>
  <c r="L78" i="1"/>
  <c r="K83" i="1"/>
  <c r="L83" i="1"/>
  <c r="K81" i="1"/>
  <c r="L81" i="1"/>
  <c r="K91" i="1"/>
  <c r="L91" i="1"/>
  <c r="K89" i="1"/>
  <c r="L89" i="1"/>
  <c r="K94" i="1"/>
  <c r="L94" i="1"/>
  <c r="K100" i="1"/>
  <c r="L100" i="1"/>
  <c r="K99" i="1"/>
  <c r="L99" i="1"/>
  <c r="K4" i="1"/>
  <c r="L4" i="1"/>
  <c r="K90" i="1"/>
  <c r="L90" i="1"/>
</calcChain>
</file>

<file path=xl/sharedStrings.xml><?xml version="1.0" encoding="utf-8"?>
<sst xmlns="http://schemas.openxmlformats.org/spreadsheetml/2006/main" count="675" uniqueCount="31">
  <si>
    <t>game_id</t>
  </si>
  <si>
    <t>shotType</t>
  </si>
  <si>
    <t>actionSub</t>
  </si>
  <si>
    <t>Score</t>
  </si>
  <si>
    <t>OpScore</t>
  </si>
  <si>
    <t>Lead</t>
  </si>
  <si>
    <t>Q</t>
  </si>
  <si>
    <t>clock</t>
  </si>
  <si>
    <t>Tri</t>
  </si>
  <si>
    <t>Play</t>
  </si>
  <si>
    <t>Link</t>
  </si>
  <si>
    <t>shotDistance</t>
  </si>
  <si>
    <t>x</t>
  </si>
  <si>
    <t>y</t>
  </si>
  <si>
    <t>xLegacy</t>
  </si>
  <si>
    <t>yLegacy</t>
  </si>
  <si>
    <t>trueX</t>
  </si>
  <si>
    <t>trueY</t>
  </si>
  <si>
    <t>side</t>
  </si>
  <si>
    <t>2PTM</t>
  </si>
  <si>
    <t>jumpshot</t>
  </si>
  <si>
    <t>2019 West Semis</t>
  </si>
  <si>
    <t>LAC</t>
  </si>
  <si>
    <t>left</t>
  </si>
  <si>
    <t>2019 1st Round</t>
  </si>
  <si>
    <t>layup</t>
  </si>
  <si>
    <t>dunk</t>
  </si>
  <si>
    <t>hook</t>
  </si>
  <si>
    <t>3PTM</t>
  </si>
  <si>
    <t>right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</si>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</sst>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3B221-9233-4C0A-A83D-1D62BAF68318}" name="Table1" displayName="Table1" ref="A1:T132" totalsRowShown="0">
  <autoFilter ref="A1:T132" xr:uid="{0F33B221-9233-4C0A-A83D-1D62BAF68318}">
    <filterColumn colId="0">
      <filters>
        <filter val="41900152"/>
        <filter val="41900153"/>
        <filter val="41900154"/>
        <filter val="41900155"/>
        <filter val="41900156"/>
        <filter val="41900231"/>
        <filter val="41900232"/>
        <filter val="41900233"/>
        <filter val="41900234"/>
        <filter val="41900235"/>
        <filter val="41900236"/>
        <filter val="41900237"/>
      </filters>
    </filterColumn>
  </autoFilter>
  <sortState xmlns:xlrd2="http://schemas.microsoft.com/office/spreadsheetml/2017/richdata2" ref="A3:T132">
    <sortCondition ref="S2:S132"/>
    <sortCondition descending="1" ref="M2:M132"/>
    <sortCondition descending="1" ref="R2:R132"/>
  </sortState>
  <tableColumns count="20">
    <tableColumn id="1" xr3:uid="{68F7F636-B701-4BDF-8D36-FDBF068E179A}" name="game_id"/>
    <tableColumn id="2" xr3:uid="{5CD9703A-1D80-48C5-8BE7-E9D40586FDF8}" name="shotType"/>
    <tableColumn id="3" xr3:uid="{9C37C81E-E715-4088-9D92-6936D063DD82}" name="actionSub"/>
    <tableColumn id="4" xr3:uid="{58222B4B-1DC0-4550-A3EE-1658F2CF4F87}" name="Score"/>
    <tableColumn id="5" xr3:uid="{50BDF6CF-FAB1-4832-B178-D354529FCA52}" name="OpScore"/>
    <tableColumn id="6" xr3:uid="{D91B6831-A96C-4736-B835-F34355EFB118}" name="Lead"/>
    <tableColumn id="7" xr3:uid="{883E7827-1A13-4C39-9F43-BD1F6938E76A}" name="Q"/>
    <tableColumn id="8" xr3:uid="{48103A4B-C503-45E5-8360-F9F9DD7820FC}" name="clock" dataDxfId="0"/>
    <tableColumn id="9" xr3:uid="{26854ECC-2706-4C84-8BD3-8B5A4F939BC0}" name="season"/>
    <tableColumn id="10" xr3:uid="{66CCD82F-B49C-4A94-9FF9-3AE560FD67C8}" name="Tri"/>
    <tableColumn id="11" xr3:uid="{B7C2661F-6C79-4029-AC31-7A4DDB4E103F}" name="Play" dataCellStyle="Hyperlink"/>
    <tableColumn id="12" xr3:uid="{34214EF1-AD39-442C-A90E-A72BA0CB1BFA}" name="Link" dataCellStyle="Hyperlink"/>
    <tableColumn id="13" xr3:uid="{ED152AAB-25DC-45D5-AD77-050BBF570297}" name="shotDistance"/>
    <tableColumn id="14" xr3:uid="{8C96BAF0-274E-4AD0-8CEB-107912DC664C}" name="x"/>
    <tableColumn id="15" xr3:uid="{F7A8CB6C-49EF-4F2B-A783-1081519314A6}" name="y"/>
    <tableColumn id="16" xr3:uid="{B5F5687E-3628-4622-8A5D-C9187B652D76}" name="xLegacy"/>
    <tableColumn id="17" xr3:uid="{270D1772-4A59-4554-80F0-B1D88F734ABA}" name="yLegacy"/>
    <tableColumn id="18" xr3:uid="{93CE9EF6-331D-4433-90D5-7BCF2FAA6B9B}" name="trueX"/>
    <tableColumn id="19" xr3:uid="{71505AB2-3ED0-47B1-91DA-6C54A4133BFA}" name="trueY"/>
    <tableColumn id="20" xr3:uid="{C008D857-FA7E-491E-A026-02E36E091CC3}" name="si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2598-2F2D-4DEB-827D-9FE9DFCCA431}">
  <dimension ref="A1:T132"/>
  <sheetViews>
    <sheetView tabSelected="1" workbookViewId="0">
      <selection activeCell="M2" sqref="M2:M132"/>
    </sheetView>
  </sheetViews>
  <sheetFormatPr defaultRowHeight="15" x14ac:dyDescent="0.25"/>
  <cols>
    <col min="1" max="1" width="10.5703125" customWidth="1"/>
    <col min="2" max="2" width="11" customWidth="1"/>
    <col min="3" max="3" width="12" customWidth="1"/>
    <col min="5" max="5" width="10.5703125" customWidth="1"/>
    <col min="9" max="9" width="17.85546875" bestFit="1" customWidth="1"/>
    <col min="11" max="11" width="38.5703125" bestFit="1" customWidth="1"/>
    <col min="12" max="12" width="22.5703125" bestFit="1" customWidth="1"/>
    <col min="13" max="13" width="14.7109375" customWidth="1"/>
    <col min="14" max="15" width="0" hidden="1" customWidth="1"/>
    <col min="16" max="17" width="9.85546875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idden="1" x14ac:dyDescent="0.25">
      <c r="A2">
        <v>41900151</v>
      </c>
      <c r="B2" t="s">
        <v>28</v>
      </c>
      <c r="C2" t="s">
        <v>20</v>
      </c>
      <c r="D2">
        <v>10</v>
      </c>
      <c r="E2">
        <v>0</v>
      </c>
      <c r="F2">
        <v>10</v>
      </c>
      <c r="G2">
        <v>1</v>
      </c>
      <c r="H2" s="1">
        <v>7.083333333333333E-3</v>
      </c>
      <c r="I2" t="s">
        <v>24</v>
      </c>
      <c r="J2" t="s">
        <v>22</v>
      </c>
      <c r="K2" s="2" t="str">
        <f>HYPERLINK("https://www.nba.com/stats/events?CFID=&amp;CFPARAMS=&amp;GameEventID=32&amp;GameID=0041900151&amp;Season=2019-20&amp;flag=1&amp;title=Leonard%2025'%203PT%20%20(5%20PTS)%20(P.%20George%201%20AST)", "25' 3PT  (5 PTS) (P. George 1 AST)")</f>
        <v>25' 3PT  (5 PTS) (P. George 1 AST)</v>
      </c>
      <c r="L2" s="2" t="str">
        <f>HYPERLINK("https://www.nba.com/game/...-vs-...-0041900151/play-by-play?watchFullGame=true", "LAC vs DAL - Q1 10:12.00")</f>
        <v>LAC vs DAL - Q1 10:12.00</v>
      </c>
      <c r="M2">
        <v>25.3</v>
      </c>
      <c r="N2">
        <v>83.52</v>
      </c>
      <c r="O2">
        <v>4.24</v>
      </c>
      <c r="P2">
        <v>-229</v>
      </c>
      <c r="Q2">
        <v>102</v>
      </c>
      <c r="R2">
        <v>83</v>
      </c>
      <c r="S2">
        <v>4</v>
      </c>
      <c r="T2" t="s">
        <v>29</v>
      </c>
    </row>
    <row r="3" spans="1:20" x14ac:dyDescent="0.25">
      <c r="A3">
        <v>41900154</v>
      </c>
      <c r="B3" t="s">
        <v>28</v>
      </c>
      <c r="C3" t="s">
        <v>20</v>
      </c>
      <c r="D3">
        <v>73</v>
      </c>
      <c r="E3">
        <v>65</v>
      </c>
      <c r="F3">
        <v>8</v>
      </c>
      <c r="G3">
        <v>3</v>
      </c>
      <c r="H3" s="1">
        <v>6.851851851851852E-3</v>
      </c>
      <c r="I3" t="s">
        <v>24</v>
      </c>
      <c r="J3" t="s">
        <v>22</v>
      </c>
      <c r="K3" s="2" t="str">
        <f>HYPERLINK("https://www.nba.com/stats/events?CFID=&amp;CFPARAMS=&amp;GameEventID=396&amp;GameID=0041900154&amp;Season=2019-20&amp;flag=1&amp;title=Leonard%2026'%203PT%20%20(16%20PTS)%20(I.%20Zubac%201%20AST)", "26' 3PT  (16 PTS) (I. Zubac 1 AST)")</f>
        <v>26' 3PT  (16 PTS) (I. Zubac 1 AST)</v>
      </c>
      <c r="L3" s="2" t="str">
        <f>HYPERLINK("https://www.nba.com/game/...-vs-...-0041900154/play-by-play?watchFullGame=true", "LAC vs DAL - Q3 09:52.00")</f>
        <v>LAC vs DAL - Q3 09:52.00</v>
      </c>
      <c r="M3">
        <v>25.61</v>
      </c>
      <c r="N3">
        <v>81.55</v>
      </c>
      <c r="O3">
        <v>5.46</v>
      </c>
      <c r="P3">
        <v>-223</v>
      </c>
      <c r="Q3">
        <v>121</v>
      </c>
      <c r="R3">
        <v>81</v>
      </c>
      <c r="S3">
        <v>5</v>
      </c>
      <c r="T3" t="s">
        <v>29</v>
      </c>
    </row>
    <row r="4" spans="1:20" hidden="1" x14ac:dyDescent="0.25">
      <c r="A4">
        <v>41900151</v>
      </c>
      <c r="B4" t="s">
        <v>19</v>
      </c>
      <c r="C4" t="s">
        <v>20</v>
      </c>
      <c r="D4">
        <v>52</v>
      </c>
      <c r="E4">
        <v>54</v>
      </c>
      <c r="F4">
        <v>2</v>
      </c>
      <c r="G4">
        <v>2</v>
      </c>
      <c r="H4" s="1">
        <v>2.9976851851851853E-3</v>
      </c>
      <c r="I4" t="s">
        <v>24</v>
      </c>
      <c r="J4" t="s">
        <v>22</v>
      </c>
      <c r="K4" s="2" t="str">
        <f>HYPERLINK("https://www.nba.com/stats/events?CFID=&amp;CFPARAMS=&amp;GameEventID=288&amp;GameID=0041900151&amp;Season=2019-20&amp;flag=1&amp;title=Leonard%2020'%20jumpshot%20(15%20PTS)", "20' jumpshot (15 PTS)")</f>
        <v>20' jumpshot (15 PTS)</v>
      </c>
      <c r="L4" s="2" t="str">
        <f>HYPERLINK("https://www.nba.com/game/...-vs-...-0041900151/play-by-play?watchFullGame=true", "LAC vs DAL - Q2 04:19.00")</f>
        <v>LAC vs DAL - Q2 04:19.00</v>
      </c>
      <c r="M4">
        <v>19.57</v>
      </c>
      <c r="N4">
        <v>95.22</v>
      </c>
      <c r="O4">
        <v>10.85</v>
      </c>
      <c r="P4">
        <v>-196</v>
      </c>
      <c r="Q4">
        <v>-8</v>
      </c>
      <c r="R4">
        <v>95</v>
      </c>
      <c r="S4">
        <v>10</v>
      </c>
      <c r="T4" t="s">
        <v>29</v>
      </c>
    </row>
    <row r="5" spans="1:20" x14ac:dyDescent="0.25">
      <c r="A5">
        <v>41900154</v>
      </c>
      <c r="B5" t="s">
        <v>28</v>
      </c>
      <c r="C5" t="s">
        <v>20</v>
      </c>
      <c r="D5">
        <v>117</v>
      </c>
      <c r="E5">
        <v>119</v>
      </c>
      <c r="F5">
        <v>2</v>
      </c>
      <c r="G5">
        <v>4</v>
      </c>
      <c r="H5" s="1">
        <v>1.3425925925925925E-3</v>
      </c>
      <c r="I5" t="s">
        <v>24</v>
      </c>
      <c r="J5" t="s">
        <v>22</v>
      </c>
      <c r="K5" s="2" t="str">
        <f>HYPERLINK("https://www.nba.com/stats/events?CFID=&amp;CFPARAMS=&amp;GameEventID=654&amp;GameID=0041900154&amp;Season=2019-20&amp;flag=1&amp;title=Leonard%2026'%203PT%20%20(26%20PTS)%20(R.%20Jackson%202%20AST)", "26' 3PT  (26 PTS) (R. Jackson 2 AST)")</f>
        <v>26' 3PT  (26 PTS) (R. Jackson 2 AST)</v>
      </c>
      <c r="L5" s="2" t="str">
        <f>HYPERLINK("https://www.nba.com/game/...-vs-...-0041900154/play-by-play?watchFullGame=true", "LAC vs DAL - Q4 01:56.00")</f>
        <v>LAC vs DAL - Q4 01:56.00</v>
      </c>
      <c r="M5">
        <v>26.37</v>
      </c>
      <c r="N5">
        <v>75.64</v>
      </c>
      <c r="O5">
        <v>11.83</v>
      </c>
      <c r="P5">
        <v>-191</v>
      </c>
      <c r="Q5">
        <v>176</v>
      </c>
      <c r="R5">
        <v>75</v>
      </c>
      <c r="S5">
        <v>11</v>
      </c>
      <c r="T5" t="s">
        <v>29</v>
      </c>
    </row>
    <row r="6" spans="1:20" x14ac:dyDescent="0.25">
      <c r="A6">
        <v>41900237</v>
      </c>
      <c r="B6" t="s">
        <v>28</v>
      </c>
      <c r="C6" t="s">
        <v>20</v>
      </c>
      <c r="D6">
        <v>48</v>
      </c>
      <c r="E6">
        <v>38</v>
      </c>
      <c r="F6">
        <v>10</v>
      </c>
      <c r="G6">
        <v>2</v>
      </c>
      <c r="H6" s="1">
        <v>3.4375E-3</v>
      </c>
      <c r="I6" t="s">
        <v>21</v>
      </c>
      <c r="J6" t="s">
        <v>22</v>
      </c>
      <c r="K6" s="2" t="str">
        <f>HYPERLINK("https://www.nba.com/stats/events?CFID=&amp;CFPARAMS=&amp;GameEventID=261&amp;GameID=0041900237&amp;Season=2019-20&amp;flag=1&amp;title=Leonard%2026'%203PT%20%20(10%20PTS)%20(P.%20Beverley%206%20AST)", "26' 3PT  (10 PTS) (P. Beverley 6 AST)")</f>
        <v>26' 3PT  (10 PTS) (P. Beverley 6 AST)</v>
      </c>
      <c r="L6" s="2" t="str">
        <f>HYPERLINK("https://www.nba.com/game/...-vs-...-0041900237/play-by-play?watchFullGame=true", "LAC vs DEN - Q2 04:57.00")</f>
        <v>LAC vs DEN - Q2 04:57.00</v>
      </c>
      <c r="M6">
        <v>26.14</v>
      </c>
      <c r="N6">
        <v>76.430000000000007</v>
      </c>
      <c r="O6">
        <v>11.1</v>
      </c>
      <c r="P6">
        <v>-195</v>
      </c>
      <c r="Q6">
        <v>169</v>
      </c>
      <c r="R6">
        <v>76</v>
      </c>
      <c r="S6">
        <v>11</v>
      </c>
      <c r="T6" t="s">
        <v>29</v>
      </c>
    </row>
    <row r="7" spans="1:20" x14ac:dyDescent="0.25">
      <c r="A7">
        <v>41900155</v>
      </c>
      <c r="B7" t="s">
        <v>19</v>
      </c>
      <c r="C7" t="s">
        <v>20</v>
      </c>
      <c r="D7">
        <v>76</v>
      </c>
      <c r="E7">
        <v>49</v>
      </c>
      <c r="F7">
        <v>27</v>
      </c>
      <c r="G7">
        <v>2</v>
      </c>
      <c r="H7" s="1">
        <v>1.0648148148148149E-3</v>
      </c>
      <c r="I7" t="s">
        <v>24</v>
      </c>
      <c r="J7" t="s">
        <v>22</v>
      </c>
      <c r="K7" s="2" t="str">
        <f>HYPERLINK("https://www.nba.com/stats/events?CFID=&amp;CFPARAMS=&amp;GameEventID=327&amp;GameID=0041900155&amp;Season=2019-20&amp;flag=1&amp;title=Leonard%2020'%20jumpshot%20(22%20PTS)%20(M.%20Morris%20Sr.%203%20AST)", "20' jumpshot (22 PTS) (M. Morris Sr. 3 AST)")</f>
        <v>20' jumpshot (22 PTS) (M. Morris Sr. 3 AST)</v>
      </c>
      <c r="L7" s="2" t="str">
        <f>HYPERLINK("https://www.nba.com/game/...-vs-...-0041900155/play-by-play?watchFullGame=true", "LAC vs DAL - Q2 01:32.00")</f>
        <v>LAC vs DAL - Q2 01:32.00</v>
      </c>
      <c r="M7">
        <v>19.579999999999998</v>
      </c>
      <c r="N7">
        <v>11.12</v>
      </c>
      <c r="O7">
        <v>12.57</v>
      </c>
      <c r="P7">
        <v>187</v>
      </c>
      <c r="Q7">
        <v>52</v>
      </c>
      <c r="R7">
        <v>11</v>
      </c>
      <c r="S7">
        <v>12</v>
      </c>
      <c r="T7" t="s">
        <v>23</v>
      </c>
    </row>
    <row r="8" spans="1:20" hidden="1" x14ac:dyDescent="0.25">
      <c r="A8">
        <v>41900151</v>
      </c>
      <c r="B8" t="s">
        <v>19</v>
      </c>
      <c r="C8" t="s">
        <v>20</v>
      </c>
      <c r="D8">
        <v>2</v>
      </c>
      <c r="E8">
        <v>0</v>
      </c>
      <c r="F8">
        <v>2</v>
      </c>
      <c r="G8">
        <v>1</v>
      </c>
      <c r="H8" s="1">
        <v>7.8935185185185185E-3</v>
      </c>
      <c r="I8" t="s">
        <v>24</v>
      </c>
      <c r="J8" t="s">
        <v>22</v>
      </c>
      <c r="K8" s="2" t="str">
        <f>HYPERLINK("https://www.nba.com/stats/events?CFID=&amp;CFPARAMS=&amp;GameEventID=12&amp;GameID=0041900151&amp;Season=2019-20&amp;flag=1&amp;title=Leonard%2021'%20jumpshot%20(2%20PTS)", "21' jumpshot (2 PTS)")</f>
        <v>21' jumpshot (2 PTS)</v>
      </c>
      <c r="L8" s="2" t="str">
        <f>HYPERLINK("https://www.nba.com/game/...-vs-...-0041900151/play-by-play?watchFullGame=true", "LAC vs DAL - Q1 11:22.00")</f>
        <v>LAC vs DAL - Q1 11:22.00</v>
      </c>
      <c r="M8">
        <v>20.87</v>
      </c>
      <c r="N8">
        <v>83.52</v>
      </c>
      <c r="O8">
        <v>14.28</v>
      </c>
      <c r="P8">
        <v>-179</v>
      </c>
      <c r="Q8">
        <v>102</v>
      </c>
      <c r="R8">
        <v>83</v>
      </c>
      <c r="S8">
        <v>14</v>
      </c>
      <c r="T8" t="s">
        <v>29</v>
      </c>
    </row>
    <row r="9" spans="1:20" x14ac:dyDescent="0.25">
      <c r="A9">
        <v>41900237</v>
      </c>
      <c r="B9" t="s">
        <v>28</v>
      </c>
      <c r="C9" t="s">
        <v>20</v>
      </c>
      <c r="D9">
        <v>33</v>
      </c>
      <c r="E9">
        <v>27</v>
      </c>
      <c r="F9">
        <v>6</v>
      </c>
      <c r="G9">
        <v>2</v>
      </c>
      <c r="H9" s="1">
        <v>7.0254629629629634E-3</v>
      </c>
      <c r="I9" t="s">
        <v>21</v>
      </c>
      <c r="J9" t="s">
        <v>22</v>
      </c>
      <c r="K9" s="2" t="str">
        <f>HYPERLINK("https://www.nba.com/stats/events?CFID=&amp;CFPARAMS=&amp;GameEventID=180&amp;GameID=0041900237&amp;Season=2019-20&amp;flag=1&amp;title=Leonard%2026'%203PT%20%20(5%20PTS)%20(P.%20Beverley%205%20AST)", "26' 3PT  (5 PTS) (P. Beverley 5 AST)")</f>
        <v>26' 3PT  (5 PTS) (P. Beverley 5 AST)</v>
      </c>
      <c r="L9" s="2" t="str">
        <f>HYPERLINK("https://www.nba.com/game/...-vs-...-0041900237/play-by-play?watchFullGame=true", "LAC vs DEN - Q2 10:07.00")</f>
        <v>LAC vs DEN - Q2 10:07.00</v>
      </c>
      <c r="M9">
        <v>26.08</v>
      </c>
      <c r="N9">
        <v>74.06</v>
      </c>
      <c r="O9">
        <v>15.76</v>
      </c>
      <c r="P9">
        <v>-171</v>
      </c>
      <c r="Q9">
        <v>191</v>
      </c>
      <c r="R9">
        <v>74</v>
      </c>
      <c r="S9">
        <v>15</v>
      </c>
      <c r="T9" t="s">
        <v>29</v>
      </c>
    </row>
    <row r="10" spans="1:20" x14ac:dyDescent="0.25">
      <c r="A10">
        <v>41900235</v>
      </c>
      <c r="B10" t="s">
        <v>28</v>
      </c>
      <c r="C10" t="s">
        <v>20</v>
      </c>
      <c r="D10">
        <v>103</v>
      </c>
      <c r="E10">
        <v>107</v>
      </c>
      <c r="F10">
        <v>4</v>
      </c>
      <c r="G10">
        <v>4</v>
      </c>
      <c r="H10" s="1">
        <v>2.8703703703703703E-4</v>
      </c>
      <c r="I10" t="s">
        <v>21</v>
      </c>
      <c r="J10" t="s">
        <v>22</v>
      </c>
      <c r="K10" s="2" t="str">
        <f>HYPERLINK("https://www.nba.com/stats/events?CFID=&amp;CFPARAMS=&amp;GameEventID=638&amp;GameID=0041900235&amp;Season=2019-20&amp;flag=1&amp;title=Leonard%2027'%203PT%20%20(36%20PTS)%20(P.%20George%206%20AST)", "27' 3PT  (36 PTS) (P. George 6 AST)")</f>
        <v>27' 3PT  (36 PTS) (P. George 6 AST)</v>
      </c>
      <c r="L10" s="2" t="str">
        <f>HYPERLINK("https://www.nba.com/game/...-vs-...-0041900235/play-by-play?watchFullGame=true", "LAC vs DEN - Q4 00:24.80")</f>
        <v>LAC vs DEN - Q4 00:24.80</v>
      </c>
      <c r="M10">
        <v>27.23</v>
      </c>
      <c r="N10">
        <v>27.94</v>
      </c>
      <c r="O10">
        <v>16.739999999999998</v>
      </c>
      <c r="P10">
        <v>166</v>
      </c>
      <c r="Q10">
        <v>210</v>
      </c>
      <c r="R10">
        <v>27</v>
      </c>
      <c r="S10">
        <v>16</v>
      </c>
      <c r="T10" t="s">
        <v>23</v>
      </c>
    </row>
    <row r="11" spans="1:20" x14ac:dyDescent="0.25">
      <c r="A11">
        <v>41900152</v>
      </c>
      <c r="B11" t="s">
        <v>28</v>
      </c>
      <c r="C11" t="s">
        <v>20</v>
      </c>
      <c r="D11">
        <v>18</v>
      </c>
      <c r="E11">
        <v>24</v>
      </c>
      <c r="F11">
        <v>6</v>
      </c>
      <c r="G11">
        <v>1</v>
      </c>
      <c r="H11" s="1">
        <v>1.8749999999999999E-3</v>
      </c>
      <c r="I11" t="s">
        <v>24</v>
      </c>
      <c r="J11" t="s">
        <v>22</v>
      </c>
      <c r="K11" s="2" t="str">
        <f>HYPERLINK("https://www.nba.com/stats/events?CFID=&amp;CFPARAMS=&amp;GameEventID=113&amp;GameID=0041900152&amp;Season=2019-20&amp;flag=1&amp;title=Leonard%2025'%203PT%20%20(7%20PTS)%20(L.%20Shamet%202%20AST)", "25' 3PT  (7 PTS) (L. Shamet 2 AST)")</f>
        <v>25' 3PT  (7 PTS) (L. Shamet 2 AST)</v>
      </c>
      <c r="L11" s="2" t="str">
        <f>HYPERLINK("https://www.nba.com/game/...-vs-...-0041900152/play-by-play?watchFullGame=true", "LAC vs DAL - Q1 02:42.00")</f>
        <v>LAC vs DAL - Q1 02:42.00</v>
      </c>
      <c r="M11">
        <v>25.44</v>
      </c>
      <c r="N11">
        <v>26.23</v>
      </c>
      <c r="O11">
        <v>18.45</v>
      </c>
      <c r="P11">
        <v>158</v>
      </c>
      <c r="Q11">
        <v>194</v>
      </c>
      <c r="R11">
        <v>26</v>
      </c>
      <c r="S11">
        <v>18</v>
      </c>
      <c r="T11" t="s">
        <v>23</v>
      </c>
    </row>
    <row r="12" spans="1:20" x14ac:dyDescent="0.25">
      <c r="A12">
        <v>41900153</v>
      </c>
      <c r="B12" t="s">
        <v>28</v>
      </c>
      <c r="C12" t="s">
        <v>20</v>
      </c>
      <c r="D12">
        <v>118</v>
      </c>
      <c r="E12">
        <v>107</v>
      </c>
      <c r="F12">
        <v>11</v>
      </c>
      <c r="G12">
        <v>4</v>
      </c>
      <c r="H12" s="1">
        <v>4.1319444444444442E-3</v>
      </c>
      <c r="I12" t="s">
        <v>24</v>
      </c>
      <c r="J12" t="s">
        <v>22</v>
      </c>
      <c r="K12" s="2" t="str">
        <f>HYPERLINK("https://www.nba.com/stats/events?CFID=&amp;CFPARAMS=&amp;GameEventID=594&amp;GameID=0041900153&amp;Season=2019-20&amp;flag=1&amp;title=Leonard%2027'%203PT%20%20(32%20PTS)%20(P.%20George%206%20AST)", "27' 3PT  (32 PTS) (P. George 6 AST)")</f>
        <v>27' 3PT  (32 PTS) (P. George 6 AST)</v>
      </c>
      <c r="L12" s="2" t="str">
        <f>HYPERLINK("https://www.nba.com/game/...-vs-...-0041900153/play-by-play?watchFullGame=true", "LAC vs DAL - Q4 05:57.00")</f>
        <v>LAC vs DAL - Q4 05:57.00</v>
      </c>
      <c r="M12">
        <v>26.64</v>
      </c>
      <c r="N12">
        <v>70.38</v>
      </c>
      <c r="O12">
        <v>23.6</v>
      </c>
      <c r="P12">
        <v>-132</v>
      </c>
      <c r="Q12">
        <v>226</v>
      </c>
      <c r="R12">
        <v>70</v>
      </c>
      <c r="S12">
        <v>23</v>
      </c>
      <c r="T12" t="s">
        <v>29</v>
      </c>
    </row>
    <row r="13" spans="1:20" hidden="1" x14ac:dyDescent="0.25">
      <c r="A13">
        <v>41900151</v>
      </c>
      <c r="B13" t="s">
        <v>19</v>
      </c>
      <c r="C13" t="s">
        <v>20</v>
      </c>
      <c r="D13">
        <v>77</v>
      </c>
      <c r="E13">
        <v>76</v>
      </c>
      <c r="F13">
        <v>1</v>
      </c>
      <c r="G13">
        <v>3</v>
      </c>
      <c r="H13" s="1">
        <v>4.1435185185185186E-3</v>
      </c>
      <c r="I13" t="s">
        <v>24</v>
      </c>
      <c r="J13" t="s">
        <v>22</v>
      </c>
      <c r="K13" s="2" t="str">
        <f>HYPERLINK("https://www.nba.com/stats/events?CFID=&amp;CFPARAMS=&amp;GameEventID=442&amp;GameID=0041900151&amp;Season=2019-20&amp;flag=1&amp;title=Leonard%2012'%20jumpshot%20(17%20PTS)", "12' jumpshot (17 PTS)")</f>
        <v>12' jumpshot (17 PTS)</v>
      </c>
      <c r="L13" s="2" t="str">
        <f>HYPERLINK("https://www.nba.com/game/...-vs-...-0041900151/play-by-play?watchFullGame=true", "LAC vs DAL - Q3 05:58.00")</f>
        <v>LAC vs DAL - Q3 05:58.00</v>
      </c>
      <c r="M13">
        <v>12.35</v>
      </c>
      <c r="N13">
        <v>5.47</v>
      </c>
      <c r="O13">
        <v>25.31</v>
      </c>
      <c r="P13">
        <v>123</v>
      </c>
      <c r="Q13">
        <v>-1</v>
      </c>
      <c r="R13">
        <v>5</v>
      </c>
      <c r="S13">
        <v>25</v>
      </c>
      <c r="T13" t="s">
        <v>23</v>
      </c>
    </row>
    <row r="14" spans="1:20" x14ac:dyDescent="0.25">
      <c r="A14">
        <v>41900233</v>
      </c>
      <c r="B14" t="s">
        <v>19</v>
      </c>
      <c r="C14" t="s">
        <v>20</v>
      </c>
      <c r="D14">
        <v>30</v>
      </c>
      <c r="E14">
        <v>26</v>
      </c>
      <c r="F14">
        <v>4</v>
      </c>
      <c r="G14">
        <v>1</v>
      </c>
      <c r="H14" s="1">
        <v>1.7708333333333332E-3</v>
      </c>
      <c r="I14" t="s">
        <v>21</v>
      </c>
      <c r="J14" t="s">
        <v>22</v>
      </c>
      <c r="K14" s="2" t="str">
        <f>HYPERLINK("https://www.nba.com/stats/events?CFID=&amp;CFPARAMS=&amp;GameEventID=108&amp;GameID=0041900233&amp;Season=2019-20&amp;flag=1&amp;title=Leonard%2012'%20jumpshot%20(6%20PTS)", "12' jumpshot (6 PTS)")</f>
        <v>12' jumpshot (6 PTS)</v>
      </c>
      <c r="L14" s="2" t="str">
        <f>HYPERLINK("https://www.nba.com/game/...-vs-...-0041900233/play-by-play?watchFullGame=true", "LAC vs DEN - Q1 02:33.00")</f>
        <v>LAC vs DEN - Q1 02:33.00</v>
      </c>
      <c r="M14">
        <v>12.29</v>
      </c>
      <c r="N14">
        <v>3.63</v>
      </c>
      <c r="O14">
        <v>25.56</v>
      </c>
      <c r="P14">
        <v>122</v>
      </c>
      <c r="Q14">
        <v>-18</v>
      </c>
      <c r="R14">
        <v>3</v>
      </c>
      <c r="S14">
        <v>25</v>
      </c>
      <c r="T14" t="s">
        <v>23</v>
      </c>
    </row>
    <row r="15" spans="1:20" x14ac:dyDescent="0.25">
      <c r="A15">
        <v>41900153</v>
      </c>
      <c r="B15" t="s">
        <v>19</v>
      </c>
      <c r="C15" t="s">
        <v>20</v>
      </c>
      <c r="D15">
        <v>13</v>
      </c>
      <c r="E15">
        <v>13</v>
      </c>
      <c r="F15">
        <v>0</v>
      </c>
      <c r="G15">
        <v>1</v>
      </c>
      <c r="H15" s="1">
        <v>4.1203703703703706E-3</v>
      </c>
      <c r="I15" t="s">
        <v>24</v>
      </c>
      <c r="J15" t="s">
        <v>22</v>
      </c>
      <c r="K15" s="2" t="str">
        <f>HYPERLINK("https://www.nba.com/stats/events?CFID=&amp;CFPARAMS=&amp;GameEventID=64&amp;GameID=0041900153&amp;Season=2019-20&amp;flag=1&amp;title=Leonard%2011'%20jumpshot%20(6%20PTS)", "11' jumpshot (6 PTS)")</f>
        <v>11' jumpshot (6 PTS)</v>
      </c>
      <c r="L15" s="2" t="str">
        <f>HYPERLINK("https://www.nba.com/game/...-vs-...-0041900153/play-by-play?watchFullGame=true", "LAC vs DAL - Q1 05:56.00")</f>
        <v>LAC vs DAL - Q1 05:56.00</v>
      </c>
      <c r="M15">
        <v>11.36</v>
      </c>
      <c r="N15">
        <v>4.8099999999999996</v>
      </c>
      <c r="O15">
        <v>27.27</v>
      </c>
      <c r="P15">
        <v>114</v>
      </c>
      <c r="Q15">
        <v>-7</v>
      </c>
      <c r="R15">
        <v>4</v>
      </c>
      <c r="S15">
        <v>27</v>
      </c>
      <c r="T15" t="s">
        <v>23</v>
      </c>
    </row>
    <row r="16" spans="1:20" x14ac:dyDescent="0.25">
      <c r="A16">
        <v>41900231</v>
      </c>
      <c r="B16" t="s">
        <v>28</v>
      </c>
      <c r="C16" t="s">
        <v>20</v>
      </c>
      <c r="D16">
        <v>49</v>
      </c>
      <c r="E16">
        <v>40</v>
      </c>
      <c r="F16">
        <v>9</v>
      </c>
      <c r="G16">
        <v>2</v>
      </c>
      <c r="H16" s="1">
        <v>4.0393518518518521E-3</v>
      </c>
      <c r="I16" t="s">
        <v>21</v>
      </c>
      <c r="J16" t="s">
        <v>22</v>
      </c>
      <c r="K16" s="2" t="str">
        <f>HYPERLINK("https://www.nba.com/stats/events?CFID=&amp;CFPARAMS=&amp;GameEventID=240&amp;GameID=0041900231&amp;Season=2019-20&amp;flag=1&amp;title=Leonard%2027'%203PT%20%20(13%20PTS)%20(P.%20George%202%20AST)", "27' 3PT  (13 PTS) (P. George 2 AST)")</f>
        <v>27' 3PT  (13 PTS) (P. George 2 AST)</v>
      </c>
      <c r="L16" s="2" t="str">
        <f>HYPERLINK("https://www.nba.com/game/...-vs-...-0041900231/play-by-play?watchFullGame=true", "LAC vs DEN - Q2 05:49.00")</f>
        <v>LAC vs DEN - Q2 05:49.00</v>
      </c>
      <c r="M16">
        <v>27.31</v>
      </c>
      <c r="N16">
        <v>68.02</v>
      </c>
      <c r="O16">
        <v>29.73</v>
      </c>
      <c r="P16">
        <v>-101</v>
      </c>
      <c r="Q16">
        <v>248</v>
      </c>
      <c r="R16">
        <v>68</v>
      </c>
      <c r="S16">
        <v>29</v>
      </c>
      <c r="T16" t="s">
        <v>29</v>
      </c>
    </row>
    <row r="17" spans="1:20" hidden="1" x14ac:dyDescent="0.25">
      <c r="A17">
        <v>41900151</v>
      </c>
      <c r="B17" t="s">
        <v>19</v>
      </c>
      <c r="C17" t="s">
        <v>20</v>
      </c>
      <c r="D17">
        <v>82</v>
      </c>
      <c r="E17">
        <v>76</v>
      </c>
      <c r="F17">
        <v>6</v>
      </c>
      <c r="G17">
        <v>3</v>
      </c>
      <c r="H17" s="1">
        <v>2.7893518518518519E-3</v>
      </c>
      <c r="I17" t="s">
        <v>24</v>
      </c>
      <c r="J17" t="s">
        <v>22</v>
      </c>
      <c r="K17" s="2" t="str">
        <f>HYPERLINK("https://www.nba.com/stats/events?CFID=&amp;CFPARAMS=&amp;GameEventID=471&amp;GameID=0041900151&amp;Season=2019-20&amp;flag=1&amp;title=Leonard%2012'%20jumpshot%20(19%20PTS)", "12' jumpshot (19 PTS)")</f>
        <v>12' jumpshot (19 PTS)</v>
      </c>
      <c r="L17" s="2" t="str">
        <f>HYPERLINK("https://www.nba.com/game/...-vs-...-0041900151/play-by-play?watchFullGame=true", "LAC vs DAL - Q3 04:01.00")</f>
        <v>LAC vs DAL - Q3 04:01.00</v>
      </c>
      <c r="M17">
        <v>11.87</v>
      </c>
      <c r="N17">
        <v>12.17</v>
      </c>
      <c r="O17">
        <v>30.46</v>
      </c>
      <c r="P17">
        <v>98</v>
      </c>
      <c r="Q17">
        <v>62</v>
      </c>
      <c r="R17">
        <v>12</v>
      </c>
      <c r="S17">
        <v>30</v>
      </c>
      <c r="T17" t="s">
        <v>23</v>
      </c>
    </row>
    <row r="18" spans="1:20" hidden="1" x14ac:dyDescent="0.25">
      <c r="A18">
        <v>41900151</v>
      </c>
      <c r="B18" t="s">
        <v>19</v>
      </c>
      <c r="C18" t="s">
        <v>20</v>
      </c>
      <c r="D18">
        <v>38</v>
      </c>
      <c r="E18">
        <v>50</v>
      </c>
      <c r="F18">
        <v>12</v>
      </c>
      <c r="G18">
        <v>2</v>
      </c>
      <c r="H18" s="1">
        <v>4.8495370370370368E-3</v>
      </c>
      <c r="I18" t="s">
        <v>24</v>
      </c>
      <c r="J18" t="s">
        <v>22</v>
      </c>
      <c r="K18" s="2" t="str">
        <f>HYPERLINK("https://www.nba.com/stats/events?CFID=&amp;CFPARAMS=&amp;GameEventID=251&amp;GameID=0041900151&amp;Season=2019-20&amp;flag=1&amp;title=Leonard%2019'%20jumpshot%20(11%20PTS)%20(I.%20Zubac%201%20AST)", "19' jumpshot (11 PTS) (I. Zubac 1 AST)")</f>
        <v>19' jumpshot (11 PTS) (I. Zubac 1 AST)</v>
      </c>
      <c r="L18" s="2" t="str">
        <f>HYPERLINK("https://www.nba.com/game/...-vs-...-0041900151/play-by-play?watchFullGame=true", "LAC vs DAL - Q2 06:59.00")</f>
        <v>LAC vs DAL - Q2 06:59.00</v>
      </c>
      <c r="M18">
        <v>18.559999999999999</v>
      </c>
      <c r="N18">
        <v>77.739999999999995</v>
      </c>
      <c r="O18">
        <v>31.93</v>
      </c>
      <c r="P18">
        <v>-90</v>
      </c>
      <c r="Q18">
        <v>157</v>
      </c>
      <c r="R18">
        <v>77</v>
      </c>
      <c r="S18">
        <v>31</v>
      </c>
      <c r="T18" t="s">
        <v>29</v>
      </c>
    </row>
    <row r="19" spans="1:20" x14ac:dyDescent="0.25">
      <c r="A19">
        <v>41900231</v>
      </c>
      <c r="B19" t="s">
        <v>19</v>
      </c>
      <c r="C19" t="s">
        <v>20</v>
      </c>
      <c r="D19">
        <v>76</v>
      </c>
      <c r="E19">
        <v>60</v>
      </c>
      <c r="F19">
        <v>16</v>
      </c>
      <c r="G19">
        <v>3</v>
      </c>
      <c r="H19" s="1">
        <v>6.2152777777777779E-3</v>
      </c>
      <c r="I19" t="s">
        <v>21</v>
      </c>
      <c r="J19" t="s">
        <v>22</v>
      </c>
      <c r="K19" s="2" t="str">
        <f>HYPERLINK("https://www.nba.com/stats/events?CFID=&amp;CFPARAMS=&amp;GameEventID=364&amp;GameID=0041900231&amp;Season=2019-20&amp;flag=1&amp;title=Leonard%2018'%20jumpshot%20(21%20PTS)", "18' jumpshot (21 PTS)")</f>
        <v>18' jumpshot (21 PTS)</v>
      </c>
      <c r="L19" s="2" t="str">
        <f>HYPERLINK("https://www.nba.com/game/...-vs-...-0041900231/play-by-play?watchFullGame=true", "LAC vs DEN - Q3 08:57.00")</f>
        <v>LAC vs DEN - Q3 08:57.00</v>
      </c>
      <c r="M19">
        <v>18.489999999999998</v>
      </c>
      <c r="N19">
        <v>22.16</v>
      </c>
      <c r="O19">
        <v>31.93</v>
      </c>
      <c r="P19">
        <v>90</v>
      </c>
      <c r="Q19">
        <v>156</v>
      </c>
      <c r="R19">
        <v>22</v>
      </c>
      <c r="S19">
        <v>31</v>
      </c>
      <c r="T19" t="s">
        <v>23</v>
      </c>
    </row>
    <row r="20" spans="1:20" x14ac:dyDescent="0.25">
      <c r="A20">
        <v>41900156</v>
      </c>
      <c r="B20" t="s">
        <v>19</v>
      </c>
      <c r="C20" t="s">
        <v>20</v>
      </c>
      <c r="D20">
        <v>45</v>
      </c>
      <c r="E20">
        <v>43</v>
      </c>
      <c r="F20">
        <v>2</v>
      </c>
      <c r="G20">
        <v>2</v>
      </c>
      <c r="H20" s="1">
        <v>4.5254629629629629E-3</v>
      </c>
      <c r="I20" t="s">
        <v>24</v>
      </c>
      <c r="J20" t="s">
        <v>22</v>
      </c>
      <c r="K20" s="2" t="str">
        <f>HYPERLINK("https://www.nba.com/stats/events?CFID=&amp;CFPARAMS=&amp;GameEventID=229&amp;GameID=0041900156&amp;Season=2019-20&amp;flag=1&amp;title=Leonard%2015'%20jumpshot%20(6%20PTS)", "15' jumpshot (6 PTS)")</f>
        <v>15' jumpshot (6 PTS)</v>
      </c>
      <c r="L20" s="2" t="str">
        <f>HYPERLINK("https://www.nba.com/game/...-vs-...-0041900156/play-by-play?watchFullGame=true", "LAC vs DAL - Q2 06:31.00")</f>
        <v>LAC vs DAL - Q2 06:31.00</v>
      </c>
      <c r="M20">
        <v>15.26</v>
      </c>
      <c r="N20">
        <v>18.079999999999998</v>
      </c>
      <c r="O20">
        <v>31.93</v>
      </c>
      <c r="P20">
        <v>90</v>
      </c>
      <c r="Q20">
        <v>117</v>
      </c>
      <c r="R20">
        <v>18</v>
      </c>
      <c r="S20">
        <v>31</v>
      </c>
      <c r="T20" t="s">
        <v>23</v>
      </c>
    </row>
    <row r="21" spans="1:20" x14ac:dyDescent="0.25">
      <c r="A21">
        <v>41900234</v>
      </c>
      <c r="B21" t="s">
        <v>19</v>
      </c>
      <c r="C21" t="s">
        <v>20</v>
      </c>
      <c r="D21">
        <v>36</v>
      </c>
      <c r="E21">
        <v>21</v>
      </c>
      <c r="F21">
        <v>15</v>
      </c>
      <c r="G21">
        <v>2</v>
      </c>
      <c r="H21" s="1">
        <v>5.9143518518518521E-3</v>
      </c>
      <c r="I21" t="s">
        <v>21</v>
      </c>
      <c r="J21" t="s">
        <v>22</v>
      </c>
      <c r="K21" s="2" t="str">
        <f>HYPERLINK("https://www.nba.com/stats/events?CFID=&amp;CFPARAMS=&amp;GameEventID=230&amp;GameID=0041900234&amp;Season=2019-20&amp;flag=1&amp;title=Leonard%2011'%20jumpshot%20(9%20PTS)", "11' jumpshot (9 PTS)")</f>
        <v>11' jumpshot (9 PTS)</v>
      </c>
      <c r="L21" s="2" t="str">
        <f>HYPERLINK("https://www.nba.com/game/...-vs-...-0041900234/play-by-play?watchFullGame=true", "LAC vs DEN - Q2 08:31.00")</f>
        <v>LAC vs DEN - Q2 08:31.00</v>
      </c>
      <c r="M21">
        <v>10.75</v>
      </c>
      <c r="N21">
        <v>10.99</v>
      </c>
      <c r="O21">
        <v>31.69</v>
      </c>
      <c r="P21">
        <v>92</v>
      </c>
      <c r="Q21">
        <v>51</v>
      </c>
      <c r="R21">
        <v>10</v>
      </c>
      <c r="S21">
        <v>31</v>
      </c>
      <c r="T21" t="s">
        <v>23</v>
      </c>
    </row>
    <row r="22" spans="1:20" x14ac:dyDescent="0.25">
      <c r="A22">
        <v>41900233</v>
      </c>
      <c r="B22" t="s">
        <v>19</v>
      </c>
      <c r="C22" t="s">
        <v>20</v>
      </c>
      <c r="D22">
        <v>14</v>
      </c>
      <c r="E22">
        <v>14</v>
      </c>
      <c r="F22">
        <v>0</v>
      </c>
      <c r="G22">
        <v>1</v>
      </c>
      <c r="H22" s="1">
        <v>4.7106481481481478E-3</v>
      </c>
      <c r="I22" t="s">
        <v>21</v>
      </c>
      <c r="J22" t="s">
        <v>22</v>
      </c>
      <c r="K22" s="2" t="str">
        <f>HYPERLINK("https://www.nba.com/stats/events?CFID=&amp;CFPARAMS=&amp;GameEventID=52&amp;GameID=0041900233&amp;Season=2019-20&amp;flag=1&amp;title=Leonard%209'%20jumpshot%20(2%20PTS)%20(J.%20Green%201%20AST)", "9' jumpshot (2 PTS) (J. Green 1 AST)")</f>
        <v>9' jumpshot (2 PTS) (J. Green 1 AST)</v>
      </c>
      <c r="L22" s="2" t="str">
        <f>HYPERLINK("https://www.nba.com/game/...-vs-...-0041900233/play-by-play?watchFullGame=true", "LAC vs DEN - Q1 06:47.00")</f>
        <v>LAC vs DEN - Q1 06:47.00</v>
      </c>
      <c r="M22">
        <v>9.39</v>
      </c>
      <c r="N22">
        <v>6.52</v>
      </c>
      <c r="O22">
        <v>31.44</v>
      </c>
      <c r="P22">
        <v>93</v>
      </c>
      <c r="Q22">
        <v>9</v>
      </c>
      <c r="R22">
        <v>6</v>
      </c>
      <c r="S22">
        <v>31</v>
      </c>
      <c r="T22" t="s">
        <v>23</v>
      </c>
    </row>
    <row r="23" spans="1:20" x14ac:dyDescent="0.25">
      <c r="A23">
        <v>41900156</v>
      </c>
      <c r="B23" t="s">
        <v>19</v>
      </c>
      <c r="C23" t="s">
        <v>20</v>
      </c>
      <c r="D23">
        <v>25</v>
      </c>
      <c r="E23">
        <v>23</v>
      </c>
      <c r="F23">
        <v>2</v>
      </c>
      <c r="G23">
        <v>1</v>
      </c>
      <c r="H23" s="1">
        <v>1.1458333333333333E-3</v>
      </c>
      <c r="I23" t="s">
        <v>24</v>
      </c>
      <c r="J23" t="s">
        <v>22</v>
      </c>
      <c r="K23" s="2" t="str">
        <f>HYPERLINK("https://www.nba.com/stats/events?CFID=&amp;CFPARAMS=&amp;GameEventID=123&amp;GameID=0041900156&amp;Season=2019-20&amp;flag=1&amp;title=Leonard%2013'%20jumpshot%20(2%20PTS)", "13' jumpshot (2 PTS)")</f>
        <v>13' jumpshot (2 PTS)</v>
      </c>
      <c r="L23" s="2" t="str">
        <f>HYPERLINK("https://www.nba.com/game/...-vs-...-0041900156/play-by-play?watchFullGame=true", "LAC vs DAL - Q1 01:39.00")</f>
        <v>LAC vs DAL - Q1 01:39.00</v>
      </c>
      <c r="M23">
        <v>12.88</v>
      </c>
      <c r="N23">
        <v>15.59</v>
      </c>
      <c r="O23">
        <v>33.65</v>
      </c>
      <c r="P23">
        <v>82</v>
      </c>
      <c r="Q23">
        <v>94</v>
      </c>
      <c r="R23">
        <v>15</v>
      </c>
      <c r="S23">
        <v>33</v>
      </c>
      <c r="T23" t="s">
        <v>23</v>
      </c>
    </row>
    <row r="24" spans="1:20" x14ac:dyDescent="0.25">
      <c r="A24">
        <v>41900234</v>
      </c>
      <c r="B24" t="s">
        <v>28</v>
      </c>
      <c r="C24" t="s">
        <v>20</v>
      </c>
      <c r="D24">
        <v>63</v>
      </c>
      <c r="E24">
        <v>53</v>
      </c>
      <c r="F24">
        <v>10</v>
      </c>
      <c r="G24">
        <v>3</v>
      </c>
      <c r="H24" s="1">
        <v>4.409722222222222E-3</v>
      </c>
      <c r="I24" t="s">
        <v>21</v>
      </c>
      <c r="J24" t="s">
        <v>22</v>
      </c>
      <c r="K24" s="2" t="str">
        <f>HYPERLINK("https://www.nba.com/stats/events?CFID=&amp;CFPARAMS=&amp;GameEventID=413&amp;GameID=0041900234&amp;Season=2019-20&amp;flag=1&amp;title=Leonard%2028'%203PT%20%20(24%20PTS)%20(L.%20Shamet%202%20AST)", "28' 3PT  (24 PTS) (L. Shamet 2 AST)")</f>
        <v>28' 3PT  (24 PTS) (L. Shamet 2 AST)</v>
      </c>
      <c r="L24" s="2" t="str">
        <f>HYPERLINK("https://www.nba.com/game/...-vs-...-0041900234/play-by-play?watchFullGame=true", "LAC vs DEN - Q3 06:21.00")</f>
        <v>LAC vs DEN - Q3 06:21.00</v>
      </c>
      <c r="M24">
        <v>27.65</v>
      </c>
      <c r="N24">
        <v>66.7</v>
      </c>
      <c r="O24">
        <v>34.869999999999997</v>
      </c>
      <c r="P24">
        <v>-76</v>
      </c>
      <c r="Q24">
        <v>260</v>
      </c>
      <c r="R24">
        <v>66</v>
      </c>
      <c r="S24">
        <v>34</v>
      </c>
      <c r="T24" t="s">
        <v>29</v>
      </c>
    </row>
    <row r="25" spans="1:20" x14ac:dyDescent="0.25">
      <c r="A25">
        <v>41900233</v>
      </c>
      <c r="B25" t="s">
        <v>19</v>
      </c>
      <c r="C25" t="s">
        <v>20</v>
      </c>
      <c r="D25">
        <v>23</v>
      </c>
      <c r="E25">
        <v>21</v>
      </c>
      <c r="F25">
        <v>2</v>
      </c>
      <c r="G25">
        <v>1</v>
      </c>
      <c r="H25" s="1">
        <v>2.9861111111111113E-3</v>
      </c>
      <c r="I25" t="s">
        <v>21</v>
      </c>
      <c r="J25" t="s">
        <v>22</v>
      </c>
      <c r="K25" s="2" t="str">
        <f>HYPERLINK("https://www.nba.com/stats/events?CFID=&amp;CFPARAMS=&amp;GameEventID=83&amp;GameID=0041900233&amp;Season=2019-20&amp;flag=1&amp;title=Leonard%2012'%20jumpshot%20(4%20PTS)%20(P.%20George%202%20AST)", "12' jumpshot (4 PTS) (P. George 2 AST)")</f>
        <v>12' jumpshot (4 PTS) (P. George 2 AST)</v>
      </c>
      <c r="L25" s="2" t="str">
        <f>HYPERLINK("https://www.nba.com/game/...-vs-...-0041900233/play-by-play?watchFullGame=true", "LAC vs DEN - Q1 04:18.00")</f>
        <v>LAC vs DEN - Q1 04:18.00</v>
      </c>
      <c r="M25">
        <v>11.89</v>
      </c>
      <c r="N25">
        <v>14.54</v>
      </c>
      <c r="O25">
        <v>34.380000000000003</v>
      </c>
      <c r="P25">
        <v>78</v>
      </c>
      <c r="Q25">
        <v>84</v>
      </c>
      <c r="R25">
        <v>14</v>
      </c>
      <c r="S25">
        <v>34</v>
      </c>
      <c r="T25" t="s">
        <v>23</v>
      </c>
    </row>
    <row r="26" spans="1:20" x14ac:dyDescent="0.25">
      <c r="A26">
        <v>41900155</v>
      </c>
      <c r="B26" t="s">
        <v>19</v>
      </c>
      <c r="C26" t="s">
        <v>20</v>
      </c>
      <c r="D26">
        <v>60</v>
      </c>
      <c r="E26">
        <v>42</v>
      </c>
      <c r="F26">
        <v>18</v>
      </c>
      <c r="G26">
        <v>2</v>
      </c>
      <c r="H26" s="1">
        <v>3.9930555555555552E-3</v>
      </c>
      <c r="I26" t="s">
        <v>24</v>
      </c>
      <c r="J26" t="s">
        <v>22</v>
      </c>
      <c r="K26" s="2" t="str">
        <f>HYPERLINK("https://www.nba.com/stats/events?CFID=&amp;CFPARAMS=&amp;GameEventID=266&amp;GameID=0041900155&amp;Season=2019-20&amp;flag=1&amp;title=Leonard%2013'%20jumpshot%20(17%20PTS)%20(R.%20Jackson%201%20AST)", "13' jumpshot (17 PTS) (R. Jackson 1 AST)")</f>
        <v>13' jumpshot (17 PTS) (R. Jackson 1 AST)</v>
      </c>
      <c r="L26" s="2" t="str">
        <f>HYPERLINK("https://www.nba.com/game/...-vs-...-0041900155/play-by-play?watchFullGame=true", "LAC vs DAL - Q2 05:45.00")</f>
        <v>LAC vs DAL - Q2 05:45.00</v>
      </c>
      <c r="M26">
        <v>12.86</v>
      </c>
      <c r="N26">
        <v>16.25</v>
      </c>
      <c r="O26">
        <v>35.36</v>
      </c>
      <c r="P26">
        <v>73</v>
      </c>
      <c r="Q26">
        <v>100</v>
      </c>
      <c r="R26">
        <v>16</v>
      </c>
      <c r="S26">
        <v>35</v>
      </c>
      <c r="T26" t="s">
        <v>23</v>
      </c>
    </row>
    <row r="27" spans="1:20" x14ac:dyDescent="0.25">
      <c r="A27">
        <v>41900155</v>
      </c>
      <c r="B27" t="s">
        <v>19</v>
      </c>
      <c r="C27" t="s">
        <v>20</v>
      </c>
      <c r="D27">
        <v>11</v>
      </c>
      <c r="E27">
        <v>16</v>
      </c>
      <c r="F27">
        <v>5</v>
      </c>
      <c r="G27">
        <v>1</v>
      </c>
      <c r="H27" s="1">
        <v>5.6481481481481478E-3</v>
      </c>
      <c r="I27" t="s">
        <v>24</v>
      </c>
      <c r="J27" t="s">
        <v>22</v>
      </c>
      <c r="K27" s="2" t="str">
        <f>HYPERLINK("https://www.nba.com/stats/events?CFID=&amp;CFPARAMS=&amp;GameEventID=40&amp;GameID=0041900155&amp;Season=2019-20&amp;flag=1&amp;title=Leonard%209'%20jumpshot%20(2%20PTS)", "9' jumpshot (2 PTS)")</f>
        <v>9' jumpshot (2 PTS)</v>
      </c>
      <c r="L27" s="2" t="str">
        <f>HYPERLINK("https://www.nba.com/game/...-vs-...-0041900155/play-by-play?watchFullGame=true", "LAC vs DAL - Q1 08:08.00")</f>
        <v>LAC vs DAL - Q1 08:08.00</v>
      </c>
      <c r="M27">
        <v>9.1999999999999993</v>
      </c>
      <c r="N27">
        <v>11.25</v>
      </c>
      <c r="O27">
        <v>35.85</v>
      </c>
      <c r="P27">
        <v>71</v>
      </c>
      <c r="Q27">
        <v>53</v>
      </c>
      <c r="R27">
        <v>11</v>
      </c>
      <c r="S27">
        <v>35</v>
      </c>
      <c r="T27" t="s">
        <v>23</v>
      </c>
    </row>
    <row r="28" spans="1:20" x14ac:dyDescent="0.25">
      <c r="A28">
        <v>41900231</v>
      </c>
      <c r="B28" t="s">
        <v>19</v>
      </c>
      <c r="C28" t="s">
        <v>20</v>
      </c>
      <c r="D28">
        <v>18</v>
      </c>
      <c r="E28">
        <v>20</v>
      </c>
      <c r="F28">
        <v>2</v>
      </c>
      <c r="G28">
        <v>1</v>
      </c>
      <c r="H28" s="1">
        <v>3.5069444444444445E-3</v>
      </c>
      <c r="I28" t="s">
        <v>21</v>
      </c>
      <c r="J28" t="s">
        <v>22</v>
      </c>
      <c r="K28" s="2" t="str">
        <f>HYPERLINK("https://www.nba.com/stats/events?CFID=&amp;CFPARAMS=&amp;GameEventID=73&amp;GameID=0041900231&amp;Season=2019-20&amp;flag=1&amp;title=Leonard%2012'%20jumpshot%20(4%20PTS)", "12' jumpshot (4 PTS)")</f>
        <v>12' jumpshot (4 PTS)</v>
      </c>
      <c r="L28" s="2" t="str">
        <f>HYPERLINK("https://www.nba.com/game/...-vs-...-0041900231/play-by-play?watchFullGame=true", "LAC vs DEN - Q1 05:03.00")</f>
        <v>LAC vs DEN - Q1 05:03.00</v>
      </c>
      <c r="M28">
        <v>12.46</v>
      </c>
      <c r="N28">
        <v>83.92</v>
      </c>
      <c r="O28">
        <v>36.340000000000003</v>
      </c>
      <c r="P28">
        <v>-68</v>
      </c>
      <c r="Q28">
        <v>99</v>
      </c>
      <c r="R28">
        <v>83</v>
      </c>
      <c r="S28">
        <v>36</v>
      </c>
      <c r="T28" t="s">
        <v>29</v>
      </c>
    </row>
    <row r="29" spans="1:20" x14ac:dyDescent="0.25">
      <c r="A29">
        <v>41900152</v>
      </c>
      <c r="B29" t="s">
        <v>19</v>
      </c>
      <c r="C29" t="s">
        <v>20</v>
      </c>
      <c r="D29">
        <v>110</v>
      </c>
      <c r="E29">
        <v>120</v>
      </c>
      <c r="F29">
        <v>10</v>
      </c>
      <c r="G29">
        <v>4</v>
      </c>
      <c r="H29" s="1">
        <v>2.4074074074074076E-3</v>
      </c>
      <c r="I29" t="s">
        <v>24</v>
      </c>
      <c r="J29" t="s">
        <v>22</v>
      </c>
      <c r="K29" s="2" t="str">
        <f>HYPERLINK("https://www.nba.com/stats/events?CFID=&amp;CFPARAMS=&amp;GameEventID=681&amp;GameID=0041900152&amp;Season=2019-20&amp;flag=1&amp;title=Leonard%2012'%20jumpshot%20(35%20PTS)", "12' jumpshot (35 PTS)")</f>
        <v>12' jumpshot (35 PTS)</v>
      </c>
      <c r="L29" s="2" t="str">
        <f>HYPERLINK("https://www.nba.com/game/...-vs-...-0041900152/play-by-play?watchFullGame=true", "LAC vs DAL - Q4 03:28.00")</f>
        <v>LAC vs DAL - Q4 03:28.00</v>
      </c>
      <c r="M29">
        <v>11.9</v>
      </c>
      <c r="N29">
        <v>84.44</v>
      </c>
      <c r="O29">
        <v>36.83</v>
      </c>
      <c r="P29">
        <v>-66</v>
      </c>
      <c r="Q29">
        <v>94</v>
      </c>
      <c r="R29">
        <v>84</v>
      </c>
      <c r="S29">
        <v>36</v>
      </c>
      <c r="T29" t="s">
        <v>29</v>
      </c>
    </row>
    <row r="30" spans="1:20" x14ac:dyDescent="0.25">
      <c r="A30">
        <v>41900231</v>
      </c>
      <c r="B30" t="s">
        <v>19</v>
      </c>
      <c r="C30" t="s">
        <v>20</v>
      </c>
      <c r="D30">
        <v>22</v>
      </c>
      <c r="E30">
        <v>24</v>
      </c>
      <c r="F30">
        <v>2</v>
      </c>
      <c r="G30">
        <v>1</v>
      </c>
      <c r="H30" s="1">
        <v>2.4421296296296296E-3</v>
      </c>
      <c r="I30" t="s">
        <v>21</v>
      </c>
      <c r="J30" t="s">
        <v>22</v>
      </c>
      <c r="K30" s="2" t="str">
        <f>HYPERLINK("https://www.nba.com/stats/events?CFID=&amp;CFPARAMS=&amp;GameEventID=95&amp;GameID=0041900231&amp;Season=2019-20&amp;flag=1&amp;title=Leonard%2014'%20jumpshot%20(8%20PTS)", "14' jumpshot (8 PTS)")</f>
        <v>14' jumpshot (8 PTS)</v>
      </c>
      <c r="L30" s="2" t="str">
        <f>HYPERLINK("https://www.nba.com/game/...-vs-...-0041900231/play-by-play?watchFullGame=true", "LAC vs DEN - Q1 03:31.00")</f>
        <v>LAC vs DEN - Q1 03:31.00</v>
      </c>
      <c r="M30">
        <v>14.49</v>
      </c>
      <c r="N30">
        <v>80.900000000000006</v>
      </c>
      <c r="O30">
        <v>38.299999999999997</v>
      </c>
      <c r="P30">
        <v>-58</v>
      </c>
      <c r="Q30">
        <v>127</v>
      </c>
      <c r="R30">
        <v>80</v>
      </c>
      <c r="S30">
        <v>38</v>
      </c>
      <c r="T30" t="s">
        <v>29</v>
      </c>
    </row>
    <row r="31" spans="1:20" x14ac:dyDescent="0.25">
      <c r="A31">
        <v>41900237</v>
      </c>
      <c r="B31" t="s">
        <v>19</v>
      </c>
      <c r="C31" t="s">
        <v>20</v>
      </c>
      <c r="D31">
        <v>67</v>
      </c>
      <c r="E31">
        <v>73</v>
      </c>
      <c r="F31">
        <v>6</v>
      </c>
      <c r="G31">
        <v>3</v>
      </c>
      <c r="H31" s="1">
        <v>3.5069444444444445E-3</v>
      </c>
      <c r="I31" t="s">
        <v>21</v>
      </c>
      <c r="J31" t="s">
        <v>22</v>
      </c>
      <c r="K31" s="2" t="str">
        <f>HYPERLINK("https://www.nba.com/stats/events?CFID=&amp;CFPARAMS=&amp;GameEventID=394&amp;GameID=0041900237&amp;Season=2019-20&amp;flag=1&amp;title=Leonard%2014'%20jumpshot%20(14%20PTS)%20(L.%20Williams%205%20AST)", "14' jumpshot (14 PTS) (L. Williams 5 AST)")</f>
        <v>14' jumpshot (14 PTS) (L. Williams 5 AST)</v>
      </c>
      <c r="L31" s="2" t="str">
        <f>HYPERLINK("https://www.nba.com/game/...-vs-...-0041900237/play-by-play?watchFullGame=true", "LAC vs DEN - Q3 05:03.00")</f>
        <v>LAC vs DEN - Q3 05:03.00</v>
      </c>
      <c r="M31">
        <v>13.91</v>
      </c>
      <c r="N31">
        <v>18.48</v>
      </c>
      <c r="O31">
        <v>38.549999999999997</v>
      </c>
      <c r="P31">
        <v>57</v>
      </c>
      <c r="Q31">
        <v>121</v>
      </c>
      <c r="R31">
        <v>18</v>
      </c>
      <c r="S31">
        <v>38</v>
      </c>
      <c r="T31" t="s">
        <v>23</v>
      </c>
    </row>
    <row r="32" spans="1:20" x14ac:dyDescent="0.25">
      <c r="A32">
        <v>41900154</v>
      </c>
      <c r="B32" t="s">
        <v>19</v>
      </c>
      <c r="C32" t="s">
        <v>20</v>
      </c>
      <c r="D32">
        <v>6</v>
      </c>
      <c r="E32">
        <v>5</v>
      </c>
      <c r="F32">
        <v>1</v>
      </c>
      <c r="G32">
        <v>1</v>
      </c>
      <c r="H32" s="1">
        <v>6.3078703703703708E-3</v>
      </c>
      <c r="I32" t="s">
        <v>24</v>
      </c>
      <c r="J32" t="s">
        <v>22</v>
      </c>
      <c r="K32" s="2" t="str">
        <f>HYPERLINK("https://www.nba.com/stats/events?CFID=&amp;CFPARAMS=&amp;GameEventID=36&amp;GameID=0041900154&amp;Season=2019-20&amp;flag=1&amp;title=Leonard%2012'%20jumpshot%20(4%20PTS)", "12' jumpshot (4 PTS)")</f>
        <v>12' jumpshot (4 PTS)</v>
      </c>
      <c r="L32" s="2" t="str">
        <f>HYPERLINK("https://www.nba.com/game/...-vs-...-0041900154/play-by-play?watchFullGame=true", "LAC vs DAL - Q1 09:05.00")</f>
        <v>LAC vs DAL - Q1 09:05.00</v>
      </c>
      <c r="M32">
        <v>11.91</v>
      </c>
      <c r="N32">
        <v>16.38</v>
      </c>
      <c r="O32">
        <v>39.53</v>
      </c>
      <c r="P32">
        <v>52</v>
      </c>
      <c r="Q32">
        <v>101</v>
      </c>
      <c r="R32">
        <v>16</v>
      </c>
      <c r="S32">
        <v>39</v>
      </c>
      <c r="T32" t="s">
        <v>23</v>
      </c>
    </row>
    <row r="33" spans="1:20" x14ac:dyDescent="0.25">
      <c r="A33">
        <v>41900154</v>
      </c>
      <c r="B33" t="s">
        <v>19</v>
      </c>
      <c r="C33" t="s">
        <v>20</v>
      </c>
      <c r="D33">
        <v>64</v>
      </c>
      <c r="E33">
        <v>56</v>
      </c>
      <c r="F33">
        <v>8</v>
      </c>
      <c r="G33">
        <v>2</v>
      </c>
      <c r="H33" s="1">
        <v>1.0185185185185184E-3</v>
      </c>
      <c r="I33" t="s">
        <v>24</v>
      </c>
      <c r="J33" t="s">
        <v>22</v>
      </c>
      <c r="K33" s="2" t="str">
        <f>HYPERLINK("https://www.nba.com/stats/events?CFID=&amp;CFPARAMS=&amp;GameEventID=338&amp;GameID=0041900154&amp;Season=2019-20&amp;flag=1&amp;title=Leonard%2012'%20jumpshot%20(11%20PTS)", "12' jumpshot (11 PTS)")</f>
        <v>12' jumpshot (11 PTS)</v>
      </c>
      <c r="L33" s="2" t="str">
        <f>HYPERLINK("https://www.nba.com/game/...-vs-...-0041900154/play-by-play?watchFullGame=true", "LAC vs DAL - Q2 01:28.00")</f>
        <v>LAC vs DAL - Q2 01:28.00</v>
      </c>
      <c r="M33">
        <v>11.74</v>
      </c>
      <c r="N33">
        <v>16.11</v>
      </c>
      <c r="O33">
        <v>39.28</v>
      </c>
      <c r="P33">
        <v>54</v>
      </c>
      <c r="Q33">
        <v>99</v>
      </c>
      <c r="R33">
        <v>16</v>
      </c>
      <c r="S33">
        <v>39</v>
      </c>
      <c r="T33" t="s">
        <v>23</v>
      </c>
    </row>
    <row r="34" spans="1:20" x14ac:dyDescent="0.25">
      <c r="A34">
        <v>41900153</v>
      </c>
      <c r="B34" t="s">
        <v>19</v>
      </c>
      <c r="C34" t="s">
        <v>20</v>
      </c>
      <c r="D34">
        <v>80</v>
      </c>
      <c r="E34">
        <v>68</v>
      </c>
      <c r="F34">
        <v>12</v>
      </c>
      <c r="G34">
        <v>3</v>
      </c>
      <c r="H34" s="1">
        <v>3.4837962962962965E-3</v>
      </c>
      <c r="I34" t="s">
        <v>24</v>
      </c>
      <c r="J34" t="s">
        <v>22</v>
      </c>
      <c r="K34" s="2" t="str">
        <f>HYPERLINK("https://www.nba.com/stats/events?CFID=&amp;CFPARAMS=&amp;GameEventID=419&amp;GameID=0041900153&amp;Season=2019-20&amp;flag=1&amp;title=Leonard%209'%20jumpshot%20(20%20PTS)", "9' jumpshot (20 PTS)")</f>
        <v>9' jumpshot (20 PTS)</v>
      </c>
      <c r="L34" s="2" t="str">
        <f>HYPERLINK("https://www.nba.com/game/...-vs-...-0041900153/play-by-play?watchFullGame=true", "LAC vs DAL - Q3 05:01.00")</f>
        <v>LAC vs DAL - Q3 05:01.00</v>
      </c>
      <c r="M34">
        <v>8.7100000000000009</v>
      </c>
      <c r="N34">
        <v>87.6</v>
      </c>
      <c r="O34">
        <v>39.53</v>
      </c>
      <c r="P34">
        <v>-52</v>
      </c>
      <c r="Q34">
        <v>64</v>
      </c>
      <c r="R34">
        <v>87</v>
      </c>
      <c r="S34">
        <v>39</v>
      </c>
      <c r="T34" t="s">
        <v>29</v>
      </c>
    </row>
    <row r="35" spans="1:20" x14ac:dyDescent="0.25">
      <c r="A35">
        <v>41900235</v>
      </c>
      <c r="B35" t="s">
        <v>28</v>
      </c>
      <c r="C35" t="s">
        <v>20</v>
      </c>
      <c r="D35">
        <v>91</v>
      </c>
      <c r="E35">
        <v>94</v>
      </c>
      <c r="F35">
        <v>3</v>
      </c>
      <c r="G35">
        <v>4</v>
      </c>
      <c r="H35" s="1">
        <v>3.8194444444444443E-3</v>
      </c>
      <c r="I35" t="s">
        <v>21</v>
      </c>
      <c r="J35" t="s">
        <v>22</v>
      </c>
      <c r="K35" s="2" t="str">
        <f>HYPERLINK("https://www.nba.com/stats/events?CFID=&amp;CFPARAMS=&amp;GameEventID=560&amp;GameID=0041900235&amp;Season=2019-20&amp;flag=1&amp;title=Leonard%2026'%203PT%20%20(26%20PTS)", "26' 3PT  (26 PTS)")</f>
        <v>26' 3PT  (26 PTS)</v>
      </c>
      <c r="L35" s="2" t="str">
        <f>HYPERLINK("https://www.nba.com/game/...-vs-...-0041900235/play-by-play?watchFullGame=true", "LAC vs DEN - Q4 05:30.00")</f>
        <v>LAC vs DEN - Q4 05:30.00</v>
      </c>
      <c r="M35">
        <v>26.48</v>
      </c>
      <c r="N35">
        <v>32.67</v>
      </c>
      <c r="O35">
        <v>40.020000000000003</v>
      </c>
      <c r="P35">
        <v>50</v>
      </c>
      <c r="Q35">
        <v>255</v>
      </c>
      <c r="R35">
        <v>32</v>
      </c>
      <c r="S35">
        <v>40</v>
      </c>
      <c r="T35" t="s">
        <v>23</v>
      </c>
    </row>
    <row r="36" spans="1:20" x14ac:dyDescent="0.25">
      <c r="A36">
        <v>41900156</v>
      </c>
      <c r="B36" t="s">
        <v>19</v>
      </c>
      <c r="C36" t="s">
        <v>27</v>
      </c>
      <c r="D36">
        <v>41</v>
      </c>
      <c r="E36">
        <v>41</v>
      </c>
      <c r="F36">
        <v>0</v>
      </c>
      <c r="G36">
        <v>2</v>
      </c>
      <c r="H36" s="1">
        <v>5.6134259259259262E-3</v>
      </c>
      <c r="I36" t="s">
        <v>24</v>
      </c>
      <c r="J36" t="s">
        <v>22</v>
      </c>
      <c r="K36" s="2" t="str">
        <f>HYPERLINK("https://www.nba.com/stats/events?CFID=&amp;CFPARAMS=&amp;GameEventID=212&amp;GameID=0041900156&amp;Season=2019-20&amp;flag=1&amp;title=Leonard%2012'%20hook%20(4%20PTS)", "12' hook (4 PTS)")</f>
        <v>12' hook (4 PTS)</v>
      </c>
      <c r="L36" s="2" t="str">
        <f>HYPERLINK("https://www.nba.com/game/...-vs-...-0041900156/play-by-play?watchFullGame=true", "LAC vs DAL - Q2 08:05.00")</f>
        <v>LAC vs DAL - Q2 08:05.00</v>
      </c>
      <c r="M36">
        <v>11.87</v>
      </c>
      <c r="N36">
        <v>16.510000000000002</v>
      </c>
      <c r="O36">
        <v>40.270000000000003</v>
      </c>
      <c r="P36">
        <v>49</v>
      </c>
      <c r="Q36">
        <v>103</v>
      </c>
      <c r="R36">
        <v>16</v>
      </c>
      <c r="S36">
        <v>40</v>
      </c>
      <c r="T36" t="s">
        <v>23</v>
      </c>
    </row>
    <row r="37" spans="1:20" x14ac:dyDescent="0.25">
      <c r="A37">
        <v>41900155</v>
      </c>
      <c r="B37" t="s">
        <v>19</v>
      </c>
      <c r="C37" t="s">
        <v>20</v>
      </c>
      <c r="D37">
        <v>27</v>
      </c>
      <c r="E37">
        <v>16</v>
      </c>
      <c r="F37">
        <v>11</v>
      </c>
      <c r="G37">
        <v>1</v>
      </c>
      <c r="H37" s="1">
        <v>3.3101851851851851E-3</v>
      </c>
      <c r="I37" t="s">
        <v>24</v>
      </c>
      <c r="J37" t="s">
        <v>22</v>
      </c>
      <c r="K37" s="2" t="str">
        <f>HYPERLINK("https://www.nba.com/stats/events?CFID=&amp;CFPARAMS=&amp;GameEventID=74&amp;GameID=0041900155&amp;Season=2019-20&amp;flag=1&amp;title=Leonard%206'%20jumpshot%20(10%20PTS)", "6' jumpshot (10 PTS)")</f>
        <v>6' jumpshot (10 PTS)</v>
      </c>
      <c r="L37" s="2" t="str">
        <f>HYPERLINK("https://www.nba.com/game/...-vs-...-0041900155/play-by-play?watchFullGame=true", "LAC vs DAL - Q1 04:46.00")</f>
        <v>LAC vs DAL - Q1 04:46.00</v>
      </c>
      <c r="M37">
        <v>5.55</v>
      </c>
      <c r="N37">
        <v>7.57</v>
      </c>
      <c r="O37">
        <v>40.020000000000003</v>
      </c>
      <c r="P37">
        <v>50</v>
      </c>
      <c r="Q37">
        <v>19</v>
      </c>
      <c r="R37">
        <v>7</v>
      </c>
      <c r="S37">
        <v>40</v>
      </c>
      <c r="T37" t="s">
        <v>23</v>
      </c>
    </row>
    <row r="38" spans="1:20" x14ac:dyDescent="0.25">
      <c r="A38">
        <v>41900234</v>
      </c>
      <c r="B38" t="s">
        <v>19</v>
      </c>
      <c r="C38" t="s">
        <v>20</v>
      </c>
      <c r="D38">
        <v>43</v>
      </c>
      <c r="E38">
        <v>30</v>
      </c>
      <c r="F38">
        <v>13</v>
      </c>
      <c r="G38">
        <v>2</v>
      </c>
      <c r="H38" s="1">
        <v>3.8773148148148148E-3</v>
      </c>
      <c r="I38" t="s">
        <v>21</v>
      </c>
      <c r="J38" t="s">
        <v>22</v>
      </c>
      <c r="K38" s="2" t="str">
        <f>HYPERLINK("https://www.nba.com/stats/events?CFID=&amp;CFPARAMS=&amp;GameEventID=268&amp;GameID=0041900234&amp;Season=2019-20&amp;flag=1&amp;title=Leonard%2018'%20jumpshot%20(15%20PTS)", "18' jumpshot (15 PTS)")</f>
        <v>18' jumpshot (15 PTS)</v>
      </c>
      <c r="L38" s="2" t="str">
        <f>HYPERLINK("https://www.nba.com/game/...-vs-...-0041900234/play-by-play?watchFullGame=true", "LAC vs DEN - Q2 05:35.00")</f>
        <v>LAC vs DEN - Q2 05:35.00</v>
      </c>
      <c r="M38">
        <v>17.93</v>
      </c>
      <c r="N38">
        <v>23.47</v>
      </c>
      <c r="O38">
        <v>41</v>
      </c>
      <c r="P38">
        <v>45</v>
      </c>
      <c r="Q38">
        <v>168</v>
      </c>
      <c r="R38">
        <v>23</v>
      </c>
      <c r="S38">
        <v>41</v>
      </c>
      <c r="T38" t="s">
        <v>23</v>
      </c>
    </row>
    <row r="39" spans="1:20" x14ac:dyDescent="0.25">
      <c r="A39">
        <v>41900155</v>
      </c>
      <c r="B39" t="s">
        <v>19</v>
      </c>
      <c r="C39" t="s">
        <v>25</v>
      </c>
      <c r="D39">
        <v>41</v>
      </c>
      <c r="E39">
        <v>22</v>
      </c>
      <c r="F39">
        <v>19</v>
      </c>
      <c r="G39">
        <v>1</v>
      </c>
      <c r="H39" s="1">
        <v>1.076388888888889E-4</v>
      </c>
      <c r="I39" t="s">
        <v>24</v>
      </c>
      <c r="J39" t="s">
        <v>22</v>
      </c>
      <c r="K39" s="2" t="str">
        <f>HYPERLINK("https://www.nba.com/stats/events?CFID=&amp;CFPARAMS=&amp;GameEventID=155&amp;GameID=0041900155&amp;Season=2019-20&amp;flag=1&amp;title=Leonard%20layup%20(15%20PTS)", "Layup (15 PTS)")</f>
        <v>Layup (15 PTS)</v>
      </c>
      <c r="L39" s="2" t="str">
        <f>HYPERLINK("https://www.nba.com/game/...-vs-...-0041900155/play-by-play?watchFullGame=true", "LAC vs DAL - Q1 00:09.30")</f>
        <v>LAC vs DAL - Q1 00:09.30</v>
      </c>
      <c r="M39">
        <v>4.46</v>
      </c>
      <c r="N39">
        <v>6.78</v>
      </c>
      <c r="O39">
        <v>41.74</v>
      </c>
      <c r="P39">
        <v>41</v>
      </c>
      <c r="Q39">
        <v>11</v>
      </c>
      <c r="R39">
        <v>6</v>
      </c>
      <c r="S39">
        <v>41</v>
      </c>
      <c r="T39" t="s">
        <v>23</v>
      </c>
    </row>
    <row r="40" spans="1:20" hidden="1" x14ac:dyDescent="0.25">
      <c r="A40">
        <v>41900151</v>
      </c>
      <c r="B40" t="s">
        <v>19</v>
      </c>
      <c r="C40" t="s">
        <v>20</v>
      </c>
      <c r="D40">
        <v>29</v>
      </c>
      <c r="E40">
        <v>27</v>
      </c>
      <c r="F40">
        <v>2</v>
      </c>
      <c r="G40">
        <v>1</v>
      </c>
      <c r="H40" s="1">
        <v>1.8287037037037037E-3</v>
      </c>
      <c r="I40" t="s">
        <v>24</v>
      </c>
      <c r="J40" t="s">
        <v>22</v>
      </c>
      <c r="K40" s="2" t="str">
        <f>HYPERLINK("https://www.nba.com/stats/events?CFID=&amp;CFPARAMS=&amp;GameEventID=141&amp;GameID=0041900151&amp;Season=2019-20&amp;flag=1&amp;title=Leonard%2010'%20jumpshot%20(9%20PTS)", "10' jumpshot (9 PTS)")</f>
        <v>10' jumpshot (9 PTS)</v>
      </c>
      <c r="L40" s="2" t="str">
        <f>HYPERLINK("https://www.nba.com/game/...-vs-...-0041900151/play-by-play?watchFullGame=true", "LAC vs DAL - Q1 02:38.00")</f>
        <v>LAC vs DAL - Q1 02:38.00</v>
      </c>
      <c r="M40">
        <v>9.94</v>
      </c>
      <c r="N40">
        <v>85.1</v>
      </c>
      <c r="O40">
        <v>42.96</v>
      </c>
      <c r="P40">
        <v>-35</v>
      </c>
      <c r="Q40">
        <v>88</v>
      </c>
      <c r="R40">
        <v>85</v>
      </c>
      <c r="S40">
        <v>42</v>
      </c>
      <c r="T40" t="s">
        <v>29</v>
      </c>
    </row>
    <row r="41" spans="1:20" x14ac:dyDescent="0.25">
      <c r="A41">
        <v>41900155</v>
      </c>
      <c r="B41" t="s">
        <v>19</v>
      </c>
      <c r="C41" t="s">
        <v>20</v>
      </c>
      <c r="D41">
        <v>25</v>
      </c>
      <c r="E41">
        <v>16</v>
      </c>
      <c r="F41">
        <v>9</v>
      </c>
      <c r="G41">
        <v>1</v>
      </c>
      <c r="H41" s="1">
        <v>3.7268518518518519E-3</v>
      </c>
      <c r="I41" t="s">
        <v>24</v>
      </c>
      <c r="J41" t="s">
        <v>22</v>
      </c>
      <c r="K41" s="2" t="str">
        <f>HYPERLINK("https://www.nba.com/stats/events?CFID=&amp;CFPARAMS=&amp;GameEventID=67&amp;GameID=0041900155&amp;Season=2019-20&amp;flag=1&amp;title=Leonard%2019'%20jumpshot%20(8%20PTS)", "19' jumpshot (8 PTS)")</f>
        <v>19' jumpshot (8 PTS)</v>
      </c>
      <c r="L41" s="2" t="str">
        <f>HYPERLINK("https://www.nba.com/game/...-vs-...-0041900155/play-by-play?watchFullGame=true", "LAC vs DAL - Q1 05:22.00")</f>
        <v>LAC vs DAL - Q1 05:22.00</v>
      </c>
      <c r="M41">
        <v>18.93</v>
      </c>
      <c r="N41">
        <v>24.79</v>
      </c>
      <c r="O41">
        <v>42.96</v>
      </c>
      <c r="P41">
        <v>35</v>
      </c>
      <c r="Q41">
        <v>180</v>
      </c>
      <c r="R41">
        <v>24</v>
      </c>
      <c r="S41">
        <v>42</v>
      </c>
      <c r="T41" t="s">
        <v>23</v>
      </c>
    </row>
    <row r="42" spans="1:20" x14ac:dyDescent="0.25">
      <c r="A42">
        <v>41900231</v>
      </c>
      <c r="B42" t="s">
        <v>19</v>
      </c>
      <c r="C42" t="s">
        <v>27</v>
      </c>
      <c r="D42">
        <v>89</v>
      </c>
      <c r="E42">
        <v>62</v>
      </c>
      <c r="F42">
        <v>27</v>
      </c>
      <c r="G42">
        <v>3</v>
      </c>
      <c r="H42" s="1">
        <v>2.2800925925925927E-3</v>
      </c>
      <c r="I42" t="s">
        <v>21</v>
      </c>
      <c r="J42" t="s">
        <v>22</v>
      </c>
      <c r="K42" s="2" t="str">
        <f>HYPERLINK("https://www.nba.com/stats/events?CFID=&amp;CFPARAMS=&amp;GameEventID=421&amp;GameID=0041900231&amp;Season=2019-20&amp;flag=1&amp;title=Leonard%209'%20hook%20(29%20PTS)%20(L.%20Shamet%201%20AST)", "9' hook (29 PTS) (L. Shamet 1 AST)")</f>
        <v>9' hook (29 PTS) (L. Shamet 1 AST)</v>
      </c>
      <c r="L42" s="2" t="str">
        <f>HYPERLINK("https://www.nba.com/game/...-vs-...-0041900231/play-by-play?watchFullGame=true", "LAC vs DEN - Q3 03:17.00")</f>
        <v>LAC vs DEN - Q3 03:17.00</v>
      </c>
      <c r="M42">
        <v>8.58</v>
      </c>
      <c r="N42">
        <v>13.49</v>
      </c>
      <c r="O42">
        <v>43.7</v>
      </c>
      <c r="P42">
        <v>32</v>
      </c>
      <c r="Q42">
        <v>74</v>
      </c>
      <c r="R42">
        <v>13</v>
      </c>
      <c r="S42">
        <v>43</v>
      </c>
      <c r="T42" t="s">
        <v>23</v>
      </c>
    </row>
    <row r="43" spans="1:20" x14ac:dyDescent="0.25">
      <c r="A43">
        <v>41900153</v>
      </c>
      <c r="B43" t="s">
        <v>19</v>
      </c>
      <c r="C43" t="s">
        <v>20</v>
      </c>
      <c r="D43">
        <v>60</v>
      </c>
      <c r="E43">
        <v>47</v>
      </c>
      <c r="F43">
        <v>13</v>
      </c>
      <c r="G43">
        <v>2</v>
      </c>
      <c r="H43" s="1">
        <v>1.0300925925925926E-3</v>
      </c>
      <c r="I43" t="s">
        <v>24</v>
      </c>
      <c r="J43" t="s">
        <v>22</v>
      </c>
      <c r="K43" s="2" t="str">
        <f>HYPERLINK("https://www.nba.com/stats/events?CFID=&amp;CFPARAMS=&amp;GameEventID=310&amp;GameID=0041900153&amp;Season=2019-20&amp;flag=1&amp;title=Leonard%207'%20jumpshot%20(18%20PTS)", "7' jumpshot (18 PTS)")</f>
        <v>7' jumpshot (18 PTS)</v>
      </c>
      <c r="L43" s="2" t="str">
        <f>HYPERLINK("https://www.nba.com/game/...-vs-...-0041900153/play-by-play?watchFullGame=true", "LAC vs DAL - Q2 01:29.00")</f>
        <v>LAC vs DAL - Q2 01:29.00</v>
      </c>
      <c r="M43">
        <v>7.38</v>
      </c>
      <c r="N43">
        <v>12.04</v>
      </c>
      <c r="O43">
        <v>43.45</v>
      </c>
      <c r="P43">
        <v>33</v>
      </c>
      <c r="Q43">
        <v>61</v>
      </c>
      <c r="R43">
        <v>12</v>
      </c>
      <c r="S43">
        <v>43</v>
      </c>
      <c r="T43" t="s">
        <v>23</v>
      </c>
    </row>
    <row r="44" spans="1:20" x14ac:dyDescent="0.25">
      <c r="A44">
        <v>41900231</v>
      </c>
      <c r="B44" t="s">
        <v>19</v>
      </c>
      <c r="C44" t="s">
        <v>20</v>
      </c>
      <c r="D44">
        <v>14</v>
      </c>
      <c r="E44">
        <v>13</v>
      </c>
      <c r="F44">
        <v>1</v>
      </c>
      <c r="G44">
        <v>1</v>
      </c>
      <c r="H44" s="1">
        <v>4.7337962962962967E-3</v>
      </c>
      <c r="I44" t="s">
        <v>21</v>
      </c>
      <c r="J44" t="s">
        <v>22</v>
      </c>
      <c r="K44" s="2" t="str">
        <f>HYPERLINK("https://www.nba.com/stats/events?CFID=&amp;CFPARAMS=&amp;GameEventID=60&amp;GameID=0041900231&amp;Season=2019-20&amp;flag=1&amp;title=Leonard%2013'%20jumpshot%20(2%20PTS)", "13' jumpshot (2 PTS)")</f>
        <v>13' jumpshot (2 PTS)</v>
      </c>
      <c r="L44" s="2" t="str">
        <f>HYPERLINK("https://www.nba.com/game/...-vs-...-0041900231/play-by-play?watchFullGame=true", "LAC vs DEN - Q1 06:49.00")</f>
        <v>LAC vs DEN - Q1 06:49.00</v>
      </c>
      <c r="M44">
        <v>13.03</v>
      </c>
      <c r="N44">
        <v>81.42</v>
      </c>
      <c r="O44">
        <v>44.68</v>
      </c>
      <c r="P44">
        <v>-27</v>
      </c>
      <c r="Q44">
        <v>122</v>
      </c>
      <c r="R44">
        <v>81</v>
      </c>
      <c r="S44">
        <v>44</v>
      </c>
      <c r="T44" t="s">
        <v>29</v>
      </c>
    </row>
    <row r="45" spans="1:20" x14ac:dyDescent="0.25">
      <c r="A45">
        <v>41900154</v>
      </c>
      <c r="B45" t="s">
        <v>19</v>
      </c>
      <c r="C45" t="s">
        <v>20</v>
      </c>
      <c r="D45">
        <v>119</v>
      </c>
      <c r="E45">
        <v>121</v>
      </c>
      <c r="F45">
        <v>2</v>
      </c>
      <c r="G45">
        <v>4</v>
      </c>
      <c r="H45" s="1">
        <v>9.9537037037037042E-4</v>
      </c>
      <c r="I45" t="s">
        <v>24</v>
      </c>
      <c r="J45" t="s">
        <v>22</v>
      </c>
      <c r="K45" s="2" t="str">
        <f>HYPERLINK("https://www.nba.com/stats/events?CFID=&amp;CFPARAMS=&amp;GameEventID=664&amp;GameID=0041900154&amp;Season=2019-20&amp;flag=1&amp;title=Leonard%2011'%20jumpshot%20(28%20PTS)", "11' jumpshot (28 PTS)")</f>
        <v>11' jumpshot (28 PTS)</v>
      </c>
      <c r="L45" s="2" t="str">
        <f>HYPERLINK("https://www.nba.com/game/...-vs-...-0041900154/play-by-play?watchFullGame=true", "LAC vs DAL - Q4 01:26.00")</f>
        <v>LAC vs DAL - Q4 01:26.00</v>
      </c>
      <c r="M45">
        <v>11.32</v>
      </c>
      <c r="N45">
        <v>83.26</v>
      </c>
      <c r="O45">
        <v>44.92</v>
      </c>
      <c r="P45">
        <v>-25</v>
      </c>
      <c r="Q45">
        <v>105</v>
      </c>
      <c r="R45">
        <v>83</v>
      </c>
      <c r="S45">
        <v>44</v>
      </c>
      <c r="T45" t="s">
        <v>29</v>
      </c>
    </row>
    <row r="46" spans="1:20" hidden="1" x14ac:dyDescent="0.25">
      <c r="A46">
        <v>41900151</v>
      </c>
      <c r="B46" t="s">
        <v>19</v>
      </c>
      <c r="C46" t="s">
        <v>27</v>
      </c>
      <c r="D46">
        <v>97</v>
      </c>
      <c r="E46">
        <v>94</v>
      </c>
      <c r="F46">
        <v>3</v>
      </c>
      <c r="G46">
        <v>4</v>
      </c>
      <c r="H46" s="1">
        <v>4.8842592592592592E-3</v>
      </c>
      <c r="I46" t="s">
        <v>24</v>
      </c>
      <c r="J46" t="s">
        <v>22</v>
      </c>
      <c r="K46" s="2" t="str">
        <f>HYPERLINK("https://www.nba.com/stats/events?CFID=&amp;CFPARAMS=&amp;GameEventID=595&amp;GameID=0041900151&amp;Season=2019-20&amp;flag=1&amp;title=Leonard%206'%20hook%20(21%20PTS)", "6' hook (21 PTS)")</f>
        <v>6' hook (21 PTS)</v>
      </c>
      <c r="L46" s="2" t="str">
        <f>HYPERLINK("https://www.nba.com/game/...-vs-...-0041900151/play-by-play?watchFullGame=true", "LAC vs DAL - Q4 07:02.00")</f>
        <v>LAC vs DAL - Q4 07:02.00</v>
      </c>
      <c r="M46">
        <v>5.91</v>
      </c>
      <c r="N46">
        <v>10.46</v>
      </c>
      <c r="O46">
        <v>44.19</v>
      </c>
      <c r="P46">
        <v>29</v>
      </c>
      <c r="Q46">
        <v>46</v>
      </c>
      <c r="R46">
        <v>10</v>
      </c>
      <c r="S46">
        <v>44</v>
      </c>
      <c r="T46" t="s">
        <v>23</v>
      </c>
    </row>
    <row r="47" spans="1:20" x14ac:dyDescent="0.25">
      <c r="A47">
        <v>41900153</v>
      </c>
      <c r="B47" t="s">
        <v>19</v>
      </c>
      <c r="C47" t="s">
        <v>20</v>
      </c>
      <c r="D47">
        <v>6</v>
      </c>
      <c r="E47">
        <v>4</v>
      </c>
      <c r="F47">
        <v>2</v>
      </c>
      <c r="G47">
        <v>1</v>
      </c>
      <c r="H47" s="1">
        <v>6.4930555555555557E-3</v>
      </c>
      <c r="I47" t="s">
        <v>24</v>
      </c>
      <c r="J47" t="s">
        <v>22</v>
      </c>
      <c r="K47" s="2" t="str">
        <f>HYPERLINK("https://www.nba.com/stats/events?CFID=&amp;CFPARAMS=&amp;GameEventID=30&amp;GameID=0041900153&amp;Season=2019-20&amp;flag=1&amp;title=Leonard%20jumpshot%20(2%20PTS)", "Jumpshot (2 PTS)")</f>
        <v>Jumpshot (2 PTS)</v>
      </c>
      <c r="L47" s="2" t="str">
        <f>HYPERLINK("https://www.nba.com/game/...-vs-...-0041900153/play-by-play?watchFullGame=true", "LAC vs DAL - Q1 09:21.00")</f>
        <v>LAC vs DAL - Q1 09:21.00</v>
      </c>
      <c r="M47">
        <v>2.91</v>
      </c>
      <c r="N47">
        <v>6.26</v>
      </c>
      <c r="O47">
        <v>44.68</v>
      </c>
      <c r="P47">
        <v>27</v>
      </c>
      <c r="Q47">
        <v>6</v>
      </c>
      <c r="R47">
        <v>6</v>
      </c>
      <c r="S47">
        <v>44</v>
      </c>
      <c r="T47" t="s">
        <v>23</v>
      </c>
    </row>
    <row r="48" spans="1:20" x14ac:dyDescent="0.25">
      <c r="A48">
        <v>41900236</v>
      </c>
      <c r="B48" t="s">
        <v>19</v>
      </c>
      <c r="C48" t="s">
        <v>20</v>
      </c>
      <c r="D48">
        <v>54</v>
      </c>
      <c r="E48">
        <v>45</v>
      </c>
      <c r="F48">
        <v>9</v>
      </c>
      <c r="G48">
        <v>2</v>
      </c>
      <c r="H48" s="1">
        <v>1.712962962962963E-3</v>
      </c>
      <c r="I48" t="s">
        <v>21</v>
      </c>
      <c r="J48" t="s">
        <v>22</v>
      </c>
      <c r="K48" s="2" t="str">
        <f>HYPERLINK("https://www.nba.com/stats/events?CFID=&amp;CFPARAMS=&amp;GameEventID=278&amp;GameID=0041900236&amp;Season=2019-20&amp;flag=1&amp;title=Leonard%20jumpshot%20(11%20PTS)", "Jumpshot (11 PTS)")</f>
        <v>Jumpshot (11 PTS)</v>
      </c>
      <c r="L48" s="2" t="str">
        <f>HYPERLINK("https://www.nba.com/game/...-vs-...-0041900236/play-by-play?watchFullGame=true", "LAC vs DEN - Q2 02:28.00")</f>
        <v>LAC vs DEN - Q2 02:28.00</v>
      </c>
      <c r="M48">
        <v>3.81</v>
      </c>
      <c r="N48">
        <v>8.23</v>
      </c>
      <c r="O48">
        <v>45.41</v>
      </c>
      <c r="P48">
        <v>23</v>
      </c>
      <c r="Q48">
        <v>25</v>
      </c>
      <c r="R48">
        <v>8</v>
      </c>
      <c r="S48">
        <v>45</v>
      </c>
      <c r="T48" t="s">
        <v>23</v>
      </c>
    </row>
    <row r="49" spans="1:20" x14ac:dyDescent="0.25">
      <c r="A49">
        <v>41900152</v>
      </c>
      <c r="B49" t="s">
        <v>19</v>
      </c>
      <c r="C49" t="s">
        <v>25</v>
      </c>
      <c r="D49">
        <v>4</v>
      </c>
      <c r="E49">
        <v>15</v>
      </c>
      <c r="F49">
        <v>11</v>
      </c>
      <c r="G49">
        <v>1</v>
      </c>
      <c r="H49" s="1">
        <v>4.6527777777777774E-3</v>
      </c>
      <c r="I49" t="s">
        <v>24</v>
      </c>
      <c r="J49" t="s">
        <v>22</v>
      </c>
      <c r="K49" s="2" t="str">
        <f>HYPERLINK("https://www.nba.com/stats/events?CFID=&amp;CFPARAMS=&amp;GameEventID=61&amp;GameID=0041900152&amp;Season=2019-20&amp;flag=1&amp;title=Leonard%20layup%20(2%20PTS)%20(L.%20Williams%201%20AST)", "Layup (2 PTS) (L. Williams 1 AST)")</f>
        <v>Layup (2 PTS) (L. Williams 1 AST)</v>
      </c>
      <c r="L49" s="2" t="str">
        <f>HYPERLINK("https://www.nba.com/game/...-vs-...-0041900152/play-by-play?watchFullGame=true", "LAC vs DAL - Q1 06:42.00")</f>
        <v>LAC vs DAL - Q1 06:42.00</v>
      </c>
      <c r="M49">
        <v>2.5499999999999998</v>
      </c>
      <c r="N49">
        <v>5.86</v>
      </c>
      <c r="O49">
        <v>45.17</v>
      </c>
      <c r="P49">
        <v>24</v>
      </c>
      <c r="Q49">
        <v>3</v>
      </c>
      <c r="R49">
        <v>5</v>
      </c>
      <c r="S49">
        <v>45</v>
      </c>
      <c r="T49" t="s">
        <v>23</v>
      </c>
    </row>
    <row r="50" spans="1:20" x14ac:dyDescent="0.25">
      <c r="A50">
        <v>41900233</v>
      </c>
      <c r="B50" t="s">
        <v>19</v>
      </c>
      <c r="C50" t="s">
        <v>20</v>
      </c>
      <c r="D50">
        <v>104</v>
      </c>
      <c r="E50">
        <v>101</v>
      </c>
      <c r="F50">
        <v>3</v>
      </c>
      <c r="G50">
        <v>4</v>
      </c>
      <c r="H50" s="1">
        <v>3.0902777777777777E-3</v>
      </c>
      <c r="I50" t="s">
        <v>21</v>
      </c>
      <c r="J50" t="s">
        <v>22</v>
      </c>
      <c r="K50" s="2" t="str">
        <f>HYPERLINK("https://www.nba.com/stats/events?CFID=&amp;CFPARAMS=&amp;GameEventID=579&amp;GameID=0041900233&amp;Season=2019-20&amp;flag=1&amp;title=Leonard%2016'%20jumpshot%20(21%20PTS)", "16' jumpshot (21 PTS)")</f>
        <v>16' jumpshot (21 PTS)</v>
      </c>
      <c r="L50" s="2" t="str">
        <f>HYPERLINK("https://www.nba.com/game/...-vs-...-0041900233/play-by-play?watchFullGame=true", "LAC vs DEN - Q4 04:27.00")</f>
        <v>LAC vs DEN - Q4 04:27.00</v>
      </c>
      <c r="M50">
        <v>16.29</v>
      </c>
      <c r="N50">
        <v>77.739999999999995</v>
      </c>
      <c r="O50">
        <v>46.88</v>
      </c>
      <c r="P50">
        <v>-16</v>
      </c>
      <c r="Q50">
        <v>157</v>
      </c>
      <c r="R50">
        <v>77</v>
      </c>
      <c r="S50">
        <v>46</v>
      </c>
      <c r="T50" t="s">
        <v>29</v>
      </c>
    </row>
    <row r="51" spans="1:20" hidden="1" x14ac:dyDescent="0.25">
      <c r="A51">
        <v>41900151</v>
      </c>
      <c r="B51" t="s">
        <v>19</v>
      </c>
      <c r="C51" t="s">
        <v>20</v>
      </c>
      <c r="D51">
        <v>103</v>
      </c>
      <c r="E51">
        <v>98</v>
      </c>
      <c r="F51">
        <v>5</v>
      </c>
      <c r="G51">
        <v>4</v>
      </c>
      <c r="H51" s="1">
        <v>3.0902777777777777E-3</v>
      </c>
      <c r="I51" t="s">
        <v>24</v>
      </c>
      <c r="J51" t="s">
        <v>22</v>
      </c>
      <c r="K51" s="2" t="str">
        <f>HYPERLINK("https://www.nba.com/stats/events?CFID=&amp;CFPARAMS=&amp;GameEventID=622&amp;GameID=0041900151&amp;Season=2019-20&amp;flag=1&amp;title=Leonard%2013'%20jumpshot%20(25%20PTS)", "13' jumpshot (25 PTS)")</f>
        <v>13' jumpshot (25 PTS)</v>
      </c>
      <c r="L51" s="2" t="str">
        <f>HYPERLINK("https://www.nba.com/game/...-vs-...-0041900151/play-by-play?watchFullGame=true", "LAC vs DAL - Q4 04:27.00")</f>
        <v>LAC vs DAL - Q4 04:27.00</v>
      </c>
      <c r="M51">
        <v>13.41</v>
      </c>
      <c r="N51">
        <v>19.14</v>
      </c>
      <c r="O51">
        <v>46.39</v>
      </c>
      <c r="P51">
        <v>18</v>
      </c>
      <c r="Q51">
        <v>127</v>
      </c>
      <c r="R51">
        <v>19</v>
      </c>
      <c r="S51">
        <v>46</v>
      </c>
      <c r="T51" t="s">
        <v>23</v>
      </c>
    </row>
    <row r="52" spans="1:20" x14ac:dyDescent="0.25">
      <c r="A52">
        <v>41900152</v>
      </c>
      <c r="B52" t="s">
        <v>19</v>
      </c>
      <c r="C52" t="s">
        <v>25</v>
      </c>
      <c r="D52">
        <v>12</v>
      </c>
      <c r="E52">
        <v>20</v>
      </c>
      <c r="F52">
        <v>8</v>
      </c>
      <c r="G52">
        <v>1</v>
      </c>
      <c r="H52" s="1">
        <v>3.2523148148148147E-3</v>
      </c>
      <c r="I52" t="s">
        <v>24</v>
      </c>
      <c r="J52" t="s">
        <v>22</v>
      </c>
      <c r="K52" s="2" t="str">
        <f>HYPERLINK("https://www.nba.com/stats/events?CFID=&amp;CFPARAMS=&amp;GameEventID=96&amp;GameID=0041900152&amp;Season=2019-20&amp;flag=1&amp;title=Leonard%20layup%20(4%20PTS)", "Layup (4 PTS)")</f>
        <v>Layup (4 PTS)</v>
      </c>
      <c r="L52" s="2" t="str">
        <f>HYPERLINK("https://www.nba.com/game/...-vs-...-0041900152/play-by-play?watchFullGame=true", "LAC vs DAL - Q1 04:41.00")</f>
        <v>LAC vs DAL - Q1 04:41.00</v>
      </c>
      <c r="M52">
        <v>2.4700000000000002</v>
      </c>
      <c r="N52">
        <v>7.05</v>
      </c>
      <c r="O52">
        <v>46.88</v>
      </c>
      <c r="P52">
        <v>16</v>
      </c>
      <c r="Q52">
        <v>14</v>
      </c>
      <c r="R52">
        <v>7</v>
      </c>
      <c r="S52">
        <v>46</v>
      </c>
      <c r="T52" t="s">
        <v>23</v>
      </c>
    </row>
    <row r="53" spans="1:20" x14ac:dyDescent="0.25">
      <c r="A53">
        <v>41900155</v>
      </c>
      <c r="B53" t="s">
        <v>19</v>
      </c>
      <c r="C53" t="s">
        <v>20</v>
      </c>
      <c r="D53">
        <v>13</v>
      </c>
      <c r="E53">
        <v>16</v>
      </c>
      <c r="F53">
        <v>3</v>
      </c>
      <c r="G53">
        <v>1</v>
      </c>
      <c r="H53" s="1">
        <v>5.3819444444444444E-3</v>
      </c>
      <c r="I53" t="s">
        <v>24</v>
      </c>
      <c r="J53" t="s">
        <v>22</v>
      </c>
      <c r="K53" s="2" t="str">
        <f>HYPERLINK("https://www.nba.com/stats/events?CFID=&amp;CFPARAMS=&amp;GameEventID=43&amp;GameID=0041900155&amp;Season=2019-20&amp;flag=1&amp;title=Leonard%2014'%20jumpshot%20(4%20PTS)", "14' jumpshot (4 PTS)")</f>
        <v>14' jumpshot (4 PTS)</v>
      </c>
      <c r="L53" s="2" t="str">
        <f>HYPERLINK("https://www.nba.com/game/...-vs-...-0041900155/play-by-play?watchFullGame=true", "LAC vs DAL - Q1 07:45.00")</f>
        <v>LAC vs DAL - Q1 07:45.00</v>
      </c>
      <c r="M53">
        <v>13.7</v>
      </c>
      <c r="N53">
        <v>19.53</v>
      </c>
      <c r="O53">
        <v>47.86</v>
      </c>
      <c r="P53">
        <v>11</v>
      </c>
      <c r="Q53">
        <v>131</v>
      </c>
      <c r="R53">
        <v>19</v>
      </c>
      <c r="S53">
        <v>47</v>
      </c>
      <c r="T53" t="s">
        <v>23</v>
      </c>
    </row>
    <row r="54" spans="1:20" x14ac:dyDescent="0.25">
      <c r="A54">
        <v>41900234</v>
      </c>
      <c r="B54" t="s">
        <v>19</v>
      </c>
      <c r="C54" t="s">
        <v>20</v>
      </c>
      <c r="D54">
        <v>39</v>
      </c>
      <c r="E54">
        <v>23</v>
      </c>
      <c r="F54">
        <v>16</v>
      </c>
      <c r="G54">
        <v>2</v>
      </c>
      <c r="H54" s="1">
        <v>5.2546296296296299E-3</v>
      </c>
      <c r="I54" t="s">
        <v>21</v>
      </c>
      <c r="J54" t="s">
        <v>22</v>
      </c>
      <c r="K54" s="2" t="str">
        <f>HYPERLINK("https://www.nba.com/stats/events?CFID=&amp;CFPARAMS=&amp;GameEventID=242&amp;GameID=0041900234&amp;Season=2019-20&amp;flag=1&amp;title=Leonard%207'%20jumpshot%20(11%20PTS)", "7' jumpshot (11 PTS)")</f>
        <v>7' jumpshot (11 PTS)</v>
      </c>
      <c r="L54" s="2" t="str">
        <f>HYPERLINK("https://www.nba.com/game/...-vs-...-0041900234/play-by-play?watchFullGame=true", "LAC vs DEN - Q2 07:34.00")</f>
        <v>LAC vs DEN - Q2 07:34.00</v>
      </c>
      <c r="M54">
        <v>7.14</v>
      </c>
      <c r="N54">
        <v>12.43</v>
      </c>
      <c r="O54">
        <v>47.13</v>
      </c>
      <c r="P54">
        <v>14</v>
      </c>
      <c r="Q54">
        <v>64</v>
      </c>
      <c r="R54">
        <v>12</v>
      </c>
      <c r="S54">
        <v>47</v>
      </c>
      <c r="T54" t="s">
        <v>23</v>
      </c>
    </row>
    <row r="55" spans="1:20" x14ac:dyDescent="0.25">
      <c r="A55">
        <v>41900231</v>
      </c>
      <c r="B55" t="s">
        <v>19</v>
      </c>
      <c r="C55" t="s">
        <v>25</v>
      </c>
      <c r="D55">
        <v>20</v>
      </c>
      <c r="E55">
        <v>24</v>
      </c>
      <c r="F55">
        <v>4</v>
      </c>
      <c r="G55">
        <v>1</v>
      </c>
      <c r="H55" s="1">
        <v>2.8819444444444444E-3</v>
      </c>
      <c r="I55" t="s">
        <v>21</v>
      </c>
      <c r="J55" t="s">
        <v>22</v>
      </c>
      <c r="K55" s="2" t="str">
        <f>HYPERLINK("https://www.nba.com/stats/events?CFID=&amp;CFPARAMS=&amp;GameEventID=86&amp;GameID=0041900231&amp;Season=2019-20&amp;flag=1&amp;title=Leonard%20layup%20(6%20PTS)", "Layup (6 PTS)")</f>
        <v>Layup (6 PTS)</v>
      </c>
      <c r="L55" s="2" t="str">
        <f>HYPERLINK("https://www.nba.com/game/...-vs-...-0041900231/play-by-play?watchFullGame=true", "LAC vs DEN - Q1 04:09.00")</f>
        <v>LAC vs DEN - Q1 04:09.00</v>
      </c>
      <c r="M55">
        <v>2.0299999999999998</v>
      </c>
      <c r="N55">
        <v>93.25</v>
      </c>
      <c r="O55">
        <v>47.62</v>
      </c>
      <c r="P55">
        <v>-12</v>
      </c>
      <c r="Q55">
        <v>11</v>
      </c>
      <c r="R55">
        <v>93</v>
      </c>
      <c r="S55">
        <v>47</v>
      </c>
      <c r="T55" t="s">
        <v>29</v>
      </c>
    </row>
    <row r="56" spans="1:20" x14ac:dyDescent="0.25">
      <c r="A56">
        <v>41900237</v>
      </c>
      <c r="B56" t="s">
        <v>19</v>
      </c>
      <c r="C56" t="s">
        <v>25</v>
      </c>
      <c r="D56">
        <v>50</v>
      </c>
      <c r="E56">
        <v>38</v>
      </c>
      <c r="F56">
        <v>12</v>
      </c>
      <c r="G56">
        <v>2</v>
      </c>
      <c r="H56" s="1">
        <v>3.1944444444444446E-3</v>
      </c>
      <c r="I56" t="s">
        <v>21</v>
      </c>
      <c r="J56" t="s">
        <v>22</v>
      </c>
      <c r="K56" s="2" t="str">
        <f>HYPERLINK("https://www.nba.com/stats/events?CFID=&amp;CFPARAMS=&amp;GameEventID=265&amp;GameID=0041900237&amp;Season=2019-20&amp;flag=1&amp;title=Leonard%20layup%20(12%20PTS)", "Layup (12 PTS)")</f>
        <v>Layup (12 PTS)</v>
      </c>
      <c r="L56" s="2" t="str">
        <f>HYPERLINK("https://www.nba.com/game/...-vs-...-0041900237/play-by-play?watchFullGame=true", "LAC vs DEN - Q2 04:36.00")</f>
        <v>LAC vs DEN - Q2 04:36.00</v>
      </c>
      <c r="M56">
        <v>1.84</v>
      </c>
      <c r="N56">
        <v>93.51</v>
      </c>
      <c r="O56">
        <v>47.62</v>
      </c>
      <c r="P56">
        <v>-12</v>
      </c>
      <c r="Q56">
        <v>8</v>
      </c>
      <c r="R56">
        <v>93</v>
      </c>
      <c r="S56">
        <v>47</v>
      </c>
      <c r="T56" t="s">
        <v>29</v>
      </c>
    </row>
    <row r="57" spans="1:20" x14ac:dyDescent="0.25">
      <c r="A57">
        <v>41900233</v>
      </c>
      <c r="B57" t="s">
        <v>19</v>
      </c>
      <c r="C57" t="s">
        <v>25</v>
      </c>
      <c r="D57">
        <v>68</v>
      </c>
      <c r="E57">
        <v>72</v>
      </c>
      <c r="F57">
        <v>4</v>
      </c>
      <c r="G57">
        <v>3</v>
      </c>
      <c r="H57" s="1">
        <v>5.6249999999999998E-3</v>
      </c>
      <c r="I57" t="s">
        <v>21</v>
      </c>
      <c r="J57" t="s">
        <v>22</v>
      </c>
      <c r="K57" s="2" t="str">
        <f>HYPERLINK("https://www.nba.com/stats/events?CFID=&amp;CFPARAMS=&amp;GameEventID=347&amp;GameID=0041900233&amp;Season=2019-20&amp;flag=1&amp;title=Leonard%20layup%20(18%20PTS)", "Layup (18 PTS)")</f>
        <v>Layup (18 PTS)</v>
      </c>
      <c r="L57" s="2" t="str">
        <f>HYPERLINK("https://www.nba.com/game/...-vs-...-0041900233/play-by-play?watchFullGame=true", "LAC vs DEN - Q3 08:06.00")</f>
        <v>LAC vs DEN - Q3 08:06.00</v>
      </c>
      <c r="M57">
        <v>1.75</v>
      </c>
      <c r="N57">
        <v>93.64</v>
      </c>
      <c r="O57">
        <v>47.62</v>
      </c>
      <c r="P57">
        <v>-12</v>
      </c>
      <c r="Q57">
        <v>7</v>
      </c>
      <c r="R57">
        <v>93</v>
      </c>
      <c r="S57">
        <v>47</v>
      </c>
      <c r="T57" t="s">
        <v>29</v>
      </c>
    </row>
    <row r="58" spans="1:20" x14ac:dyDescent="0.25">
      <c r="A58">
        <v>41900153</v>
      </c>
      <c r="B58" t="s">
        <v>19</v>
      </c>
      <c r="C58" t="s">
        <v>20</v>
      </c>
      <c r="D58">
        <v>8</v>
      </c>
      <c r="E58">
        <v>9</v>
      </c>
      <c r="F58">
        <v>1</v>
      </c>
      <c r="G58">
        <v>1</v>
      </c>
      <c r="H58" s="1">
        <v>5.6481481481481478E-3</v>
      </c>
      <c r="I58" t="s">
        <v>24</v>
      </c>
      <c r="J58" t="s">
        <v>22</v>
      </c>
      <c r="K58" s="2" t="str">
        <f>HYPERLINK("https://www.nba.com/stats/events?CFID=&amp;CFPARAMS=&amp;GameEventID=40&amp;GameID=0041900153&amp;Season=2019-20&amp;flag=1&amp;title=Leonard%208'%20jumpshot%20(4%20PTS)", "8' jumpshot (4 PTS)")</f>
        <v>8' jumpshot (4 PTS)</v>
      </c>
      <c r="L58" s="2" t="str">
        <f>HYPERLINK("https://www.nba.com/game/...-vs-...-0041900153/play-by-play?watchFullGame=true", "LAC vs DAL - Q1 08:08.00")</f>
        <v>LAC vs DAL - Q1 08:08.00</v>
      </c>
      <c r="M58">
        <v>8.16</v>
      </c>
      <c r="N58">
        <v>13.62</v>
      </c>
      <c r="O58">
        <v>48.11</v>
      </c>
      <c r="P58">
        <v>9</v>
      </c>
      <c r="Q58">
        <v>75</v>
      </c>
      <c r="R58">
        <v>13</v>
      </c>
      <c r="S58">
        <v>48</v>
      </c>
      <c r="T58" t="s">
        <v>23</v>
      </c>
    </row>
    <row r="59" spans="1:20" x14ac:dyDescent="0.25">
      <c r="A59">
        <v>41900152</v>
      </c>
      <c r="B59" t="s">
        <v>19</v>
      </c>
      <c r="C59" t="s">
        <v>25</v>
      </c>
      <c r="D59">
        <v>58</v>
      </c>
      <c r="E59">
        <v>61</v>
      </c>
      <c r="F59">
        <v>3</v>
      </c>
      <c r="G59">
        <v>3</v>
      </c>
      <c r="H59" s="1">
        <v>8.1134259259259267E-3</v>
      </c>
      <c r="I59" t="s">
        <v>24</v>
      </c>
      <c r="J59" t="s">
        <v>22</v>
      </c>
      <c r="K59" s="2" t="str">
        <f>HYPERLINK("https://www.nba.com/stats/events?CFID=&amp;CFPARAMS=&amp;GameEventID=363&amp;GameID=0041900152&amp;Season=2019-20&amp;flag=1&amp;title=Leonard%20layup%20(20%20PTS)", "Layup (20 PTS)")</f>
        <v>Layup (20 PTS)</v>
      </c>
      <c r="L59" s="2" t="str">
        <f>HYPERLINK("https://www.nba.com/game/...-vs-...-0041900152/play-by-play?watchFullGame=true", "LAC vs DAL - Q3 11:41.00")</f>
        <v>LAC vs DAL - Q3 11:41.00</v>
      </c>
      <c r="M59">
        <v>3.03</v>
      </c>
      <c r="N59">
        <v>91.93</v>
      </c>
      <c r="O59">
        <v>48.11</v>
      </c>
      <c r="P59">
        <v>-9</v>
      </c>
      <c r="Q59">
        <v>23</v>
      </c>
      <c r="R59">
        <v>91</v>
      </c>
      <c r="S59">
        <v>48</v>
      </c>
      <c r="T59" t="s">
        <v>29</v>
      </c>
    </row>
    <row r="60" spans="1:20" x14ac:dyDescent="0.25">
      <c r="A60">
        <v>41900234</v>
      </c>
      <c r="B60" t="s">
        <v>19</v>
      </c>
      <c r="C60" t="s">
        <v>25</v>
      </c>
      <c r="D60">
        <v>24</v>
      </c>
      <c r="E60">
        <v>7</v>
      </c>
      <c r="F60">
        <v>17</v>
      </c>
      <c r="G60">
        <v>1</v>
      </c>
      <c r="H60" s="1">
        <v>1.6782407407407408E-3</v>
      </c>
      <c r="I60" t="s">
        <v>21</v>
      </c>
      <c r="J60" t="s">
        <v>22</v>
      </c>
      <c r="K60" s="2" t="str">
        <f>HYPERLINK("https://www.nba.com/stats/events?CFID=&amp;CFPARAMS=&amp;GameEventID=131&amp;GameID=0041900234&amp;Season=2019-20&amp;flag=1&amp;title=Leonard%20layup%20(7%20PTS)", "Layup (7 PTS)")</f>
        <v>Layup (7 PTS)</v>
      </c>
      <c r="L60" s="2" t="str">
        <f>HYPERLINK("https://www.nba.com/game/...-vs-...-0041900234/play-by-play?watchFullGame=true", "LAC vs DEN - Q1 02:25.00")</f>
        <v>LAC vs DEN - Q1 02:25.00</v>
      </c>
      <c r="M60">
        <v>1.72</v>
      </c>
      <c r="N60">
        <v>6.52</v>
      </c>
      <c r="O60">
        <v>48.11</v>
      </c>
      <c r="P60">
        <v>9</v>
      </c>
      <c r="Q60">
        <v>9</v>
      </c>
      <c r="R60">
        <v>6</v>
      </c>
      <c r="S60">
        <v>48</v>
      </c>
      <c r="T60" t="s">
        <v>23</v>
      </c>
    </row>
    <row r="61" spans="1:20" x14ac:dyDescent="0.25">
      <c r="A61">
        <v>41900231</v>
      </c>
      <c r="B61" t="s">
        <v>19</v>
      </c>
      <c r="C61" t="s">
        <v>26</v>
      </c>
      <c r="D61">
        <v>53</v>
      </c>
      <c r="E61">
        <v>43</v>
      </c>
      <c r="F61">
        <v>10</v>
      </c>
      <c r="G61">
        <v>2</v>
      </c>
      <c r="H61" s="1">
        <v>3.0208333333333333E-3</v>
      </c>
      <c r="I61" t="s">
        <v>21</v>
      </c>
      <c r="J61" t="s">
        <v>22</v>
      </c>
      <c r="K61" s="2" t="str">
        <f>HYPERLINK("https://www.nba.com/stats/events?CFID=&amp;CFPARAMS=&amp;GameEventID=251&amp;GameID=0041900231&amp;Season=2019-20&amp;flag=1&amp;title=Leonard%20dunk%20(17%20PTS)%20(P.%20Beverley%202%20AST)", "Dunk (17 PTS) (P. Beverley 2 AST)")</f>
        <v>Dunk (17 PTS) (P. Beverley 2 AST)</v>
      </c>
      <c r="L61" s="2" t="str">
        <f>HYPERLINK("https://www.nba.com/game/...-vs-...-0041900231/play-by-play?watchFullGame=true", "LAC vs DEN - Q2 04:21.00")</f>
        <v>LAC vs DEN - Q2 04:21.00</v>
      </c>
      <c r="M61">
        <v>1.67</v>
      </c>
      <c r="N61">
        <v>93.38</v>
      </c>
      <c r="O61">
        <v>48.6</v>
      </c>
      <c r="P61">
        <v>-7</v>
      </c>
      <c r="Q61">
        <v>10</v>
      </c>
      <c r="R61">
        <v>93</v>
      </c>
      <c r="S61">
        <v>48</v>
      </c>
      <c r="T61" t="s">
        <v>29</v>
      </c>
    </row>
    <row r="62" spans="1:20" x14ac:dyDescent="0.25">
      <c r="A62">
        <v>41900153</v>
      </c>
      <c r="B62" t="s">
        <v>19</v>
      </c>
      <c r="C62" t="s">
        <v>26</v>
      </c>
      <c r="D62">
        <v>120</v>
      </c>
      <c r="E62">
        <v>108</v>
      </c>
      <c r="F62">
        <v>12</v>
      </c>
      <c r="G62">
        <v>4</v>
      </c>
      <c r="H62" s="1">
        <v>3.7268518518518519E-3</v>
      </c>
      <c r="I62" t="s">
        <v>24</v>
      </c>
      <c r="J62" t="s">
        <v>22</v>
      </c>
      <c r="K62" s="2" t="str">
        <f>HYPERLINK("https://www.nba.com/stats/events?CFID=&amp;CFPARAMS=&amp;GameEventID=603&amp;GameID=0041900153&amp;Season=2019-20&amp;flag=1&amp;title=Leonard%20dunk%20(34%20PTS)", "Dunk (34 PTS)")</f>
        <v>Dunk (34 PTS)</v>
      </c>
      <c r="L62" s="2" t="str">
        <f>HYPERLINK("https://www.nba.com/game/...-vs-...-0041900153/play-by-play?watchFullGame=true", "LAC vs DAL - Q4 05:22.00")</f>
        <v>LAC vs DAL - Q4 05:22.00</v>
      </c>
      <c r="M62">
        <v>1.57</v>
      </c>
      <c r="N62">
        <v>93.51</v>
      </c>
      <c r="O62">
        <v>48.6</v>
      </c>
      <c r="P62">
        <v>-7</v>
      </c>
      <c r="Q62">
        <v>8</v>
      </c>
      <c r="R62">
        <v>93</v>
      </c>
      <c r="S62">
        <v>48</v>
      </c>
      <c r="T62" t="s">
        <v>29</v>
      </c>
    </row>
    <row r="63" spans="1:20" x14ac:dyDescent="0.25">
      <c r="A63">
        <v>41900152</v>
      </c>
      <c r="B63" t="s">
        <v>19</v>
      </c>
      <c r="C63" t="s">
        <v>26</v>
      </c>
      <c r="D63">
        <v>88</v>
      </c>
      <c r="E63">
        <v>98</v>
      </c>
      <c r="F63">
        <v>10</v>
      </c>
      <c r="G63">
        <v>4</v>
      </c>
      <c r="H63" s="1">
        <v>7.6157407407407406E-3</v>
      </c>
      <c r="I63" t="s">
        <v>24</v>
      </c>
      <c r="J63" t="s">
        <v>22</v>
      </c>
      <c r="K63" s="2" t="str">
        <f>HYPERLINK("https://www.nba.com/stats/events?CFID=&amp;CFPARAMS=&amp;GameEventID=565&amp;GameID=0041900152&amp;Season=2019-20&amp;flag=1&amp;title=Leonard%20dunk%20(29%20PTS)", "Dunk (29 PTS)")</f>
        <v>Dunk (29 PTS)</v>
      </c>
      <c r="L63" s="2" t="str">
        <f>HYPERLINK("https://www.nba.com/game/...-vs-...-0041900152/play-by-play?watchFullGame=true", "LAC vs DAL - Q4 10:58.00")</f>
        <v>LAC vs DAL - Q4 10:58.00</v>
      </c>
      <c r="M63">
        <v>1.35</v>
      </c>
      <c r="N63">
        <v>93.77</v>
      </c>
      <c r="O63">
        <v>48.6</v>
      </c>
      <c r="P63">
        <v>-7</v>
      </c>
      <c r="Q63">
        <v>6</v>
      </c>
      <c r="R63">
        <v>93</v>
      </c>
      <c r="S63">
        <v>48</v>
      </c>
      <c r="T63" t="s">
        <v>29</v>
      </c>
    </row>
    <row r="64" spans="1:20" x14ac:dyDescent="0.25">
      <c r="A64">
        <v>41900154</v>
      </c>
      <c r="B64" t="s">
        <v>19</v>
      </c>
      <c r="C64" t="s">
        <v>26</v>
      </c>
      <c r="D64">
        <v>4</v>
      </c>
      <c r="E64">
        <v>2</v>
      </c>
      <c r="F64">
        <v>2</v>
      </c>
      <c r="G64">
        <v>1</v>
      </c>
      <c r="H64" s="1">
        <v>7.060185185185185E-3</v>
      </c>
      <c r="I64" t="s">
        <v>24</v>
      </c>
      <c r="J64" t="s">
        <v>22</v>
      </c>
      <c r="K64" s="2" t="str">
        <f>HYPERLINK("https://www.nba.com/stats/events?CFID=&amp;CFPARAMS=&amp;GameEventID=26&amp;GameID=0041900154&amp;Season=2019-20&amp;flag=1&amp;title=Leonard%20dunk%20(2%20PTS)%20(M.%20Morris%20Sr.%201%20AST)", "Dunk (2 PTS) (M. Morris Sr. 1 AST)")</f>
        <v>Dunk (2 PTS) (M. Morris Sr. 1 AST)</v>
      </c>
      <c r="L64" s="2" t="str">
        <f>HYPERLINK("https://www.nba.com/game/...-vs-...-0041900154/play-by-play?watchFullGame=true", "LAC vs DAL - Q1 10:10.00")</f>
        <v>LAC vs DAL - Q1 10:10.00</v>
      </c>
      <c r="M64">
        <v>1.1100000000000001</v>
      </c>
      <c r="N64">
        <v>5.6</v>
      </c>
      <c r="O64">
        <v>48.11</v>
      </c>
      <c r="P64">
        <v>9</v>
      </c>
      <c r="Q64">
        <v>48</v>
      </c>
      <c r="R64">
        <v>5</v>
      </c>
      <c r="S64">
        <v>48</v>
      </c>
      <c r="T64" t="s">
        <v>23</v>
      </c>
    </row>
    <row r="65" spans="1:20" x14ac:dyDescent="0.25">
      <c r="A65">
        <v>41900236</v>
      </c>
      <c r="B65" t="s">
        <v>28</v>
      </c>
      <c r="C65" t="s">
        <v>20</v>
      </c>
      <c r="D65">
        <v>7</v>
      </c>
      <c r="E65">
        <v>8</v>
      </c>
      <c r="F65">
        <v>1</v>
      </c>
      <c r="G65">
        <v>1</v>
      </c>
      <c r="H65" s="1">
        <v>6.1342592592592594E-3</v>
      </c>
      <c r="I65" t="s">
        <v>21</v>
      </c>
      <c r="J65" t="s">
        <v>22</v>
      </c>
      <c r="K65" s="2" t="str">
        <f>HYPERLINK("https://www.nba.com/stats/events?CFID=&amp;CFPARAMS=&amp;GameEventID=40&amp;GameID=0041900236&amp;Season=2019-20&amp;flag=1&amp;title=Leonard%2027'%203PT%20%20(3%20PTS)%20(P.%20Beverley%201%20AST)", "27' 3PT  (3 PTS) (P. Beverley 1 AST)")</f>
        <v>27' 3PT  (3 PTS) (P. Beverley 1 AST)</v>
      </c>
      <c r="L65" s="2" t="str">
        <f>HYPERLINK("https://www.nba.com/game/...-vs-...-0041900236/play-by-play?watchFullGame=true", "LAC vs DEN - Q1 08:50.00")</f>
        <v>LAC vs DEN - Q1 08:50.00</v>
      </c>
      <c r="M65">
        <v>26.75</v>
      </c>
      <c r="N65">
        <v>33.46</v>
      </c>
      <c r="O65">
        <v>49.82</v>
      </c>
      <c r="P65">
        <v>1</v>
      </c>
      <c r="Q65">
        <v>262</v>
      </c>
      <c r="R65">
        <v>33</v>
      </c>
      <c r="S65">
        <v>49</v>
      </c>
      <c r="T65" t="s">
        <v>23</v>
      </c>
    </row>
    <row r="66" spans="1:20" x14ac:dyDescent="0.25">
      <c r="A66">
        <v>41900156</v>
      </c>
      <c r="B66" t="s">
        <v>19</v>
      </c>
      <c r="C66" t="s">
        <v>20</v>
      </c>
      <c r="D66">
        <v>85</v>
      </c>
      <c r="E66">
        <v>71</v>
      </c>
      <c r="F66">
        <v>14</v>
      </c>
      <c r="G66">
        <v>3</v>
      </c>
      <c r="H66" s="1">
        <v>3.3333333333333332E-4</v>
      </c>
      <c r="I66" t="s">
        <v>24</v>
      </c>
      <c r="J66" t="s">
        <v>22</v>
      </c>
      <c r="K66" s="2" t="str">
        <f>HYPERLINK("https://www.nba.com/stats/events?CFID=&amp;CFPARAMS=&amp;GameEventID=478&amp;GameID=0041900156&amp;Season=2019-20&amp;flag=1&amp;title=Leonard%2013'%20jumpshot%20(25%20PTS)", "13' jumpshot (25 PTS)")</f>
        <v>13' jumpshot (25 PTS)</v>
      </c>
      <c r="L66" s="2" t="str">
        <f>HYPERLINK("https://www.nba.com/game/...-vs-...-0041900156/play-by-play?watchFullGame=true", "LAC vs DAL - Q3 00:28.80")</f>
        <v>LAC vs DAL - Q3 00:28.80</v>
      </c>
      <c r="M66">
        <v>12.52</v>
      </c>
      <c r="N66">
        <v>81.69</v>
      </c>
      <c r="O66">
        <v>49.82</v>
      </c>
      <c r="P66">
        <v>-1</v>
      </c>
      <c r="Q66">
        <v>120</v>
      </c>
      <c r="R66">
        <v>81</v>
      </c>
      <c r="S66">
        <v>49</v>
      </c>
      <c r="T66" t="s">
        <v>29</v>
      </c>
    </row>
    <row r="67" spans="1:20" x14ac:dyDescent="0.25">
      <c r="A67">
        <v>41900153</v>
      </c>
      <c r="B67" t="s">
        <v>19</v>
      </c>
      <c r="C67" t="s">
        <v>20</v>
      </c>
      <c r="D67">
        <v>93</v>
      </c>
      <c r="E67">
        <v>77</v>
      </c>
      <c r="F67">
        <v>16</v>
      </c>
      <c r="G67">
        <v>3</v>
      </c>
      <c r="H67" s="1">
        <v>1.5740740740740741E-3</v>
      </c>
      <c r="I67" t="s">
        <v>24</v>
      </c>
      <c r="J67" t="s">
        <v>22</v>
      </c>
      <c r="K67" s="2" t="str">
        <f>HYPERLINK("https://www.nba.com/stats/events?CFID=&amp;CFPARAMS=&amp;GameEventID=458&amp;GameID=0041900153&amp;Season=2019-20&amp;flag=1&amp;title=Leonard%206'%20jumpshot%20(25%20PTS)", "6' jumpshot (25 PTS)")</f>
        <v>6' jumpshot (25 PTS)</v>
      </c>
      <c r="L67" s="2" t="str">
        <f>HYPERLINK("https://www.nba.com/game/...-vs-...-0041900153/play-by-play?watchFullGame=true", "LAC vs DAL - Q3 02:16.00")</f>
        <v>LAC vs DAL - Q3 02:16.00</v>
      </c>
      <c r="M67">
        <v>6.11</v>
      </c>
      <c r="N67">
        <v>88.52</v>
      </c>
      <c r="O67">
        <v>49.09</v>
      </c>
      <c r="P67">
        <v>-5</v>
      </c>
      <c r="Q67">
        <v>55</v>
      </c>
      <c r="R67">
        <v>88</v>
      </c>
      <c r="S67">
        <v>49</v>
      </c>
      <c r="T67" t="s">
        <v>29</v>
      </c>
    </row>
    <row r="68" spans="1:20" hidden="1" x14ac:dyDescent="0.25">
      <c r="A68">
        <v>41900151</v>
      </c>
      <c r="B68" t="s">
        <v>19</v>
      </c>
      <c r="C68" t="s">
        <v>20</v>
      </c>
      <c r="D68">
        <v>99</v>
      </c>
      <c r="E68">
        <v>96</v>
      </c>
      <c r="F68">
        <v>3</v>
      </c>
      <c r="G68">
        <v>4</v>
      </c>
      <c r="H68" s="1">
        <v>4.5254629629629629E-3</v>
      </c>
      <c r="I68" t="s">
        <v>24</v>
      </c>
      <c r="J68" t="s">
        <v>22</v>
      </c>
      <c r="K68" s="2" t="str">
        <f>HYPERLINK("https://www.nba.com/stats/events?CFID=&amp;CFPARAMS=&amp;GameEventID=600&amp;GameID=0041900151&amp;Season=2019-20&amp;flag=1&amp;title=Leonard%20jumpshot%20(23%20PTS)", "Jumpshot (23 PTS)")</f>
        <v>Jumpshot (23 PTS)</v>
      </c>
      <c r="L68" s="2" t="str">
        <f>HYPERLINK("https://www.nba.com/game/...-vs-...-0041900151/play-by-play?watchFullGame=true", "LAC vs DAL - Q4 06:31.00")</f>
        <v>LAC vs DAL - Q4 06:31.00</v>
      </c>
      <c r="M68">
        <v>3.81</v>
      </c>
      <c r="N68">
        <v>9.02</v>
      </c>
      <c r="O68">
        <v>49.09</v>
      </c>
      <c r="P68">
        <v>5</v>
      </c>
      <c r="Q68">
        <v>32</v>
      </c>
      <c r="R68">
        <v>9</v>
      </c>
      <c r="S68">
        <v>49</v>
      </c>
      <c r="T68" t="s">
        <v>23</v>
      </c>
    </row>
    <row r="69" spans="1:20" x14ac:dyDescent="0.25">
      <c r="A69">
        <v>41900155</v>
      </c>
      <c r="B69" t="s">
        <v>19</v>
      </c>
      <c r="C69" t="s">
        <v>26</v>
      </c>
      <c r="D69">
        <v>17</v>
      </c>
      <c r="E69">
        <v>16</v>
      </c>
      <c r="F69">
        <v>1</v>
      </c>
      <c r="G69">
        <v>1</v>
      </c>
      <c r="H69" s="1">
        <v>4.6412037037037038E-3</v>
      </c>
      <c r="I69" t="s">
        <v>24</v>
      </c>
      <c r="J69" t="s">
        <v>22</v>
      </c>
      <c r="K69" s="2" t="str">
        <f>HYPERLINK("https://www.nba.com/stats/events?CFID=&amp;CFPARAMS=&amp;GameEventID=56&amp;GameID=0041900155&amp;Season=2019-20&amp;flag=1&amp;title=Leonard%20dunk%20(6%20PTS)", "Dunk (6 PTS)")</f>
        <v>Dunk (6 PTS)</v>
      </c>
      <c r="L69" s="2" t="str">
        <f>HYPERLINK("https://www.nba.com/game/...-vs-...-0041900155/play-by-play?watchFullGame=true", "LAC vs DAL - Q1 06:41.00")</f>
        <v>LAC vs DAL - Q1 06:41.00</v>
      </c>
      <c r="M69">
        <v>2.95</v>
      </c>
      <c r="N69">
        <v>8.1</v>
      </c>
      <c r="O69">
        <v>49.09</v>
      </c>
      <c r="P69">
        <v>5</v>
      </c>
      <c r="Q69">
        <v>24</v>
      </c>
      <c r="R69">
        <v>8</v>
      </c>
      <c r="S69">
        <v>49</v>
      </c>
      <c r="T69" t="s">
        <v>23</v>
      </c>
    </row>
    <row r="70" spans="1:20" x14ac:dyDescent="0.25">
      <c r="A70">
        <v>41900233</v>
      </c>
      <c r="B70" t="s">
        <v>28</v>
      </c>
      <c r="C70" t="s">
        <v>20</v>
      </c>
      <c r="D70">
        <v>49</v>
      </c>
      <c r="E70">
        <v>57</v>
      </c>
      <c r="F70">
        <v>8</v>
      </c>
      <c r="G70">
        <v>2</v>
      </c>
      <c r="H70" s="1">
        <v>2.0949074074074073E-3</v>
      </c>
      <c r="I70" t="s">
        <v>21</v>
      </c>
      <c r="J70" t="s">
        <v>22</v>
      </c>
      <c r="K70" s="2" t="str">
        <f>HYPERLINK("https://www.nba.com/stats/events?CFID=&amp;CFPARAMS=&amp;GameEventID=272&amp;GameID=0041900233&amp;Season=2019-20&amp;flag=1&amp;title=Leonard%2026'%203PT%20%20(12%20PTS)", "26' 3PT  (12 PTS)")</f>
        <v>26' 3PT  (12 PTS)</v>
      </c>
      <c r="L70" s="2" t="str">
        <f>HYPERLINK("https://www.nba.com/game/...-vs-...-0041900233/play-by-play?watchFullGame=true", "LAC vs DEN - Q2 03:01.00")</f>
        <v>LAC vs DEN - Q2 03:01.00</v>
      </c>
      <c r="M70">
        <v>25.89</v>
      </c>
      <c r="N70">
        <v>32.54</v>
      </c>
      <c r="O70">
        <v>50.07</v>
      </c>
      <c r="P70">
        <v>32</v>
      </c>
      <c r="Q70">
        <v>253</v>
      </c>
      <c r="R70">
        <v>32</v>
      </c>
      <c r="S70">
        <v>50</v>
      </c>
      <c r="T70" t="s">
        <v>23</v>
      </c>
    </row>
    <row r="71" spans="1:20" x14ac:dyDescent="0.25">
      <c r="A71">
        <v>41900231</v>
      </c>
      <c r="B71" t="s">
        <v>19</v>
      </c>
      <c r="C71" t="s">
        <v>20</v>
      </c>
      <c r="D71">
        <v>83</v>
      </c>
      <c r="E71">
        <v>62</v>
      </c>
      <c r="F71">
        <v>21</v>
      </c>
      <c r="G71">
        <v>3</v>
      </c>
      <c r="H71" s="1">
        <v>4.5601851851851853E-3</v>
      </c>
      <c r="I71" t="s">
        <v>21</v>
      </c>
      <c r="J71" t="s">
        <v>22</v>
      </c>
      <c r="K71" s="2" t="str">
        <f>HYPERLINK("https://www.nba.com/stats/events?CFID=&amp;CFPARAMS=&amp;GameEventID=386&amp;GameID=0041900231&amp;Season=2019-20&amp;flag=1&amp;title=Leonard%2015'%20jumpshot%20(25%20PTS)", "15' jumpshot (25 PTS)")</f>
        <v>15' jumpshot (25 PTS)</v>
      </c>
      <c r="L71" s="2" t="str">
        <f>HYPERLINK("https://www.nba.com/game/...-vs-...-0041900231/play-by-play?watchFullGame=true", "LAC vs DEN - Q3 06:34.00")</f>
        <v>LAC vs DEN - Q3 06:34.00</v>
      </c>
      <c r="M71">
        <v>15.03</v>
      </c>
      <c r="N71">
        <v>20.98</v>
      </c>
      <c r="O71">
        <v>50.8</v>
      </c>
      <c r="P71">
        <v>-4</v>
      </c>
      <c r="Q71">
        <v>145</v>
      </c>
      <c r="R71">
        <v>20</v>
      </c>
      <c r="S71">
        <v>50</v>
      </c>
      <c r="T71" t="s">
        <v>23</v>
      </c>
    </row>
    <row r="72" spans="1:20" x14ac:dyDescent="0.25">
      <c r="A72">
        <v>41900231</v>
      </c>
      <c r="B72" t="s">
        <v>19</v>
      </c>
      <c r="C72" t="s">
        <v>20</v>
      </c>
      <c r="D72">
        <v>87</v>
      </c>
      <c r="E72">
        <v>62</v>
      </c>
      <c r="F72">
        <v>25</v>
      </c>
      <c r="G72">
        <v>3</v>
      </c>
      <c r="H72" s="1">
        <v>3.3796296296296296E-3</v>
      </c>
      <c r="I72" t="s">
        <v>21</v>
      </c>
      <c r="J72" t="s">
        <v>22</v>
      </c>
      <c r="K72" s="2" t="str">
        <f>HYPERLINK("https://www.nba.com/stats/events?CFID=&amp;CFPARAMS=&amp;GameEventID=403&amp;GameID=0041900231&amp;Season=2019-20&amp;flag=1&amp;title=Leonard%20jumpshot%20(27%20PTS)", "Jumpshot (27 PTS)")</f>
        <v>Jumpshot (27 PTS)</v>
      </c>
      <c r="L72" s="2" t="str">
        <f>HYPERLINK("https://www.nba.com/game/...-vs-...-0041900231/play-by-play?watchFullGame=true", "LAC vs DEN - Q3 04:52.00")</f>
        <v>LAC vs DEN - Q3 04:52.00</v>
      </c>
      <c r="M72">
        <v>5.01</v>
      </c>
      <c r="N72">
        <v>10.33</v>
      </c>
      <c r="O72">
        <v>50.31</v>
      </c>
      <c r="P72">
        <v>-2</v>
      </c>
      <c r="Q72">
        <v>45</v>
      </c>
      <c r="R72">
        <v>10</v>
      </c>
      <c r="S72">
        <v>50</v>
      </c>
      <c r="T72" t="s">
        <v>23</v>
      </c>
    </row>
    <row r="73" spans="1:20" x14ac:dyDescent="0.25">
      <c r="A73">
        <v>41900236</v>
      </c>
      <c r="B73" t="s">
        <v>19</v>
      </c>
      <c r="C73" t="s">
        <v>26</v>
      </c>
      <c r="D73">
        <v>91</v>
      </c>
      <c r="E73">
        <v>96</v>
      </c>
      <c r="F73">
        <v>5</v>
      </c>
      <c r="G73">
        <v>4</v>
      </c>
      <c r="H73" s="1">
        <v>3.6111111111111109E-3</v>
      </c>
      <c r="I73" t="s">
        <v>21</v>
      </c>
      <c r="J73" t="s">
        <v>22</v>
      </c>
      <c r="K73" s="2" t="str">
        <f>HYPERLINK("https://www.nba.com/stats/events?CFID=&amp;CFPARAMS=&amp;GameEventID=584&amp;GameID=0041900236&amp;Season=2019-20&amp;flag=1&amp;title=Leonard%20dunk%20(23%20PTS)%20(L.%20Williams%201%20AST)", "Dunk (23 PTS) (L. Williams 1 AST)")</f>
        <v>Dunk (23 PTS) (L. Williams 1 AST)</v>
      </c>
      <c r="L73" s="2" t="str">
        <f>HYPERLINK("https://www.nba.com/game/...-vs-...-0041900236/play-by-play?watchFullGame=true", "LAC vs DEN - Q4 05:12.00")</f>
        <v>LAC vs DEN - Q4 05:12.00</v>
      </c>
      <c r="M73">
        <v>3.16</v>
      </c>
      <c r="N73">
        <v>91.67</v>
      </c>
      <c r="O73">
        <v>50.8</v>
      </c>
      <c r="P73">
        <v>4</v>
      </c>
      <c r="Q73">
        <v>26</v>
      </c>
      <c r="R73">
        <v>91</v>
      </c>
      <c r="S73">
        <v>50</v>
      </c>
      <c r="T73" t="s">
        <v>29</v>
      </c>
    </row>
    <row r="74" spans="1:20" x14ac:dyDescent="0.25">
      <c r="A74">
        <v>41900232</v>
      </c>
      <c r="B74" t="s">
        <v>19</v>
      </c>
      <c r="C74" t="s">
        <v>20</v>
      </c>
      <c r="D74">
        <v>50</v>
      </c>
      <c r="E74">
        <v>63</v>
      </c>
      <c r="F74">
        <v>13</v>
      </c>
      <c r="G74">
        <v>2</v>
      </c>
      <c r="H74" s="1">
        <v>1.8402777777777777E-3</v>
      </c>
      <c r="I74" t="s">
        <v>21</v>
      </c>
      <c r="J74" t="s">
        <v>22</v>
      </c>
      <c r="K74" s="2" t="str">
        <f>HYPERLINK("https://www.nba.com/stats/events?CFID=&amp;CFPARAMS=&amp;GameEventID=293&amp;GameID=0041900232&amp;Season=2019-20&amp;flag=1&amp;title=Leonard%20jumpshot%20(8%20PTS)", "Jumpshot (8 PTS)")</f>
        <v>Jumpshot (8 PTS)</v>
      </c>
      <c r="L74" s="2" t="str">
        <f>HYPERLINK("https://www.nba.com/game/...-vs-...-0041900232/play-by-play?watchFullGame=true", "LAC vs DEN - Q2 02:39.00")</f>
        <v>LAC vs DEN - Q2 02:39.00</v>
      </c>
      <c r="M74">
        <v>2.54</v>
      </c>
      <c r="N74">
        <v>92.33</v>
      </c>
      <c r="O74">
        <v>50.8</v>
      </c>
      <c r="P74">
        <v>4</v>
      </c>
      <c r="Q74">
        <v>20</v>
      </c>
      <c r="R74">
        <v>92</v>
      </c>
      <c r="S74">
        <v>50</v>
      </c>
      <c r="T74" t="s">
        <v>29</v>
      </c>
    </row>
    <row r="75" spans="1:20" x14ac:dyDescent="0.25">
      <c r="A75">
        <v>41900231</v>
      </c>
      <c r="B75" t="s">
        <v>19</v>
      </c>
      <c r="C75" t="s">
        <v>26</v>
      </c>
      <c r="D75">
        <v>51</v>
      </c>
      <c r="E75">
        <v>40</v>
      </c>
      <c r="F75">
        <v>11</v>
      </c>
      <c r="G75">
        <v>2</v>
      </c>
      <c r="H75" s="1">
        <v>3.6111111111111109E-3</v>
      </c>
      <c r="I75" t="s">
        <v>21</v>
      </c>
      <c r="J75" t="s">
        <v>22</v>
      </c>
      <c r="K75" s="2" t="str">
        <f>HYPERLINK("https://www.nba.com/stats/events?CFID=&amp;CFPARAMS=&amp;GameEventID=244&amp;GameID=0041900231&amp;Season=2019-20&amp;flag=1&amp;title=Leonard%20dunk%20(15%20PTS)", "Dunk (15 PTS)")</f>
        <v>Dunk (15 PTS)</v>
      </c>
      <c r="L75" s="2" t="str">
        <f>HYPERLINK("https://www.nba.com/game/...-vs-...-0041900231/play-by-play?watchFullGame=true", "LAC vs DEN - Q2 05:12.00")</f>
        <v>LAC vs DEN - Q2 05:12.00</v>
      </c>
      <c r="M75">
        <v>1.67</v>
      </c>
      <c r="N75">
        <v>93.25</v>
      </c>
      <c r="O75">
        <v>50.56</v>
      </c>
      <c r="P75">
        <v>3</v>
      </c>
      <c r="Q75">
        <v>11</v>
      </c>
      <c r="R75">
        <v>93</v>
      </c>
      <c r="S75">
        <v>50</v>
      </c>
      <c r="T75" t="s">
        <v>29</v>
      </c>
    </row>
    <row r="76" spans="1:20" x14ac:dyDescent="0.25">
      <c r="A76">
        <v>41900234</v>
      </c>
      <c r="B76" t="s">
        <v>19</v>
      </c>
      <c r="C76" t="s">
        <v>25</v>
      </c>
      <c r="D76">
        <v>11</v>
      </c>
      <c r="E76">
        <v>3</v>
      </c>
      <c r="F76">
        <v>8</v>
      </c>
      <c r="G76">
        <v>1</v>
      </c>
      <c r="H76" s="1">
        <v>4.6643518518518518E-3</v>
      </c>
      <c r="I76" t="s">
        <v>21</v>
      </c>
      <c r="J76" t="s">
        <v>22</v>
      </c>
      <c r="K76" s="2" t="str">
        <f>HYPERLINK("https://www.nba.com/stats/events?CFID=&amp;CFPARAMS=&amp;GameEventID=73&amp;GameID=0041900234&amp;Season=2019-20&amp;flag=1&amp;title=Leonard%20layup%20(2%20PTS)", "Layup (2 PTS)")</f>
        <v>Layup (2 PTS)</v>
      </c>
      <c r="L76" s="2" t="str">
        <f>HYPERLINK("https://www.nba.com/game/...-vs-...-0041900234/play-by-play?watchFullGame=true", "LAC vs DEN - Q1 06:43.00")</f>
        <v>LAC vs DEN - Q1 06:43.00</v>
      </c>
      <c r="M76">
        <v>1.32</v>
      </c>
      <c r="N76">
        <v>6.39</v>
      </c>
      <c r="O76">
        <v>50.31</v>
      </c>
      <c r="P76">
        <v>-2</v>
      </c>
      <c r="Q76">
        <v>8</v>
      </c>
      <c r="R76">
        <v>6</v>
      </c>
      <c r="S76">
        <v>50</v>
      </c>
      <c r="T76" t="s">
        <v>23</v>
      </c>
    </row>
    <row r="77" spans="1:20" x14ac:dyDescent="0.25">
      <c r="A77">
        <v>41900233</v>
      </c>
      <c r="B77" t="s">
        <v>19</v>
      </c>
      <c r="C77" t="s">
        <v>25</v>
      </c>
      <c r="D77">
        <v>51</v>
      </c>
      <c r="E77">
        <v>57</v>
      </c>
      <c r="F77">
        <v>6</v>
      </c>
      <c r="G77">
        <v>2</v>
      </c>
      <c r="H77" s="1">
        <v>1.8518518518518519E-3</v>
      </c>
      <c r="I77" t="s">
        <v>21</v>
      </c>
      <c r="J77" t="s">
        <v>22</v>
      </c>
      <c r="K77" s="2" t="str">
        <f>HYPERLINK("https://www.nba.com/stats/events?CFID=&amp;CFPARAMS=&amp;GameEventID=275&amp;GameID=0041900233&amp;Season=2019-20&amp;flag=1&amp;title=Leonard%20layup%20(14%20PTS)%20(M.%20Morris%20Sr.%202%20AST)", "Layup (14 PTS) (M. Morris Sr. 2 AST)")</f>
        <v>Layup (14 PTS) (M. Morris Sr. 2 AST)</v>
      </c>
      <c r="L77" s="2" t="str">
        <f>HYPERLINK("https://www.nba.com/game/...-vs-...-0041900233/play-by-play?watchFullGame=true", "LAC vs DEN - Q2 02:40.00")</f>
        <v>LAC vs DEN - Q2 02:40.00</v>
      </c>
      <c r="M77">
        <v>1.18</v>
      </c>
      <c r="N77">
        <v>6.26</v>
      </c>
      <c r="O77">
        <v>50.07</v>
      </c>
      <c r="P77">
        <v>6</v>
      </c>
      <c r="Q77">
        <v>6</v>
      </c>
      <c r="R77">
        <v>6</v>
      </c>
      <c r="S77">
        <v>50</v>
      </c>
      <c r="T77" t="s">
        <v>23</v>
      </c>
    </row>
    <row r="78" spans="1:20" x14ac:dyDescent="0.25">
      <c r="A78">
        <v>41900234</v>
      </c>
      <c r="B78" t="s">
        <v>19</v>
      </c>
      <c r="C78" t="s">
        <v>25</v>
      </c>
      <c r="D78">
        <v>88</v>
      </c>
      <c r="E78">
        <v>69</v>
      </c>
      <c r="F78">
        <v>19</v>
      </c>
      <c r="G78">
        <v>4</v>
      </c>
      <c r="H78" s="1">
        <v>3.9814814814814817E-3</v>
      </c>
      <c r="I78" t="s">
        <v>21</v>
      </c>
      <c r="J78" t="s">
        <v>22</v>
      </c>
      <c r="K78" s="2" t="str">
        <f>HYPERLINK("https://www.nba.com/stats/events?CFID=&amp;CFPARAMS=&amp;GameEventID=589&amp;GameID=0041900234&amp;Season=2019-20&amp;flag=1&amp;title=Leonard%20layup%20(28%20PTS)", "Layup (28 PTS)")</f>
        <v>Layup (28 PTS)</v>
      </c>
      <c r="L78" s="2" t="str">
        <f>HYPERLINK("https://www.nba.com/game/...-vs-...-0041900234/play-by-play?watchFullGame=true", "LAC vs DEN - Q4 05:44.00")</f>
        <v>LAC vs DEN - Q4 05:44.00</v>
      </c>
      <c r="M78">
        <v>0.56999999999999995</v>
      </c>
      <c r="N78">
        <v>94.56</v>
      </c>
      <c r="O78">
        <v>50.8</v>
      </c>
      <c r="P78">
        <v>4</v>
      </c>
      <c r="Q78">
        <v>-1</v>
      </c>
      <c r="R78">
        <v>94</v>
      </c>
      <c r="S78">
        <v>50</v>
      </c>
      <c r="T78" t="s">
        <v>29</v>
      </c>
    </row>
    <row r="79" spans="1:20" x14ac:dyDescent="0.25">
      <c r="A79">
        <v>41900232</v>
      </c>
      <c r="B79" t="s">
        <v>19</v>
      </c>
      <c r="C79" t="s">
        <v>20</v>
      </c>
      <c r="D79">
        <v>15</v>
      </c>
      <c r="E79">
        <v>25</v>
      </c>
      <c r="F79">
        <v>10</v>
      </c>
      <c r="G79">
        <v>1</v>
      </c>
      <c r="H79" s="1">
        <v>2.9976851851851853E-3</v>
      </c>
      <c r="I79" t="s">
        <v>21</v>
      </c>
      <c r="J79" t="s">
        <v>22</v>
      </c>
      <c r="K79" s="2" t="str">
        <f>HYPERLINK("https://www.nba.com/stats/events?CFID=&amp;CFPARAMS=&amp;GameEventID=97&amp;GameID=0041900232&amp;Season=2019-20&amp;flag=1&amp;title=Leonard%209'%20jumpshot%20(4%20PTS)", "9' jumpshot (4 PTS)")</f>
        <v>9' jumpshot (4 PTS)</v>
      </c>
      <c r="L79" s="2" t="str">
        <f>HYPERLINK("https://www.nba.com/game/...-vs-...-0041900232/play-by-play?watchFullGame=true", "LAC vs DEN - Q1 04:19.00")</f>
        <v>LAC vs DEN - Q1 04:19.00</v>
      </c>
      <c r="M79">
        <v>8.85</v>
      </c>
      <c r="N79">
        <v>85.63</v>
      </c>
      <c r="O79">
        <v>51.78</v>
      </c>
      <c r="P79">
        <v>9</v>
      </c>
      <c r="Q79">
        <v>83</v>
      </c>
      <c r="R79">
        <v>85</v>
      </c>
      <c r="S79">
        <v>51</v>
      </c>
      <c r="T79" t="s">
        <v>29</v>
      </c>
    </row>
    <row r="80" spans="1:20" x14ac:dyDescent="0.25">
      <c r="A80">
        <v>41900156</v>
      </c>
      <c r="B80" t="s">
        <v>19</v>
      </c>
      <c r="C80" t="s">
        <v>26</v>
      </c>
      <c r="D80">
        <v>93</v>
      </c>
      <c r="E80">
        <v>84</v>
      </c>
      <c r="F80">
        <v>9</v>
      </c>
      <c r="G80">
        <v>4</v>
      </c>
      <c r="H80" s="1">
        <v>5.8217592592592592E-3</v>
      </c>
      <c r="I80" t="s">
        <v>24</v>
      </c>
      <c r="J80" t="s">
        <v>22</v>
      </c>
      <c r="K80" s="2" t="str">
        <f>HYPERLINK("https://www.nba.com/stats/events?CFID=&amp;CFPARAMS=&amp;GameEventID=528&amp;GameID=0041900156&amp;Season=2019-20&amp;flag=1&amp;title=Leonard%20dunk%20(27%20PTS)", "Dunk (27 PTS)")</f>
        <v>Dunk (27 PTS)</v>
      </c>
      <c r="L80" s="2" t="str">
        <f>HYPERLINK("https://www.nba.com/game/...-vs-...-0041900156/play-by-play?watchFullGame=true", "LAC vs DAL - Q4 08:23.00")</f>
        <v>LAC vs DAL - Q4 08:23.00</v>
      </c>
      <c r="M80">
        <v>3.1</v>
      </c>
      <c r="N80">
        <v>91.8</v>
      </c>
      <c r="O80">
        <v>51.54</v>
      </c>
      <c r="P80">
        <v>8</v>
      </c>
      <c r="Q80">
        <v>25</v>
      </c>
      <c r="R80">
        <v>91</v>
      </c>
      <c r="S80">
        <v>51</v>
      </c>
      <c r="T80" t="s">
        <v>29</v>
      </c>
    </row>
    <row r="81" spans="1:20" x14ac:dyDescent="0.25">
      <c r="A81">
        <v>41900156</v>
      </c>
      <c r="B81" t="s">
        <v>19</v>
      </c>
      <c r="C81" t="s">
        <v>26</v>
      </c>
      <c r="D81">
        <v>64</v>
      </c>
      <c r="E81">
        <v>51</v>
      </c>
      <c r="F81">
        <v>13</v>
      </c>
      <c r="G81">
        <v>3</v>
      </c>
      <c r="H81" s="1">
        <v>7.3148148148148148E-3</v>
      </c>
      <c r="I81" t="s">
        <v>24</v>
      </c>
      <c r="J81" t="s">
        <v>22</v>
      </c>
      <c r="K81" s="2" t="str">
        <f>HYPERLINK("https://www.nba.com/stats/events?CFID=&amp;CFPARAMS=&amp;GameEventID=335&amp;GameID=0041900156&amp;Season=2019-20&amp;flag=1&amp;title=Leonard%20dunk%20(16%20PTS)%20(L.%20Shamet%203%20AST)", "Dunk (16 PTS) (L. Shamet 3 AST)")</f>
        <v>Dunk (16 PTS) (L. Shamet 3 AST)</v>
      </c>
      <c r="L81" s="2" t="str">
        <f>HYPERLINK("https://www.nba.com/game/...-vs-...-0041900156/play-by-play?watchFullGame=true", "LAC vs DAL - Q3 10:32.00")</f>
        <v>LAC vs DAL - Q3 10:32.00</v>
      </c>
      <c r="M81">
        <v>1.1000000000000001</v>
      </c>
      <c r="N81">
        <v>94.17</v>
      </c>
      <c r="O81">
        <v>51.54</v>
      </c>
      <c r="P81">
        <v>8</v>
      </c>
      <c r="Q81">
        <v>2</v>
      </c>
      <c r="R81">
        <v>94</v>
      </c>
      <c r="S81">
        <v>51</v>
      </c>
      <c r="T81" t="s">
        <v>29</v>
      </c>
    </row>
    <row r="82" spans="1:20" x14ac:dyDescent="0.25">
      <c r="A82">
        <v>41900153</v>
      </c>
      <c r="B82" t="s">
        <v>19</v>
      </c>
      <c r="C82" t="s">
        <v>26</v>
      </c>
      <c r="D82">
        <v>50</v>
      </c>
      <c r="E82">
        <v>41</v>
      </c>
      <c r="F82">
        <v>9</v>
      </c>
      <c r="G82">
        <v>2</v>
      </c>
      <c r="H82" s="1">
        <v>2.7893518518518519E-3</v>
      </c>
      <c r="I82" t="s">
        <v>24</v>
      </c>
      <c r="J82" t="s">
        <v>22</v>
      </c>
      <c r="K82" s="2" t="str">
        <f>HYPERLINK("https://www.nba.com/stats/events?CFID=&amp;CFPARAMS=&amp;GameEventID=274&amp;GameID=0041900153&amp;Season=2019-20&amp;flag=1&amp;title=Leonard%20dunk%20(16%20PTS)", "Dunk (16 PTS)")</f>
        <v>Dunk (16 PTS)</v>
      </c>
      <c r="L82" s="2" t="str">
        <f>HYPERLINK("https://www.nba.com/game/...-vs-...-0041900153/play-by-play?watchFullGame=true", "LAC vs DAL - Q2 04:01.00")</f>
        <v>LAC vs DAL - Q2 04:01.00</v>
      </c>
      <c r="M82">
        <v>0.86</v>
      </c>
      <c r="N82">
        <v>5.73</v>
      </c>
      <c r="O82">
        <v>51.05</v>
      </c>
      <c r="P82">
        <v>-5</v>
      </c>
      <c r="Q82">
        <v>1</v>
      </c>
      <c r="R82">
        <v>5</v>
      </c>
      <c r="S82">
        <v>51</v>
      </c>
      <c r="T82" t="s">
        <v>23</v>
      </c>
    </row>
    <row r="83" spans="1:20" x14ac:dyDescent="0.25">
      <c r="A83">
        <v>41900231</v>
      </c>
      <c r="B83" t="s">
        <v>19</v>
      </c>
      <c r="C83" t="s">
        <v>25</v>
      </c>
      <c r="D83">
        <v>31</v>
      </c>
      <c r="E83">
        <v>29</v>
      </c>
      <c r="F83">
        <v>2</v>
      </c>
      <c r="G83">
        <v>1</v>
      </c>
      <c r="H83" s="1">
        <v>4.6643518518518513E-4</v>
      </c>
      <c r="I83" t="s">
        <v>21</v>
      </c>
      <c r="J83" t="s">
        <v>22</v>
      </c>
      <c r="K83" s="2" t="str">
        <f>HYPERLINK("https://www.nba.com/stats/events?CFID=&amp;CFPARAMS=&amp;GameEventID=124&amp;GameID=0041900231&amp;Season=2019-20&amp;flag=1&amp;title=Leonard%20layup%20(10%20PTS)%20(L.%20Williams%201%20AST)", "Layup (10 PTS) (L. Williams 1 AST)")</f>
        <v>Layup (10 PTS) (L. Williams 1 AST)</v>
      </c>
      <c r="L83" s="2" t="str">
        <f>HYPERLINK("https://www.nba.com/game/...-vs-...-0041900231/play-by-play?watchFullGame=true", "LAC vs DEN - Q1 00:40.30")</f>
        <v>LAC vs DEN - Q1 00:40.30</v>
      </c>
      <c r="M83">
        <v>0.84</v>
      </c>
      <c r="N83">
        <v>94.3</v>
      </c>
      <c r="O83">
        <v>51.05</v>
      </c>
      <c r="P83">
        <v>5</v>
      </c>
      <c r="Q83">
        <v>1</v>
      </c>
      <c r="R83">
        <v>94</v>
      </c>
      <c r="S83">
        <v>51</v>
      </c>
      <c r="T83" t="s">
        <v>29</v>
      </c>
    </row>
    <row r="84" spans="1:20" x14ac:dyDescent="0.25">
      <c r="A84">
        <v>41900235</v>
      </c>
      <c r="B84" t="s">
        <v>19</v>
      </c>
      <c r="C84" t="s">
        <v>20</v>
      </c>
      <c r="D84">
        <v>63</v>
      </c>
      <c r="E84">
        <v>48</v>
      </c>
      <c r="F84">
        <v>15</v>
      </c>
      <c r="G84">
        <v>3</v>
      </c>
      <c r="H84" s="1">
        <v>6.2500000000000003E-3</v>
      </c>
      <c r="I84" t="s">
        <v>21</v>
      </c>
      <c r="J84" t="s">
        <v>22</v>
      </c>
      <c r="K84" s="2" t="str">
        <f>HYPERLINK("https://www.nba.com/stats/events?CFID=&amp;CFPARAMS=&amp;GameEventID=356&amp;GameID=0041900235&amp;Season=2019-20&amp;flag=1&amp;title=Leonard%209'%20jumpshot%20(18%20PTS)", "9' jumpshot (18 PTS)")</f>
        <v>9' jumpshot (18 PTS)</v>
      </c>
      <c r="L84" s="2" t="str">
        <f>HYPERLINK("https://www.nba.com/game/...-vs-...-0041900235/play-by-play?watchFullGame=true", "LAC vs DEN - Q3 09:00.00")</f>
        <v>LAC vs DEN - Q3 09:00.00</v>
      </c>
      <c r="M84">
        <v>9.39</v>
      </c>
      <c r="N84">
        <v>14.93</v>
      </c>
      <c r="O84">
        <v>52.03</v>
      </c>
      <c r="P84">
        <v>-10</v>
      </c>
      <c r="Q84">
        <v>88</v>
      </c>
      <c r="R84">
        <v>14</v>
      </c>
      <c r="S84">
        <v>52</v>
      </c>
      <c r="T84" t="s">
        <v>23</v>
      </c>
    </row>
    <row r="85" spans="1:20" x14ac:dyDescent="0.25">
      <c r="A85">
        <v>41900236</v>
      </c>
      <c r="B85" t="s">
        <v>19</v>
      </c>
      <c r="C85" t="s">
        <v>20</v>
      </c>
      <c r="D85">
        <v>25</v>
      </c>
      <c r="E85">
        <v>16</v>
      </c>
      <c r="F85">
        <v>9</v>
      </c>
      <c r="G85">
        <v>1</v>
      </c>
      <c r="H85" s="1">
        <v>1.9560185185185184E-3</v>
      </c>
      <c r="I85" t="s">
        <v>21</v>
      </c>
      <c r="J85" t="s">
        <v>22</v>
      </c>
      <c r="K85" s="2" t="str">
        <f>HYPERLINK("https://www.nba.com/stats/events?CFID=&amp;CFPARAMS=&amp;GameEventID=125&amp;GameID=0041900236&amp;Season=2019-20&amp;flag=1&amp;title=Leonard%207'%20jumpshot%20(9%20PTS)", "7' jumpshot (9 PTS)")</f>
        <v>7' jumpshot (9 PTS)</v>
      </c>
      <c r="L85" s="2" t="str">
        <f>HYPERLINK("https://www.nba.com/game/...-vs-...-0041900236/play-by-play?watchFullGame=true", "LAC vs DEN - Q1 02:49.00")</f>
        <v>LAC vs DEN - Q1 02:49.00</v>
      </c>
      <c r="M85">
        <v>7.49</v>
      </c>
      <c r="N85">
        <v>12.83</v>
      </c>
      <c r="O85">
        <v>52.77</v>
      </c>
      <c r="P85">
        <v>-14</v>
      </c>
      <c r="Q85">
        <v>68</v>
      </c>
      <c r="R85">
        <v>12</v>
      </c>
      <c r="S85">
        <v>52</v>
      </c>
      <c r="T85" t="s">
        <v>23</v>
      </c>
    </row>
    <row r="86" spans="1:20" x14ac:dyDescent="0.25">
      <c r="A86">
        <v>41900236</v>
      </c>
      <c r="B86" t="s">
        <v>19</v>
      </c>
      <c r="C86" t="s">
        <v>26</v>
      </c>
      <c r="D86">
        <v>13</v>
      </c>
      <c r="E86">
        <v>8</v>
      </c>
      <c r="F86">
        <v>5</v>
      </c>
      <c r="G86">
        <v>1</v>
      </c>
      <c r="H86" s="1">
        <v>4.8726851851851848E-3</v>
      </c>
      <c r="I86" t="s">
        <v>21</v>
      </c>
      <c r="J86" t="s">
        <v>22</v>
      </c>
      <c r="K86" s="2" t="str">
        <f>HYPERLINK("https://www.nba.com/stats/events?CFID=&amp;CFPARAMS=&amp;GameEventID=57&amp;GameID=0041900236&amp;Season=2019-20&amp;flag=1&amp;title=Leonard%20dunk%20(5%20PTS)", "Dunk (5 PTS)")</f>
        <v>Dunk (5 PTS)</v>
      </c>
      <c r="L86" s="2" t="str">
        <f>HYPERLINK("https://www.nba.com/game/...-vs-...-0041900236/play-by-play?watchFullGame=true", "LAC vs DEN - Q1 07:01.00")</f>
        <v>LAC vs DEN - Q1 07:01.00</v>
      </c>
      <c r="M86">
        <v>3.6</v>
      </c>
      <c r="N86">
        <v>8.6199999999999992</v>
      </c>
      <c r="O86">
        <v>52.27</v>
      </c>
      <c r="P86">
        <v>-11</v>
      </c>
      <c r="Q86">
        <v>29</v>
      </c>
      <c r="R86">
        <v>8</v>
      </c>
      <c r="S86">
        <v>52</v>
      </c>
      <c r="T86" t="s">
        <v>23</v>
      </c>
    </row>
    <row r="87" spans="1:20" x14ac:dyDescent="0.25">
      <c r="A87">
        <v>41900235</v>
      </c>
      <c r="B87" t="s">
        <v>19</v>
      </c>
      <c r="C87" t="s">
        <v>26</v>
      </c>
      <c r="D87">
        <v>15</v>
      </c>
      <c r="E87">
        <v>7</v>
      </c>
      <c r="F87">
        <v>8</v>
      </c>
      <c r="G87">
        <v>1</v>
      </c>
      <c r="H87" s="1">
        <v>4.8726851851851848E-3</v>
      </c>
      <c r="I87" t="s">
        <v>21</v>
      </c>
      <c r="J87" t="s">
        <v>22</v>
      </c>
      <c r="K87" s="2" t="str">
        <f>HYPERLINK("https://www.nba.com/stats/events?CFID=&amp;CFPARAMS=&amp;GameEventID=58&amp;GameID=0041900235&amp;Season=2019-20&amp;flag=1&amp;title=Leonard%20dunk%20(4%20PTS)", "Dunk (4 PTS)")</f>
        <v>Dunk (4 PTS)</v>
      </c>
      <c r="L87" s="2" t="str">
        <f>HYPERLINK("https://www.nba.com/game/...-vs-...-0041900235/play-by-play?watchFullGame=true", "LAC vs DEN - Q1 07:01.00")</f>
        <v>LAC vs DEN - Q1 07:01.00</v>
      </c>
      <c r="M87">
        <v>3.14</v>
      </c>
      <c r="N87">
        <v>91.93</v>
      </c>
      <c r="O87">
        <v>52.52</v>
      </c>
      <c r="P87">
        <v>13</v>
      </c>
      <c r="Q87">
        <v>23</v>
      </c>
      <c r="R87">
        <v>91</v>
      </c>
      <c r="S87">
        <v>52</v>
      </c>
      <c r="T87" t="s">
        <v>29</v>
      </c>
    </row>
    <row r="88" spans="1:20" x14ac:dyDescent="0.25">
      <c r="A88">
        <v>41900156</v>
      </c>
      <c r="B88" t="s">
        <v>19</v>
      </c>
      <c r="C88" t="s">
        <v>25</v>
      </c>
      <c r="D88">
        <v>76</v>
      </c>
      <c r="E88">
        <v>54</v>
      </c>
      <c r="F88">
        <v>22</v>
      </c>
      <c r="G88">
        <v>3</v>
      </c>
      <c r="H88" s="1">
        <v>4.3750000000000004E-3</v>
      </c>
      <c r="I88" t="s">
        <v>24</v>
      </c>
      <c r="J88" t="s">
        <v>22</v>
      </c>
      <c r="K88" s="2" t="str">
        <f>HYPERLINK("https://www.nba.com/stats/events?CFID=&amp;CFPARAMS=&amp;GameEventID=387&amp;GameID=0041900156&amp;Season=2019-20&amp;flag=1&amp;title=Leonard%20layup%20(20%20PTS)", "Layup (20 PTS)")</f>
        <v>Layup (20 PTS)</v>
      </c>
      <c r="L88" s="2" t="str">
        <f>HYPERLINK("https://www.nba.com/game/...-vs-...-0041900156/play-by-play?watchFullGame=true", "LAC vs DAL - Q3 06:18.00")</f>
        <v>LAC vs DAL - Q3 06:18.00</v>
      </c>
      <c r="M88">
        <v>1.81</v>
      </c>
      <c r="N88">
        <v>93.51</v>
      </c>
      <c r="O88">
        <v>52.27</v>
      </c>
      <c r="P88">
        <v>11</v>
      </c>
      <c r="Q88">
        <v>8</v>
      </c>
      <c r="R88">
        <v>93</v>
      </c>
      <c r="S88">
        <v>52</v>
      </c>
      <c r="T88" t="s">
        <v>29</v>
      </c>
    </row>
    <row r="89" spans="1:20" x14ac:dyDescent="0.25">
      <c r="A89">
        <v>41900237</v>
      </c>
      <c r="B89" t="s">
        <v>19</v>
      </c>
      <c r="C89" t="s">
        <v>26</v>
      </c>
      <c r="D89">
        <v>43</v>
      </c>
      <c r="E89">
        <v>34</v>
      </c>
      <c r="F89">
        <v>9</v>
      </c>
      <c r="G89">
        <v>2</v>
      </c>
      <c r="H89" s="1">
        <v>4.363425925925926E-3</v>
      </c>
      <c r="I89" t="s">
        <v>21</v>
      </c>
      <c r="J89" t="s">
        <v>22</v>
      </c>
      <c r="K89" s="2" t="str">
        <f>HYPERLINK("https://www.nba.com/stats/events?CFID=&amp;CFPARAMS=&amp;GameEventID=234&amp;GameID=0041900237&amp;Season=2019-20&amp;flag=1&amp;title=Leonard%20dunk%20(7%20PTS)", "Dunk (7 PTS)")</f>
        <v>Dunk (7 PTS)</v>
      </c>
      <c r="L89" s="2" t="str">
        <f>HYPERLINK("https://www.nba.com/game/...-vs-...-0041900237/play-by-play?watchFullGame=true", "LAC vs DEN - Q2 06:17.00")</f>
        <v>LAC vs DEN - Q2 06:17.00</v>
      </c>
      <c r="M89">
        <v>1.33</v>
      </c>
      <c r="N89">
        <v>94.56</v>
      </c>
      <c r="O89">
        <v>52.52</v>
      </c>
      <c r="P89">
        <v>13</v>
      </c>
      <c r="Q89">
        <v>-1</v>
      </c>
      <c r="R89">
        <v>94</v>
      </c>
      <c r="S89">
        <v>52</v>
      </c>
      <c r="T89" t="s">
        <v>29</v>
      </c>
    </row>
    <row r="90" spans="1:20" x14ac:dyDescent="0.25">
      <c r="A90">
        <v>41900237</v>
      </c>
      <c r="B90" t="s">
        <v>19</v>
      </c>
      <c r="C90" t="s">
        <v>25</v>
      </c>
      <c r="D90">
        <v>4</v>
      </c>
      <c r="E90">
        <v>6</v>
      </c>
      <c r="F90">
        <v>2</v>
      </c>
      <c r="G90">
        <v>1</v>
      </c>
      <c r="H90" s="1">
        <v>6.3657407407407404E-3</v>
      </c>
      <c r="I90" t="s">
        <v>21</v>
      </c>
      <c r="J90" t="s">
        <v>22</v>
      </c>
      <c r="K90" s="2" t="str">
        <f>HYPERLINK("https://www.nba.com/stats/events?CFID=&amp;CFPARAMS=&amp;GameEventID=33&amp;GameID=0041900237&amp;Season=2019-20&amp;flag=1&amp;title=Leonard%20layup%20(2%20PTS)%20(P.%20Beverley%201%20AST)", "Layup (2 PTS) (P. Beverley 1 AST)")</f>
        <v>Layup (2 PTS) (P. Beverley 1 AST)</v>
      </c>
      <c r="L90" s="2" t="str">
        <f>HYPERLINK("https://www.nba.com/game/...-vs-...-0041900237/play-by-play?watchFullGame=true", "LAC vs DEN - Q1 09:10.00")</f>
        <v>LAC vs DEN - Q1 09:10.00</v>
      </c>
      <c r="M90">
        <v>1.26</v>
      </c>
      <c r="N90">
        <v>95.09</v>
      </c>
      <c r="O90">
        <v>52.52</v>
      </c>
      <c r="P90">
        <v>13</v>
      </c>
      <c r="Q90">
        <v>-6</v>
      </c>
      <c r="R90">
        <v>95</v>
      </c>
      <c r="S90">
        <v>52</v>
      </c>
      <c r="T90" t="s">
        <v>29</v>
      </c>
    </row>
    <row r="91" spans="1:20" x14ac:dyDescent="0.25">
      <c r="A91">
        <v>41900156</v>
      </c>
      <c r="B91" t="s">
        <v>19</v>
      </c>
      <c r="C91" t="s">
        <v>25</v>
      </c>
      <c r="D91">
        <v>71</v>
      </c>
      <c r="E91">
        <v>54</v>
      </c>
      <c r="F91">
        <v>17</v>
      </c>
      <c r="G91">
        <v>3</v>
      </c>
      <c r="H91" s="1">
        <v>5.0578703703703706E-3</v>
      </c>
      <c r="I91" t="s">
        <v>24</v>
      </c>
      <c r="J91" t="s">
        <v>22</v>
      </c>
      <c r="K91" s="2" t="str">
        <f>HYPERLINK("https://www.nba.com/stats/events?CFID=&amp;CFPARAMS=&amp;GameEventID=379&amp;GameID=0041900156&amp;Season=2019-20&amp;flag=1&amp;title=Leonard%20layup%20(18%20PTS)", "Layup (18 PTS)")</f>
        <v>Layup (18 PTS)</v>
      </c>
      <c r="L91" s="2" t="str">
        <f>HYPERLINK("https://www.nba.com/game/...-vs-...-0041900156/play-by-play?watchFullGame=true", "LAC vs DAL - Q3 07:17.00")</f>
        <v>LAC vs DAL - Q3 07:17.00</v>
      </c>
      <c r="M91">
        <v>1.1499999999999999</v>
      </c>
      <c r="N91">
        <v>94.83</v>
      </c>
      <c r="O91">
        <v>52.27</v>
      </c>
      <c r="P91">
        <v>11</v>
      </c>
      <c r="Q91">
        <v>-4</v>
      </c>
      <c r="R91">
        <v>94</v>
      </c>
      <c r="S91">
        <v>52</v>
      </c>
      <c r="T91" t="s">
        <v>29</v>
      </c>
    </row>
    <row r="92" spans="1:20" x14ac:dyDescent="0.25">
      <c r="A92">
        <v>41900235</v>
      </c>
      <c r="B92" t="s">
        <v>19</v>
      </c>
      <c r="C92" t="s">
        <v>25</v>
      </c>
      <c r="D92">
        <v>25</v>
      </c>
      <c r="E92">
        <v>16</v>
      </c>
      <c r="F92">
        <v>9</v>
      </c>
      <c r="G92">
        <v>1</v>
      </c>
      <c r="H92" s="1">
        <v>1.9097222222222222E-3</v>
      </c>
      <c r="I92" t="s">
        <v>21</v>
      </c>
      <c r="J92" t="s">
        <v>22</v>
      </c>
      <c r="K92" s="2" t="str">
        <f>HYPERLINK("https://www.nba.com/stats/events?CFID=&amp;CFPARAMS=&amp;GameEventID=107&amp;GameID=0041900235&amp;Season=2019-20&amp;flag=1&amp;title=Leonard%20layup%20(9%20PTS)%20(L.%20Williams%201%20AST)", "Layup (9 PTS) (L. Williams 1 AST)")</f>
        <v>Layup (9 PTS) (L. Williams 1 AST)</v>
      </c>
      <c r="L92" s="2" t="str">
        <f>HYPERLINK("https://www.nba.com/game/...-vs-...-0041900235/play-by-play?watchFullGame=true", "LAC vs DEN - Q1 02:45.00")</f>
        <v>LAC vs DEN - Q1 02:45.00</v>
      </c>
      <c r="M92">
        <v>2.86</v>
      </c>
      <c r="N92">
        <v>92.59</v>
      </c>
      <c r="O92">
        <v>53.5</v>
      </c>
      <c r="P92">
        <v>18</v>
      </c>
      <c r="Q92">
        <v>17</v>
      </c>
      <c r="R92">
        <v>92</v>
      </c>
      <c r="S92">
        <v>53</v>
      </c>
      <c r="T92" t="s">
        <v>29</v>
      </c>
    </row>
    <row r="93" spans="1:20" x14ac:dyDescent="0.25">
      <c r="A93">
        <v>41900152</v>
      </c>
      <c r="B93" t="s">
        <v>19</v>
      </c>
      <c r="C93" t="s">
        <v>25</v>
      </c>
      <c r="D93">
        <v>95</v>
      </c>
      <c r="E93">
        <v>108</v>
      </c>
      <c r="F93">
        <v>13</v>
      </c>
      <c r="G93">
        <v>4</v>
      </c>
      <c r="H93" s="1">
        <v>5.0347222222222225E-3</v>
      </c>
      <c r="I93" t="s">
        <v>24</v>
      </c>
      <c r="J93" t="s">
        <v>22</v>
      </c>
      <c r="K93" s="2" t="str">
        <f>HYPERLINK("https://www.nba.com/stats/events?CFID=&amp;CFPARAMS=&amp;GameEventID=626&amp;GameID=0041900152&amp;Season=2019-20&amp;flag=1&amp;title=Leonard%20layup%20(31%20PTS)", "Layup (31 PTS)")</f>
        <v>Layup (31 PTS)</v>
      </c>
      <c r="L93" s="2" t="str">
        <f>HYPERLINK("https://www.nba.com/game/...-vs-...-0041900152/play-by-play?watchFullGame=true", "LAC vs DAL - Q4 07:15.00")</f>
        <v>LAC vs DAL - Q4 07:15.00</v>
      </c>
      <c r="M93">
        <v>2.66</v>
      </c>
      <c r="N93">
        <v>92.99</v>
      </c>
      <c r="O93">
        <v>53.75</v>
      </c>
      <c r="P93">
        <v>19</v>
      </c>
      <c r="Q93">
        <v>13</v>
      </c>
      <c r="R93">
        <v>92</v>
      </c>
      <c r="S93">
        <v>53</v>
      </c>
      <c r="T93" t="s">
        <v>29</v>
      </c>
    </row>
    <row r="94" spans="1:20" x14ac:dyDescent="0.25">
      <c r="A94">
        <v>41900152</v>
      </c>
      <c r="B94" t="s">
        <v>19</v>
      </c>
      <c r="C94" t="s">
        <v>25</v>
      </c>
      <c r="D94">
        <v>69</v>
      </c>
      <c r="E94">
        <v>73</v>
      </c>
      <c r="F94">
        <v>4</v>
      </c>
      <c r="G94">
        <v>3</v>
      </c>
      <c r="H94" s="1">
        <v>4.9074074074074072E-3</v>
      </c>
      <c r="I94" t="s">
        <v>24</v>
      </c>
      <c r="J94" t="s">
        <v>22</v>
      </c>
      <c r="K94" s="2" t="str">
        <f>HYPERLINK("https://www.nba.com/stats/events?CFID=&amp;CFPARAMS=&amp;GameEventID=425&amp;GameID=0041900152&amp;Season=2019-20&amp;flag=1&amp;title=Leonard%20layup%20(27%20PTS)%20(L.%20Williams%204%20AST)", "Layup (27 PTS) (L. Williams 4 AST)")</f>
        <v>Layup (27 PTS) (L. Williams 4 AST)</v>
      </c>
      <c r="L94" s="2" t="str">
        <f>HYPERLINK("https://www.nba.com/game/...-vs-...-0041900152/play-by-play?watchFullGame=true", "LAC vs DAL - Q3 07:04.00")</f>
        <v>LAC vs DAL - Q3 07:04.00</v>
      </c>
      <c r="M94">
        <v>2.19</v>
      </c>
      <c r="N94">
        <v>94.04</v>
      </c>
      <c r="O94">
        <v>53.99</v>
      </c>
      <c r="P94">
        <v>20</v>
      </c>
      <c r="Q94">
        <v>4</v>
      </c>
      <c r="R94">
        <v>94</v>
      </c>
      <c r="S94">
        <v>53</v>
      </c>
      <c r="T94" t="s">
        <v>29</v>
      </c>
    </row>
    <row r="95" spans="1:20" x14ac:dyDescent="0.25">
      <c r="A95">
        <v>41900155</v>
      </c>
      <c r="B95" t="s">
        <v>19</v>
      </c>
      <c r="C95" t="s">
        <v>25</v>
      </c>
      <c r="D95">
        <v>33</v>
      </c>
      <c r="E95">
        <v>18</v>
      </c>
      <c r="F95">
        <v>15</v>
      </c>
      <c r="G95">
        <v>1</v>
      </c>
      <c r="H95" s="1">
        <v>2.8356481481481483E-3</v>
      </c>
      <c r="I95" t="s">
        <v>24</v>
      </c>
      <c r="J95" t="s">
        <v>22</v>
      </c>
      <c r="K95" s="2" t="str">
        <f>HYPERLINK("https://www.nba.com/stats/events?CFID=&amp;CFPARAMS=&amp;GameEventID=87&amp;GameID=0041900155&amp;Season=2019-20&amp;flag=1&amp;title=Leonard%20layup%20(13%20PTS)", "Layup (13 PTS)")</f>
        <v>Layup (13 PTS)</v>
      </c>
      <c r="L95" s="2" t="str">
        <f>HYPERLINK("https://www.nba.com/game/...-vs-...-0041900155/play-by-play?watchFullGame=true", "LAC vs DAL - Q1 04:05.00")</f>
        <v>LAC vs DAL - Q1 04:05.00</v>
      </c>
      <c r="M95">
        <v>2.0299999999999998</v>
      </c>
      <c r="N95">
        <v>5.34</v>
      </c>
      <c r="O95">
        <v>53.99</v>
      </c>
      <c r="P95">
        <v>-20</v>
      </c>
      <c r="Q95">
        <v>-2</v>
      </c>
      <c r="R95">
        <v>5</v>
      </c>
      <c r="S95">
        <v>53</v>
      </c>
      <c r="T95" t="s">
        <v>23</v>
      </c>
    </row>
    <row r="96" spans="1:20" x14ac:dyDescent="0.25">
      <c r="A96">
        <v>41900156</v>
      </c>
      <c r="B96" t="s">
        <v>28</v>
      </c>
      <c r="C96" t="s">
        <v>20</v>
      </c>
      <c r="D96">
        <v>60</v>
      </c>
      <c r="E96">
        <v>51</v>
      </c>
      <c r="F96">
        <v>9</v>
      </c>
      <c r="G96">
        <v>3</v>
      </c>
      <c r="H96" s="1">
        <v>7.9629629629629634E-3</v>
      </c>
      <c r="I96" t="s">
        <v>24</v>
      </c>
      <c r="J96" t="s">
        <v>22</v>
      </c>
      <c r="K96" s="2" t="str">
        <f>HYPERLINK("https://www.nba.com/stats/events?CFID=&amp;CFPARAMS=&amp;GameEventID=326&amp;GameID=0041900156&amp;Season=2019-20&amp;flag=1&amp;title=Leonard%2027'%203PT%20%20(14%20PTS)%20(J.%20Green%201%20AST)", "27' 3PT  (14 PTS) (J. Green 1 AST)")</f>
        <v>27' 3PT  (14 PTS) (J. Green 1 AST)</v>
      </c>
      <c r="L96" s="2" t="str">
        <f>HYPERLINK("https://www.nba.com/game/...-vs-...-0041900156/play-by-play?watchFullGame=true", "LAC vs DAL - Q3 11:28.00")</f>
        <v>LAC vs DAL - Q3 11:28.00</v>
      </c>
      <c r="M96">
        <v>26.81</v>
      </c>
      <c r="N96">
        <v>66.569999999999993</v>
      </c>
      <c r="O96">
        <v>54.48</v>
      </c>
      <c r="P96">
        <v>22</v>
      </c>
      <c r="Q96">
        <v>262</v>
      </c>
      <c r="R96">
        <v>66</v>
      </c>
      <c r="S96">
        <v>54</v>
      </c>
      <c r="T96" t="s">
        <v>29</v>
      </c>
    </row>
    <row r="97" spans="1:20" x14ac:dyDescent="0.25">
      <c r="A97">
        <v>41900156</v>
      </c>
      <c r="B97" t="s">
        <v>19</v>
      </c>
      <c r="C97" t="s">
        <v>20</v>
      </c>
      <c r="D97">
        <v>48</v>
      </c>
      <c r="E97">
        <v>43</v>
      </c>
      <c r="F97">
        <v>5</v>
      </c>
      <c r="G97">
        <v>2</v>
      </c>
      <c r="H97" s="1">
        <v>4.0740740740740737E-3</v>
      </c>
      <c r="I97" t="s">
        <v>24</v>
      </c>
      <c r="J97" t="s">
        <v>22</v>
      </c>
      <c r="K97" s="2" t="str">
        <f>HYPERLINK("https://www.nba.com/stats/events?CFID=&amp;CFPARAMS=&amp;GameEventID=240&amp;GameID=0041900156&amp;Season=2019-20&amp;flag=1&amp;title=Leonard%2011'%20jumpshot%20(9%20PTS)", "11' jumpshot (9 PTS)")</f>
        <v>11' jumpshot (9 PTS)</v>
      </c>
      <c r="L97" s="2" t="str">
        <f>HYPERLINK("https://www.nba.com/game/...-vs-...-0041900156/play-by-play?watchFullGame=true", "LAC vs DAL - Q2 05:52.00")</f>
        <v>LAC vs DAL - Q2 05:52.00</v>
      </c>
      <c r="M97">
        <v>11.17</v>
      </c>
      <c r="N97">
        <v>16.64</v>
      </c>
      <c r="O97">
        <v>54.48</v>
      </c>
      <c r="P97">
        <v>-22</v>
      </c>
      <c r="Q97">
        <v>104</v>
      </c>
      <c r="R97">
        <v>16</v>
      </c>
      <c r="S97">
        <v>54</v>
      </c>
      <c r="T97" t="s">
        <v>23</v>
      </c>
    </row>
    <row r="98" spans="1:20" x14ac:dyDescent="0.25">
      <c r="A98">
        <v>41900153</v>
      </c>
      <c r="B98" t="s">
        <v>19</v>
      </c>
      <c r="C98" t="s">
        <v>25</v>
      </c>
      <c r="D98">
        <v>112</v>
      </c>
      <c r="E98">
        <v>98</v>
      </c>
      <c r="F98">
        <v>14</v>
      </c>
      <c r="G98">
        <v>4</v>
      </c>
      <c r="H98" s="1">
        <v>5.8217592592592592E-3</v>
      </c>
      <c r="I98" t="s">
        <v>24</v>
      </c>
      <c r="J98" t="s">
        <v>22</v>
      </c>
      <c r="K98" s="2" t="str">
        <f>HYPERLINK("https://www.nba.com/stats/events?CFID=&amp;CFPARAMS=&amp;GameEventID=557&amp;GameID=0041900153&amp;Season=2019-20&amp;flag=1&amp;title=Leonard%20layup%20(29%20PTS)", "Layup (29 PTS)")</f>
        <v>Layup (29 PTS)</v>
      </c>
      <c r="L98" s="2" t="str">
        <f>HYPERLINK("https://www.nba.com/game/...-vs-...-0041900153/play-by-play?watchFullGame=true", "LAC vs DAL - Q4 08:23.00")</f>
        <v>LAC vs DAL - Q4 08:23.00</v>
      </c>
      <c r="M98">
        <v>3.1</v>
      </c>
      <c r="N98">
        <v>92.72</v>
      </c>
      <c r="O98">
        <v>54.48</v>
      </c>
      <c r="P98">
        <v>22</v>
      </c>
      <c r="Q98">
        <v>16</v>
      </c>
      <c r="R98">
        <v>92</v>
      </c>
      <c r="S98">
        <v>54</v>
      </c>
      <c r="T98" t="s">
        <v>29</v>
      </c>
    </row>
    <row r="99" spans="1:20" x14ac:dyDescent="0.25">
      <c r="A99">
        <v>41900232</v>
      </c>
      <c r="B99" t="s">
        <v>19</v>
      </c>
      <c r="C99" t="s">
        <v>20</v>
      </c>
      <c r="D99">
        <v>4</v>
      </c>
      <c r="E99">
        <v>14</v>
      </c>
      <c r="F99">
        <v>10</v>
      </c>
      <c r="G99">
        <v>1</v>
      </c>
      <c r="H99" s="1">
        <v>5.1273148148148146E-3</v>
      </c>
      <c r="I99" t="s">
        <v>21</v>
      </c>
      <c r="J99" t="s">
        <v>22</v>
      </c>
      <c r="K99" s="2" t="str">
        <f>HYPERLINK("https://www.nba.com/stats/events?CFID=&amp;CFPARAMS=&amp;GameEventID=56&amp;GameID=0041900232&amp;Season=2019-20&amp;flag=1&amp;title=Leonard%20jumpshot%20(2%20PTS)", "Jumpshot (2 PTS)")</f>
        <v>Jumpshot (2 PTS)</v>
      </c>
      <c r="L99" s="2" t="str">
        <f>HYPERLINK("https://www.nba.com/game/...-vs-...-0041900232/play-by-play?watchFullGame=true", "LAC vs DEN - Q1 07:23.00")</f>
        <v>LAC vs DEN - Q1 07:23.00</v>
      </c>
      <c r="M99">
        <v>2.38</v>
      </c>
      <c r="N99">
        <v>94.69</v>
      </c>
      <c r="O99">
        <v>54.73</v>
      </c>
      <c r="P99">
        <v>24</v>
      </c>
      <c r="Q99">
        <v>-3</v>
      </c>
      <c r="R99">
        <v>94</v>
      </c>
      <c r="S99">
        <v>54</v>
      </c>
      <c r="T99" t="s">
        <v>29</v>
      </c>
    </row>
    <row r="100" spans="1:20" x14ac:dyDescent="0.25">
      <c r="A100">
        <v>41900235</v>
      </c>
      <c r="B100" t="s">
        <v>19</v>
      </c>
      <c r="C100" t="s">
        <v>26</v>
      </c>
      <c r="D100">
        <v>50</v>
      </c>
      <c r="E100">
        <v>38</v>
      </c>
      <c r="F100">
        <v>12</v>
      </c>
      <c r="G100">
        <v>2</v>
      </c>
      <c r="H100" s="1">
        <v>2.7662037037037039E-3</v>
      </c>
      <c r="I100" t="s">
        <v>21</v>
      </c>
      <c r="J100" t="s">
        <v>22</v>
      </c>
      <c r="K100" s="2" t="str">
        <f>HYPERLINK("https://www.nba.com/stats/events?CFID=&amp;CFPARAMS=&amp;GameEventID=248&amp;GameID=0041900235&amp;Season=2019-20&amp;flag=1&amp;title=Leonard%20dunk%20(14%20PTS)", "Dunk (14 PTS)")</f>
        <v>Dunk (14 PTS)</v>
      </c>
      <c r="L100" s="2" t="str">
        <f>HYPERLINK("https://www.nba.com/game/...-vs-...-0041900235/play-by-play?watchFullGame=true", "LAC vs DEN - Q2 03:59.00")</f>
        <v>LAC vs DEN - Q2 03:59.00</v>
      </c>
      <c r="M100">
        <v>2.19</v>
      </c>
      <c r="N100">
        <v>94.43</v>
      </c>
      <c r="O100">
        <v>54.24</v>
      </c>
      <c r="P100">
        <v>21</v>
      </c>
      <c r="Q100">
        <v>54</v>
      </c>
      <c r="R100">
        <v>94</v>
      </c>
      <c r="S100">
        <v>54</v>
      </c>
      <c r="T100" t="s">
        <v>29</v>
      </c>
    </row>
    <row r="101" spans="1:20" x14ac:dyDescent="0.25">
      <c r="A101">
        <v>41900235</v>
      </c>
      <c r="B101" t="s">
        <v>28</v>
      </c>
      <c r="C101" t="s">
        <v>20</v>
      </c>
      <c r="D101">
        <v>18</v>
      </c>
      <c r="E101">
        <v>14</v>
      </c>
      <c r="F101">
        <v>4</v>
      </c>
      <c r="G101">
        <v>1</v>
      </c>
      <c r="H101" s="1">
        <v>3.2870370370370371E-3</v>
      </c>
      <c r="I101" t="s">
        <v>21</v>
      </c>
      <c r="J101" t="s">
        <v>22</v>
      </c>
      <c r="K101" s="2" t="str">
        <f>HYPERLINK("https://www.nba.com/stats/events?CFID=&amp;CFPARAMS=&amp;GameEventID=80&amp;GameID=0041900235&amp;Season=2019-20&amp;flag=1&amp;title=Leonard%2027'%203PT%20%20(7%20PTS)%20(L.%20Shamet%201%20AST)", "27' 3PT  (7 PTS) (L. Shamet 1 AST)")</f>
        <v>27' 3PT  (7 PTS) (L. Shamet 1 AST)</v>
      </c>
      <c r="L101" s="2" t="str">
        <f>HYPERLINK("https://www.nba.com/game/...-vs-...-0041900235/play-by-play?watchFullGame=true", "LAC vs DEN - Q1 04:44.00")</f>
        <v>LAC vs DEN - Q1 04:44.00</v>
      </c>
      <c r="M101">
        <v>27</v>
      </c>
      <c r="N101">
        <v>66.44</v>
      </c>
      <c r="O101">
        <v>55.95</v>
      </c>
      <c r="P101">
        <v>30</v>
      </c>
      <c r="Q101">
        <v>263</v>
      </c>
      <c r="R101">
        <v>66</v>
      </c>
      <c r="S101">
        <v>55</v>
      </c>
      <c r="T101" t="s">
        <v>29</v>
      </c>
    </row>
    <row r="102" spans="1:20" x14ac:dyDescent="0.25">
      <c r="A102">
        <v>41900233</v>
      </c>
      <c r="B102" t="s">
        <v>19</v>
      </c>
      <c r="C102" t="s">
        <v>20</v>
      </c>
      <c r="D102">
        <v>40</v>
      </c>
      <c r="E102">
        <v>46</v>
      </c>
      <c r="F102">
        <v>6</v>
      </c>
      <c r="G102">
        <v>2</v>
      </c>
      <c r="H102" s="1">
        <v>5.6134259259259262E-3</v>
      </c>
      <c r="I102" t="s">
        <v>21</v>
      </c>
      <c r="J102" t="s">
        <v>22</v>
      </c>
      <c r="K102" s="2" t="str">
        <f>HYPERLINK("https://www.nba.com/stats/events?CFID=&amp;CFPARAMS=&amp;GameEventID=204&amp;GameID=0041900233&amp;Season=2019-20&amp;flag=1&amp;title=Leonard%2013'%20jumpshot%20(8%20PTS)", "13' jumpshot (8 PTS)")</f>
        <v>13' jumpshot (8 PTS)</v>
      </c>
      <c r="L102" s="2" t="str">
        <f>HYPERLINK("https://www.nba.com/game/...-vs-...-0041900233/play-by-play?watchFullGame=true", "LAC vs DEN - Q2 08:05.00")</f>
        <v>LAC vs DEN - Q2 08:05.00</v>
      </c>
      <c r="M102">
        <v>12.6</v>
      </c>
      <c r="N102">
        <v>18.079999999999998</v>
      </c>
      <c r="O102">
        <v>55.46</v>
      </c>
      <c r="P102">
        <v>-27</v>
      </c>
      <c r="Q102">
        <v>117</v>
      </c>
      <c r="R102">
        <v>18</v>
      </c>
      <c r="S102">
        <v>55</v>
      </c>
      <c r="T102" t="s">
        <v>23</v>
      </c>
    </row>
    <row r="103" spans="1:20" x14ac:dyDescent="0.25">
      <c r="A103">
        <v>41900153</v>
      </c>
      <c r="B103" t="s">
        <v>19</v>
      </c>
      <c r="C103" t="s">
        <v>25</v>
      </c>
      <c r="D103">
        <v>98</v>
      </c>
      <c r="E103">
        <v>82</v>
      </c>
      <c r="F103">
        <v>16</v>
      </c>
      <c r="G103">
        <v>3</v>
      </c>
      <c r="H103" s="1">
        <v>5.2546296296296293E-4</v>
      </c>
      <c r="I103" t="s">
        <v>24</v>
      </c>
      <c r="J103" t="s">
        <v>22</v>
      </c>
      <c r="K103" s="2" t="str">
        <f>HYPERLINK("https://www.nba.com/stats/events?CFID=&amp;CFPARAMS=&amp;GameEventID=478&amp;GameID=0041900153&amp;Season=2019-20&amp;flag=1&amp;title=Leonard%20layup%20(27%20PTS)", "Layup (27 PTS)")</f>
        <v>Layup (27 PTS)</v>
      </c>
      <c r="L103" s="2" t="str">
        <f>HYPERLINK("https://www.nba.com/game/...-vs-...-0041900153/play-by-play?watchFullGame=true", "LAC vs DAL - Q3 00:45.40")</f>
        <v>LAC vs DAL - Q3 00:45.40</v>
      </c>
      <c r="M103">
        <v>3.8</v>
      </c>
      <c r="N103">
        <v>92.07</v>
      </c>
      <c r="O103">
        <v>55.22</v>
      </c>
      <c r="P103">
        <v>26</v>
      </c>
      <c r="Q103">
        <v>22</v>
      </c>
      <c r="R103">
        <v>92</v>
      </c>
      <c r="S103">
        <v>55</v>
      </c>
      <c r="T103" t="s">
        <v>29</v>
      </c>
    </row>
    <row r="104" spans="1:20" x14ac:dyDescent="0.25">
      <c r="A104">
        <v>41900154</v>
      </c>
      <c r="B104" t="s">
        <v>19</v>
      </c>
      <c r="C104" t="s">
        <v>20</v>
      </c>
      <c r="D104">
        <v>111</v>
      </c>
      <c r="E104">
        <v>116</v>
      </c>
      <c r="F104">
        <v>5</v>
      </c>
      <c r="G104">
        <v>4</v>
      </c>
      <c r="H104" s="1">
        <v>2.1527777777777778E-3</v>
      </c>
      <c r="I104" t="s">
        <v>24</v>
      </c>
      <c r="J104" t="s">
        <v>22</v>
      </c>
      <c r="K104" s="2" t="str">
        <f>HYPERLINK("https://www.nba.com/stats/events?CFID=&amp;CFPARAMS=&amp;GameEventID=645&amp;GameID=0041900154&amp;Season=2019-20&amp;flag=1&amp;title=Leonard%20jumpshot%20(23%20PTS)", "Jumpshot (23 PTS)")</f>
        <v>Jumpshot (23 PTS)</v>
      </c>
      <c r="L104" s="2" t="str">
        <f>HYPERLINK("https://www.nba.com/game/...-vs-...-0041900154/play-by-play?watchFullGame=true", "LAC vs DAL - Q4 03:06.00")</f>
        <v>LAC vs DAL - Q4 03:06.00</v>
      </c>
      <c r="M104">
        <v>3.09</v>
      </c>
      <c r="N104">
        <v>93.25</v>
      </c>
      <c r="O104">
        <v>55.22</v>
      </c>
      <c r="P104">
        <v>26</v>
      </c>
      <c r="Q104">
        <v>11</v>
      </c>
      <c r="R104">
        <v>93</v>
      </c>
      <c r="S104">
        <v>55</v>
      </c>
      <c r="T104" t="s">
        <v>29</v>
      </c>
    </row>
    <row r="105" spans="1:20" x14ac:dyDescent="0.25">
      <c r="A105">
        <v>41900236</v>
      </c>
      <c r="B105" t="s">
        <v>19</v>
      </c>
      <c r="C105" t="s">
        <v>20</v>
      </c>
      <c r="D105">
        <v>95</v>
      </c>
      <c r="E105">
        <v>109</v>
      </c>
      <c r="F105">
        <v>14</v>
      </c>
      <c r="G105">
        <v>4</v>
      </c>
      <c r="H105" s="1">
        <v>1.2962962962962963E-3</v>
      </c>
      <c r="I105" t="s">
        <v>21</v>
      </c>
      <c r="J105" t="s">
        <v>22</v>
      </c>
      <c r="K105" s="2" t="str">
        <f>HYPERLINK("https://www.nba.com/stats/events?CFID=&amp;CFPARAMS=&amp;GameEventID=621&amp;GameID=0041900236&amp;Season=2019-20&amp;flag=1&amp;title=Leonard%207'%20jumpshot%20(25%20PTS)", "7' jumpshot (25 PTS)")</f>
        <v>7' jumpshot (25 PTS)</v>
      </c>
      <c r="L105" s="2" t="str">
        <f>HYPERLINK("https://www.nba.com/game/...-vs-...-0041900236/play-by-play?watchFullGame=true", "LAC vs DEN - Q4 01:52.00")</f>
        <v>LAC vs DEN - Q4 01:52.00</v>
      </c>
      <c r="M105">
        <v>6.8</v>
      </c>
      <c r="N105">
        <v>88.78</v>
      </c>
      <c r="O105">
        <v>56.93</v>
      </c>
      <c r="P105">
        <v>35</v>
      </c>
      <c r="Q105">
        <v>53</v>
      </c>
      <c r="R105">
        <v>88</v>
      </c>
      <c r="S105">
        <v>56</v>
      </c>
      <c r="T105" t="s">
        <v>29</v>
      </c>
    </row>
    <row r="106" spans="1:20" x14ac:dyDescent="0.25">
      <c r="A106">
        <v>41900156</v>
      </c>
      <c r="B106" t="s">
        <v>19</v>
      </c>
      <c r="C106" t="s">
        <v>20</v>
      </c>
      <c r="D106">
        <v>54</v>
      </c>
      <c r="E106">
        <v>49</v>
      </c>
      <c r="F106">
        <v>5</v>
      </c>
      <c r="G106">
        <v>2</v>
      </c>
      <c r="H106" s="1">
        <v>8.1018518518518516E-4</v>
      </c>
      <c r="I106" t="s">
        <v>24</v>
      </c>
      <c r="J106" t="s">
        <v>22</v>
      </c>
      <c r="K106" s="2" t="str">
        <f>HYPERLINK("https://www.nba.com/stats/events?CFID=&amp;CFPARAMS=&amp;GameEventID=307&amp;GameID=0041900156&amp;Season=2019-20&amp;flag=1&amp;title=Leonard%2015'%20jumpshot%20(11%20PTS)", "15' jumpshot (11 PTS)")</f>
        <v>15' jumpshot (11 PTS)</v>
      </c>
      <c r="L106" s="2" t="str">
        <f>HYPERLINK("https://www.nba.com/game/...-vs-...-0041900156/play-by-play?watchFullGame=true", "LAC vs DAL - Q2 01:10.00")</f>
        <v>LAC vs DAL - Q2 01:10.00</v>
      </c>
      <c r="M106">
        <v>14.51</v>
      </c>
      <c r="N106">
        <v>19.920000000000002</v>
      </c>
      <c r="O106">
        <v>57.42</v>
      </c>
      <c r="P106">
        <v>-37</v>
      </c>
      <c r="Q106">
        <v>135</v>
      </c>
      <c r="R106">
        <v>19</v>
      </c>
      <c r="S106">
        <v>57</v>
      </c>
      <c r="T106" t="s">
        <v>23</v>
      </c>
    </row>
    <row r="107" spans="1:20" x14ac:dyDescent="0.25">
      <c r="A107">
        <v>41900235</v>
      </c>
      <c r="B107" t="s">
        <v>19</v>
      </c>
      <c r="C107" t="s">
        <v>25</v>
      </c>
      <c r="D107">
        <v>27</v>
      </c>
      <c r="E107">
        <v>23</v>
      </c>
      <c r="F107">
        <v>4</v>
      </c>
      <c r="G107">
        <v>1</v>
      </c>
      <c r="H107" s="1">
        <v>2.9861111111111109E-4</v>
      </c>
      <c r="I107" t="s">
        <v>21</v>
      </c>
      <c r="J107" t="s">
        <v>22</v>
      </c>
      <c r="K107" s="2" t="str">
        <f>HYPERLINK("https://www.nba.com/stats/events?CFID=&amp;CFPARAMS=&amp;GameEventID=143&amp;GameID=0041900235&amp;Season=2019-20&amp;flag=1&amp;title=Leonard%20layup%20(11%20PTS)", "Layup (11 PTS)")</f>
        <v>Layup (11 PTS)</v>
      </c>
      <c r="L107" s="2" t="str">
        <f>HYPERLINK("https://www.nba.com/game/...-vs-...-0041900235/play-by-play?watchFullGame=true", "LAC vs DEN - Q1 00:25.80")</f>
        <v>LAC vs DEN - Q1 00:25.80</v>
      </c>
      <c r="M107">
        <v>4.34</v>
      </c>
      <c r="N107">
        <v>92.59</v>
      </c>
      <c r="O107">
        <v>57.42</v>
      </c>
      <c r="P107">
        <v>37</v>
      </c>
      <c r="Q107">
        <v>17</v>
      </c>
      <c r="R107">
        <v>92</v>
      </c>
      <c r="S107">
        <v>57</v>
      </c>
      <c r="T107" t="s">
        <v>29</v>
      </c>
    </row>
    <row r="108" spans="1:20" x14ac:dyDescent="0.25">
      <c r="A108">
        <v>41900153</v>
      </c>
      <c r="B108" t="s">
        <v>19</v>
      </c>
      <c r="C108" t="s">
        <v>20</v>
      </c>
      <c r="D108">
        <v>48</v>
      </c>
      <c r="E108">
        <v>41</v>
      </c>
      <c r="F108">
        <v>7</v>
      </c>
      <c r="G108">
        <v>2</v>
      </c>
      <c r="H108" s="1">
        <v>3.2060185185185186E-3</v>
      </c>
      <c r="I108" t="s">
        <v>24</v>
      </c>
      <c r="J108" t="s">
        <v>22</v>
      </c>
      <c r="K108" s="2" t="str">
        <f>HYPERLINK("https://www.nba.com/stats/events?CFID=&amp;CFPARAMS=&amp;GameEventID=260&amp;GameID=0041900153&amp;Season=2019-20&amp;flag=1&amp;title=Leonard%2013'%20jumpshot%20(14%20PTS)", "13' jumpshot (14 PTS)")</f>
        <v>13' jumpshot (14 PTS)</v>
      </c>
      <c r="L108" s="2" t="str">
        <f>HYPERLINK("https://www.nba.com/game/...-vs-...-0041900153/play-by-play?watchFullGame=true", "LAC vs DAL - Q2 04:37.00")</f>
        <v>LAC vs DAL - Q2 04:37.00</v>
      </c>
      <c r="M108">
        <v>13.43</v>
      </c>
      <c r="N108">
        <v>18.48</v>
      </c>
      <c r="O108">
        <v>58.89</v>
      </c>
      <c r="P108">
        <v>-44</v>
      </c>
      <c r="Q108">
        <v>121</v>
      </c>
      <c r="R108">
        <v>18</v>
      </c>
      <c r="S108">
        <v>58</v>
      </c>
      <c r="T108" t="s">
        <v>23</v>
      </c>
    </row>
    <row r="109" spans="1:20" x14ac:dyDescent="0.25">
      <c r="A109">
        <v>41900233</v>
      </c>
      <c r="B109" t="s">
        <v>19</v>
      </c>
      <c r="C109" t="s">
        <v>20</v>
      </c>
      <c r="D109">
        <v>64</v>
      </c>
      <c r="E109">
        <v>67</v>
      </c>
      <c r="F109">
        <v>3</v>
      </c>
      <c r="G109">
        <v>3</v>
      </c>
      <c r="H109" s="1">
        <v>6.4930555555555557E-3</v>
      </c>
      <c r="I109" t="s">
        <v>21</v>
      </c>
      <c r="J109" t="s">
        <v>22</v>
      </c>
      <c r="K109" s="2" t="str">
        <f>HYPERLINK("https://www.nba.com/stats/events?CFID=&amp;CFPARAMS=&amp;GameEventID=341&amp;GameID=0041900233&amp;Season=2019-20&amp;flag=1&amp;title=Leonard%2016'%20jumpshot%20(16%20PTS)%20(P.%20George%203%20AST)", "16' jumpshot (16 PTS) (P. George 3 AST)")</f>
        <v>16' jumpshot (16 PTS) (P. George 3 AST)</v>
      </c>
      <c r="L109" s="2" t="str">
        <f>HYPERLINK("https://www.nba.com/game/...-vs-...-0041900233/play-by-play?watchFullGame=true", "LAC vs DEN - Q3 09:21.00")</f>
        <v>LAC vs DEN - Q3 09:21.00</v>
      </c>
      <c r="M109">
        <v>15.86</v>
      </c>
      <c r="N109">
        <v>78.930000000000007</v>
      </c>
      <c r="O109">
        <v>59.63</v>
      </c>
      <c r="P109">
        <v>48</v>
      </c>
      <c r="Q109">
        <v>146</v>
      </c>
      <c r="R109">
        <v>78</v>
      </c>
      <c r="S109">
        <v>59</v>
      </c>
      <c r="T109" t="s">
        <v>29</v>
      </c>
    </row>
    <row r="110" spans="1:20" x14ac:dyDescent="0.25">
      <c r="A110">
        <v>41900234</v>
      </c>
      <c r="B110" t="s">
        <v>19</v>
      </c>
      <c r="C110" t="s">
        <v>20</v>
      </c>
      <c r="D110">
        <v>50</v>
      </c>
      <c r="E110">
        <v>48</v>
      </c>
      <c r="F110">
        <v>2</v>
      </c>
      <c r="G110">
        <v>3</v>
      </c>
      <c r="H110" s="1">
        <v>6.898148148148148E-3</v>
      </c>
      <c r="I110" t="s">
        <v>21</v>
      </c>
      <c r="J110" t="s">
        <v>22</v>
      </c>
      <c r="K110" s="2" t="str">
        <f>HYPERLINK("https://www.nba.com/stats/events?CFID=&amp;CFPARAMS=&amp;GameEventID=372&amp;GameID=0041900234&amp;Season=2019-20&amp;flag=1&amp;title=Leonard%20jumpshot%20(19%20PTS)", "Jumpshot (19 PTS)")</f>
        <v>Jumpshot (19 PTS)</v>
      </c>
      <c r="L110" s="2" t="str">
        <f>HYPERLINK("https://www.nba.com/game/...-vs-...-0041900234/play-by-play?watchFullGame=true", "LAC vs DEN - Q3 09:56.00")</f>
        <v>LAC vs DEN - Q3 09:56.00</v>
      </c>
      <c r="M110">
        <v>4.9000000000000004</v>
      </c>
      <c r="N110">
        <v>93.12</v>
      </c>
      <c r="O110">
        <v>59.14</v>
      </c>
      <c r="P110">
        <v>46</v>
      </c>
      <c r="Q110">
        <v>12</v>
      </c>
      <c r="R110">
        <v>93</v>
      </c>
      <c r="S110">
        <v>59</v>
      </c>
      <c r="T110" t="s">
        <v>29</v>
      </c>
    </row>
    <row r="111" spans="1:20" x14ac:dyDescent="0.25">
      <c r="A111">
        <v>41900154</v>
      </c>
      <c r="B111" t="s">
        <v>19</v>
      </c>
      <c r="C111" t="s">
        <v>20</v>
      </c>
      <c r="D111">
        <v>123</v>
      </c>
      <c r="E111">
        <v>121</v>
      </c>
      <c r="F111">
        <v>2</v>
      </c>
      <c r="G111">
        <v>5</v>
      </c>
      <c r="H111" s="1">
        <v>3.3333333333333335E-3</v>
      </c>
      <c r="I111" t="s">
        <v>24</v>
      </c>
      <c r="J111" t="s">
        <v>22</v>
      </c>
      <c r="K111" s="2" t="str">
        <f>HYPERLINK("https://www.nba.com/stats/events?CFID=&amp;CFPARAMS=&amp;GameEventID=697&amp;GameID=0041900154&amp;Season=2019-20&amp;flag=1&amp;title=Leonard%2010'%20jumpshot%20(30%20PTS)", "10' jumpshot (30 PTS)")</f>
        <v>10' jumpshot (30 PTS)</v>
      </c>
      <c r="L111" s="2" t="str">
        <f>HYPERLINK("https://www.nba.com/game/...-vs-...-0041900154/play-by-play?watchFullGame=true", "LAC vs DAL - Q5 04:48.00")</f>
        <v>LAC vs DAL - Q5 04:48.00</v>
      </c>
      <c r="M111">
        <v>9.73</v>
      </c>
      <c r="N111">
        <v>86.68</v>
      </c>
      <c r="O111">
        <v>61.59</v>
      </c>
      <c r="P111">
        <v>58</v>
      </c>
      <c r="Q111">
        <v>73</v>
      </c>
      <c r="R111">
        <v>86</v>
      </c>
      <c r="S111">
        <v>61</v>
      </c>
      <c r="T111" t="s">
        <v>29</v>
      </c>
    </row>
    <row r="112" spans="1:20" x14ac:dyDescent="0.25">
      <c r="A112">
        <v>41900152</v>
      </c>
      <c r="B112" t="s">
        <v>28</v>
      </c>
      <c r="C112" t="s">
        <v>20</v>
      </c>
      <c r="D112">
        <v>64</v>
      </c>
      <c r="E112">
        <v>69</v>
      </c>
      <c r="F112">
        <v>5</v>
      </c>
      <c r="G112">
        <v>3</v>
      </c>
      <c r="H112" s="1">
        <v>6.1805555555555555E-3</v>
      </c>
      <c r="I112" t="s">
        <v>24</v>
      </c>
      <c r="J112" t="s">
        <v>22</v>
      </c>
      <c r="K112" s="2" t="str">
        <f>HYPERLINK("https://www.nba.com/stats/events?CFID=&amp;CFPARAMS=&amp;GameEventID=405&amp;GameID=0041900152&amp;Season=2019-20&amp;flag=1&amp;title=Leonard%2028'%203PT%20%20(25%20PTS)%20(P.%20George%201%20AST)", "28' 3PT  (25 PTS) (P. George 1 AST)")</f>
        <v>28' 3PT  (25 PTS) (P. George 1 AST)</v>
      </c>
      <c r="L112" s="2" t="str">
        <f>HYPERLINK("https://www.nba.com/game/...-vs-...-0041900152/play-by-play?watchFullGame=true", "LAC vs DAL - Q3 08:54.00")</f>
        <v>LAC vs DAL - Q3 08:54.00</v>
      </c>
      <c r="M112">
        <v>28.14</v>
      </c>
      <c r="N112">
        <v>65.790000000000006</v>
      </c>
      <c r="O112">
        <v>62.32</v>
      </c>
      <c r="P112">
        <v>62</v>
      </c>
      <c r="Q112">
        <v>269</v>
      </c>
      <c r="R112">
        <v>65</v>
      </c>
      <c r="S112">
        <v>62</v>
      </c>
      <c r="T112" t="s">
        <v>29</v>
      </c>
    </row>
    <row r="113" spans="1:20" x14ac:dyDescent="0.25">
      <c r="A113">
        <v>41900155</v>
      </c>
      <c r="B113" t="s">
        <v>28</v>
      </c>
      <c r="C113" t="s">
        <v>20</v>
      </c>
      <c r="D113">
        <v>107</v>
      </c>
      <c r="E113">
        <v>81</v>
      </c>
      <c r="F113">
        <v>26</v>
      </c>
      <c r="G113">
        <v>3</v>
      </c>
      <c r="H113" s="1">
        <v>1.4467592592592592E-3</v>
      </c>
      <c r="I113" t="s">
        <v>24</v>
      </c>
      <c r="J113" t="s">
        <v>22</v>
      </c>
      <c r="K113" s="2" t="str">
        <f>HYPERLINK("https://www.nba.com/stats/events?CFID=&amp;CFPARAMS=&amp;GameEventID=500&amp;GameID=0041900155&amp;Season=2019-20&amp;flag=1&amp;title=Leonard%2026'%203PT%20%20(32%20PTS)%20(T.%20Mann%201%20AST)", "26' 3PT  (32 PTS) (T. Mann 1 AST)")</f>
        <v>26' 3PT  (32 PTS) (T. Mann 1 AST)</v>
      </c>
      <c r="L113" s="2" t="str">
        <f>HYPERLINK("https://www.nba.com/game/...-vs-...-0041900155/play-by-play?watchFullGame=true", "LAC vs DAL - Q3 02:05.00")</f>
        <v>LAC vs DAL - Q3 02:05.00</v>
      </c>
      <c r="M113">
        <v>26.13</v>
      </c>
      <c r="N113">
        <v>68.150000000000006</v>
      </c>
      <c r="O113">
        <v>63.55</v>
      </c>
      <c r="P113">
        <v>68</v>
      </c>
      <c r="Q113">
        <v>247</v>
      </c>
      <c r="R113">
        <v>68</v>
      </c>
      <c r="S113">
        <v>63</v>
      </c>
      <c r="T113" t="s">
        <v>29</v>
      </c>
    </row>
    <row r="114" spans="1:20" hidden="1" x14ac:dyDescent="0.25">
      <c r="A114">
        <v>41900151</v>
      </c>
      <c r="B114" t="s">
        <v>19</v>
      </c>
      <c r="C114" t="s">
        <v>20</v>
      </c>
      <c r="D114">
        <v>45</v>
      </c>
      <c r="E114">
        <v>50</v>
      </c>
      <c r="F114">
        <v>5</v>
      </c>
      <c r="G114">
        <v>2</v>
      </c>
      <c r="H114" s="1">
        <v>3.9467592592592592E-3</v>
      </c>
      <c r="I114" t="s">
        <v>24</v>
      </c>
      <c r="J114" t="s">
        <v>22</v>
      </c>
      <c r="K114" s="2" t="str">
        <f>HYPERLINK("https://www.nba.com/stats/events?CFID=&amp;CFPARAMS=&amp;GameEventID=269&amp;GameID=0041900151&amp;Season=2019-20&amp;flag=1&amp;title=Leonard%2015'%20jumpshot%20(13%20PTS)", "15' jumpshot (13 PTS)")</f>
        <v>15' jumpshot (13 PTS)</v>
      </c>
      <c r="L114" s="2" t="str">
        <f>HYPERLINK("https://www.nba.com/game/...-vs-...-0041900151/play-by-play?watchFullGame=true", "LAC vs DAL - Q2 05:41.00")</f>
        <v>LAC vs DAL - Q2 05:41.00</v>
      </c>
      <c r="M114">
        <v>15</v>
      </c>
      <c r="N114">
        <v>81.03</v>
      </c>
      <c r="O114">
        <v>64.53</v>
      </c>
      <c r="P114">
        <v>73</v>
      </c>
      <c r="Q114">
        <v>126</v>
      </c>
      <c r="R114">
        <v>81</v>
      </c>
      <c r="S114">
        <v>64</v>
      </c>
      <c r="T114" t="s">
        <v>29</v>
      </c>
    </row>
    <row r="115" spans="1:20" x14ac:dyDescent="0.25">
      <c r="A115">
        <v>41900156</v>
      </c>
      <c r="B115" t="s">
        <v>19</v>
      </c>
      <c r="C115" t="s">
        <v>20</v>
      </c>
      <c r="D115">
        <v>99</v>
      </c>
      <c r="E115">
        <v>89</v>
      </c>
      <c r="F115">
        <v>10</v>
      </c>
      <c r="G115">
        <v>4</v>
      </c>
      <c r="H115" s="1">
        <v>4.363425925925926E-3</v>
      </c>
      <c r="I115" t="s">
        <v>24</v>
      </c>
      <c r="J115" t="s">
        <v>22</v>
      </c>
      <c r="K115" s="2" t="str">
        <f>HYPERLINK("https://www.nba.com/stats/events?CFID=&amp;CFPARAMS=&amp;GameEventID=545&amp;GameID=0041900156&amp;Season=2019-20&amp;flag=1&amp;title=Leonard%2023'%20jumpshot%20(33%20PTS)", "23' jumpshot (33 PTS)")</f>
        <v>23' jumpshot (33 PTS)</v>
      </c>
      <c r="L115" s="2" t="str">
        <f>HYPERLINK("https://www.nba.com/game/...-vs-...-0041900156/play-by-play?watchFullGame=true", "LAC vs DAL - Q4 06:17.00")</f>
        <v>LAC vs DAL - Q4 06:17.00</v>
      </c>
      <c r="M115">
        <v>23.11</v>
      </c>
      <c r="N115">
        <v>71.7</v>
      </c>
      <c r="O115">
        <v>64.77</v>
      </c>
      <c r="P115">
        <v>74</v>
      </c>
      <c r="Q115">
        <v>214</v>
      </c>
      <c r="R115">
        <v>71</v>
      </c>
      <c r="S115">
        <v>64</v>
      </c>
      <c r="T115" t="s">
        <v>29</v>
      </c>
    </row>
    <row r="116" spans="1:20" x14ac:dyDescent="0.25">
      <c r="A116">
        <v>41900152</v>
      </c>
      <c r="B116" t="s">
        <v>19</v>
      </c>
      <c r="C116" t="s">
        <v>20</v>
      </c>
      <c r="D116">
        <v>34</v>
      </c>
      <c r="E116">
        <v>47</v>
      </c>
      <c r="F116">
        <v>13</v>
      </c>
      <c r="G116">
        <v>2</v>
      </c>
      <c r="H116" s="1">
        <v>4.3287037037037035E-3</v>
      </c>
      <c r="I116" t="s">
        <v>24</v>
      </c>
      <c r="J116" t="s">
        <v>22</v>
      </c>
      <c r="K116" s="2" t="str">
        <f>HYPERLINK("https://www.nba.com/stats/events?CFID=&amp;CFPARAMS=&amp;GameEventID=250&amp;GameID=0041900152&amp;Season=2019-20&amp;flag=1&amp;title=Leonard%2011'%20jumpshot%20(12%20PTS)", "11' jumpshot (12 PTS)")</f>
        <v>11' jumpshot (12 PTS)</v>
      </c>
      <c r="L116" s="2" t="str">
        <f>HYPERLINK("https://www.nba.com/game/...-vs-...-0041900152/play-by-play?watchFullGame=true", "LAC vs DAL - Q2 06:14.00")</f>
        <v>LAC vs DAL - Q2 06:14.00</v>
      </c>
      <c r="M116">
        <v>10.56</v>
      </c>
      <c r="N116">
        <v>13.01</v>
      </c>
      <c r="O116">
        <v>64.8</v>
      </c>
      <c r="P116">
        <v>-74</v>
      </c>
      <c r="Q116">
        <v>70</v>
      </c>
      <c r="R116">
        <v>13</v>
      </c>
      <c r="S116">
        <v>64</v>
      </c>
      <c r="T116" t="s">
        <v>23</v>
      </c>
    </row>
    <row r="117" spans="1:20" x14ac:dyDescent="0.25">
      <c r="A117">
        <v>41900236</v>
      </c>
      <c r="B117" t="s">
        <v>28</v>
      </c>
      <c r="C117" t="s">
        <v>20</v>
      </c>
      <c r="D117">
        <v>60</v>
      </c>
      <c r="E117">
        <v>47</v>
      </c>
      <c r="F117">
        <v>13</v>
      </c>
      <c r="G117">
        <v>2</v>
      </c>
      <c r="H117" s="1">
        <v>7.6388888888888893E-4</v>
      </c>
      <c r="I117" t="s">
        <v>21</v>
      </c>
      <c r="J117" t="s">
        <v>22</v>
      </c>
      <c r="K117" s="2" t="str">
        <f>HYPERLINK("https://www.nba.com/stats/events?CFID=&amp;CFPARAMS=&amp;GameEventID=298&amp;GameID=0041900236&amp;Season=2019-20&amp;flag=1&amp;title=Leonard%2026'%203PT%20%20(14%20PTS)%20(I.%20Zubac%201%20AST)", "26' 3PT  (14 PTS) (I. Zubac 1 AST)")</f>
        <v>26' 3PT  (14 PTS) (I. Zubac 1 AST)</v>
      </c>
      <c r="L117" s="2" t="str">
        <f>HYPERLINK("https://www.nba.com/game/...-vs-...-0041900236/play-by-play?watchFullGame=true", "LAC vs DEN - Q2 01:06.00")</f>
        <v>LAC vs DEN - Q2 01:06.00</v>
      </c>
      <c r="M117">
        <v>25.64</v>
      </c>
      <c r="N117">
        <v>30.83</v>
      </c>
      <c r="O117">
        <v>66.489999999999995</v>
      </c>
      <c r="P117">
        <v>-82</v>
      </c>
      <c r="Q117">
        <v>237</v>
      </c>
      <c r="R117">
        <v>30</v>
      </c>
      <c r="S117">
        <v>66</v>
      </c>
      <c r="T117" t="s">
        <v>23</v>
      </c>
    </row>
    <row r="118" spans="1:20" x14ac:dyDescent="0.25">
      <c r="A118">
        <v>41900235</v>
      </c>
      <c r="B118" t="s">
        <v>19</v>
      </c>
      <c r="C118" t="s">
        <v>20</v>
      </c>
      <c r="D118">
        <v>2</v>
      </c>
      <c r="E118">
        <v>0</v>
      </c>
      <c r="F118">
        <v>2</v>
      </c>
      <c r="G118">
        <v>1</v>
      </c>
      <c r="H118" s="1">
        <v>7.8935185185185185E-3</v>
      </c>
      <c r="I118" t="s">
        <v>21</v>
      </c>
      <c r="J118" t="s">
        <v>22</v>
      </c>
      <c r="K118" s="2" t="str">
        <f>HYPERLINK("https://www.nba.com/stats/events?CFID=&amp;CFPARAMS=&amp;GameEventID=12&amp;GameID=0041900235&amp;Season=2019-20&amp;flag=1&amp;title=Leonard%2019'%20jumpshot%20(2%20PTS)", "19' jumpshot (2 PTS)")</f>
        <v>19' jumpshot (2 PTS)</v>
      </c>
      <c r="L118" s="2" t="str">
        <f>HYPERLINK("https://www.nba.com/game/...-vs-...-0041900235/play-by-play?watchFullGame=true", "LAC vs DEN - Q1 11:22.00")</f>
        <v>LAC vs DEN - Q1 11:22.00</v>
      </c>
      <c r="M118">
        <v>18.54</v>
      </c>
      <c r="N118">
        <v>77.61</v>
      </c>
      <c r="O118">
        <v>67.47</v>
      </c>
      <c r="P118">
        <v>87</v>
      </c>
      <c r="Q118">
        <v>158</v>
      </c>
      <c r="R118">
        <v>77</v>
      </c>
      <c r="S118">
        <v>67</v>
      </c>
      <c r="T118" t="s">
        <v>29</v>
      </c>
    </row>
    <row r="119" spans="1:20" x14ac:dyDescent="0.25">
      <c r="A119">
        <v>41900236</v>
      </c>
      <c r="B119" t="s">
        <v>28</v>
      </c>
      <c r="C119" t="s">
        <v>20</v>
      </c>
      <c r="D119">
        <v>84</v>
      </c>
      <c r="E119">
        <v>85</v>
      </c>
      <c r="F119">
        <v>1</v>
      </c>
      <c r="G119">
        <v>4</v>
      </c>
      <c r="H119" s="1">
        <v>6.3541666666666668E-3</v>
      </c>
      <c r="I119" t="s">
        <v>21</v>
      </c>
      <c r="J119" t="s">
        <v>22</v>
      </c>
      <c r="K119" s="2" t="str">
        <f>HYPERLINK("https://www.nba.com/stats/events?CFID=&amp;CFPARAMS=&amp;GameEventID=529&amp;GameID=0041900236&amp;Season=2019-20&amp;flag=1&amp;title=Leonard%2028'%203PT%20%20(19%20PTS)%20(J.%20Green%201%20AST)", "28' 3PT  (19 PTS) (J. Green 1 AST)")</f>
        <v>28' 3PT  (19 PTS) (J. Green 1 AST)</v>
      </c>
      <c r="L119" s="2" t="str">
        <f>HYPERLINK("https://www.nba.com/game/...-vs-...-0041900236/play-by-play?watchFullGame=true", "LAC vs DEN - Q4 09:09.00")</f>
        <v>LAC vs DEN - Q4 09:09.00</v>
      </c>
      <c r="M119">
        <v>27.78</v>
      </c>
      <c r="N119">
        <v>67.36</v>
      </c>
      <c r="O119">
        <v>69.680000000000007</v>
      </c>
      <c r="P119">
        <v>98</v>
      </c>
      <c r="Q119">
        <v>254</v>
      </c>
      <c r="R119">
        <v>67</v>
      </c>
      <c r="S119">
        <v>69</v>
      </c>
      <c r="T119" t="s">
        <v>29</v>
      </c>
    </row>
    <row r="120" spans="1:20" x14ac:dyDescent="0.25">
      <c r="A120">
        <v>41900154</v>
      </c>
      <c r="B120" t="s">
        <v>19</v>
      </c>
      <c r="C120" t="s">
        <v>20</v>
      </c>
      <c r="D120">
        <v>125</v>
      </c>
      <c r="E120">
        <v>123</v>
      </c>
      <c r="F120">
        <v>2</v>
      </c>
      <c r="G120">
        <v>5</v>
      </c>
      <c r="H120" s="1">
        <v>2.3842592592592591E-3</v>
      </c>
      <c r="I120" t="s">
        <v>24</v>
      </c>
      <c r="J120" t="s">
        <v>22</v>
      </c>
      <c r="K120" s="2" t="str">
        <f>HYPERLINK("https://www.nba.com/stats/events?CFID=&amp;CFPARAMS=&amp;GameEventID=709&amp;GameID=0041900154&amp;Season=2019-20&amp;flag=1&amp;title=Leonard%2014'%20jumpshot%20(32%20PTS)", "14' jumpshot (32 PTS)")</f>
        <v>14' jumpshot (32 PTS)</v>
      </c>
      <c r="L120" s="2" t="str">
        <f>HYPERLINK("https://www.nba.com/game/...-vs-...-0041900154/play-by-play?watchFullGame=true", "LAC vs DAL - Q5 03:26.00")</f>
        <v>LAC vs DAL - Q5 03:26.00</v>
      </c>
      <c r="M120">
        <v>13.8</v>
      </c>
      <c r="N120">
        <v>84.97</v>
      </c>
      <c r="O120">
        <v>70.17</v>
      </c>
      <c r="P120">
        <v>101</v>
      </c>
      <c r="Q120">
        <v>89</v>
      </c>
      <c r="R120">
        <v>84</v>
      </c>
      <c r="S120">
        <v>70</v>
      </c>
      <c r="T120" t="s">
        <v>29</v>
      </c>
    </row>
    <row r="121" spans="1:20" x14ac:dyDescent="0.25">
      <c r="A121">
        <v>41900155</v>
      </c>
      <c r="B121" t="s">
        <v>28</v>
      </c>
      <c r="C121" t="s">
        <v>20</v>
      </c>
      <c r="D121">
        <v>100</v>
      </c>
      <c r="E121">
        <v>73</v>
      </c>
      <c r="F121">
        <v>27</v>
      </c>
      <c r="G121">
        <v>3</v>
      </c>
      <c r="H121" s="1">
        <v>3.5879629629629629E-3</v>
      </c>
      <c r="I121" t="s">
        <v>24</v>
      </c>
      <c r="J121" t="s">
        <v>22</v>
      </c>
      <c r="K121" s="2" t="str">
        <f>HYPERLINK("https://www.nba.com/stats/events?CFID=&amp;CFPARAMS=&amp;GameEventID=460&amp;GameID=0041900155&amp;Season=2019-20&amp;flag=1&amp;title=Leonard%2026'%203PT%20%20(25%20PTS)%20(R.%20Jackson%203%20AST)", "26' 3PT  (25 PTS) (R. Jackson 3 AST)")</f>
        <v>26' 3PT  (25 PTS) (R. Jackson 3 AST)</v>
      </c>
      <c r="L121" s="2" t="str">
        <f>HYPERLINK("https://www.nba.com/game/...-vs-...-0041900155/play-by-play?watchFullGame=true", "LAC vs DAL - Q3 05:10.00")</f>
        <v>LAC vs DAL - Q3 05:10.00</v>
      </c>
      <c r="M121">
        <v>26.17</v>
      </c>
      <c r="N121">
        <v>69.599999999999994</v>
      </c>
      <c r="O121">
        <v>71.39</v>
      </c>
      <c r="P121">
        <v>107</v>
      </c>
      <c r="Q121">
        <v>233</v>
      </c>
      <c r="R121">
        <v>69</v>
      </c>
      <c r="S121">
        <v>71</v>
      </c>
      <c r="T121" t="s">
        <v>29</v>
      </c>
    </row>
    <row r="122" spans="1:20" x14ac:dyDescent="0.25">
      <c r="A122">
        <v>41900153</v>
      </c>
      <c r="B122" t="s">
        <v>19</v>
      </c>
      <c r="C122" t="s">
        <v>20</v>
      </c>
      <c r="D122">
        <v>19</v>
      </c>
      <c r="E122">
        <v>15</v>
      </c>
      <c r="F122">
        <v>4</v>
      </c>
      <c r="G122">
        <v>1</v>
      </c>
      <c r="H122" s="1">
        <v>2.9050925925925928E-3</v>
      </c>
      <c r="I122" t="s">
        <v>24</v>
      </c>
      <c r="J122" t="s">
        <v>22</v>
      </c>
      <c r="K122" s="2" t="str">
        <f>HYPERLINK("https://www.nba.com/stats/events?CFID=&amp;CFPARAMS=&amp;GameEventID=97&amp;GameID=0041900153&amp;Season=2019-20&amp;flag=1&amp;title=Leonard%2019'%20jumpshot%20(8%20PTS)", "19' jumpshot (8 PTS)")</f>
        <v>19' jumpshot (8 PTS)</v>
      </c>
      <c r="L122" s="2" t="str">
        <f>HYPERLINK("https://www.nba.com/game/...-vs-...-0041900153/play-by-play?watchFullGame=true", "LAC vs DAL - Q1 04:11.00")</f>
        <v>LAC vs DAL - Q1 04:11.00</v>
      </c>
      <c r="M122">
        <v>19.05</v>
      </c>
      <c r="N122">
        <v>21.76</v>
      </c>
      <c r="O122">
        <v>71.39</v>
      </c>
      <c r="P122">
        <v>-107</v>
      </c>
      <c r="Q122">
        <v>152</v>
      </c>
      <c r="R122">
        <v>21</v>
      </c>
      <c r="S122">
        <v>71</v>
      </c>
      <c r="T122" t="s">
        <v>23</v>
      </c>
    </row>
    <row r="123" spans="1:20" x14ac:dyDescent="0.25">
      <c r="A123">
        <v>41900232</v>
      </c>
      <c r="B123" t="s">
        <v>19</v>
      </c>
      <c r="C123" t="s">
        <v>20</v>
      </c>
      <c r="D123">
        <v>23</v>
      </c>
      <c r="E123">
        <v>41</v>
      </c>
      <c r="F123">
        <v>18</v>
      </c>
      <c r="G123">
        <v>1</v>
      </c>
      <c r="H123" s="1">
        <v>5.9259259259259258E-4</v>
      </c>
      <c r="I123" t="s">
        <v>21</v>
      </c>
      <c r="J123" t="s">
        <v>22</v>
      </c>
      <c r="K123" s="2" t="str">
        <f>HYPERLINK("https://www.nba.com/stats/events?CFID=&amp;CFPARAMS=&amp;GameEventID=134&amp;GameID=0041900232&amp;Season=2019-20&amp;flag=1&amp;title=Leonard%2021'%20jumpshot%20(6%20PTS)%20(R.%20Jackson%201%20AST)", "21' jumpshot (6 PTS) (R. Jackson 1 AST)")</f>
        <v>21' jumpshot (6 PTS) (R. Jackson 1 AST)</v>
      </c>
      <c r="L123" s="2" t="str">
        <f>HYPERLINK("https://www.nba.com/game/...-vs-...-0041900232/play-by-play?watchFullGame=true", "LAC vs DEN - Q1 00:51.20")</f>
        <v>LAC vs DEN - Q1 00:51.20</v>
      </c>
      <c r="M123">
        <v>21.15</v>
      </c>
      <c r="N123">
        <v>75.900000000000006</v>
      </c>
      <c r="O123">
        <v>72.37</v>
      </c>
      <c r="P123">
        <v>112</v>
      </c>
      <c r="Q123">
        <v>174</v>
      </c>
      <c r="R123">
        <v>75</v>
      </c>
      <c r="S123">
        <v>72</v>
      </c>
      <c r="T123" t="s">
        <v>29</v>
      </c>
    </row>
    <row r="124" spans="1:20" x14ac:dyDescent="0.25">
      <c r="A124">
        <v>41900235</v>
      </c>
      <c r="B124" t="s">
        <v>28</v>
      </c>
      <c r="C124" t="s">
        <v>20</v>
      </c>
      <c r="D124">
        <v>94</v>
      </c>
      <c r="E124">
        <v>96</v>
      </c>
      <c r="F124">
        <v>2</v>
      </c>
      <c r="G124">
        <v>4</v>
      </c>
      <c r="H124" s="1">
        <v>3.3564814814814816E-3</v>
      </c>
      <c r="I124" t="s">
        <v>21</v>
      </c>
      <c r="J124" t="s">
        <v>22</v>
      </c>
      <c r="K124" s="2" t="str">
        <f>HYPERLINK("https://www.nba.com/stats/events?CFID=&amp;CFPARAMS=&amp;GameEventID=565&amp;GameID=0041900235&amp;Season=2019-20&amp;flag=1&amp;title=Leonard%2026'%203PT%20%20(29%20PTS)%20(P.%20George%205%20AST)", "26' 3PT  (29 PTS) (P. George 5 AST)")</f>
        <v>26' 3PT  (29 PTS) (P. George 5 AST)</v>
      </c>
      <c r="L124" s="2" t="str">
        <f>HYPERLINK("https://www.nba.com/game/...-vs-...-0041900235/play-by-play?watchFullGame=true", "LAC vs DEN - Q4 04:50.00")</f>
        <v>LAC vs DEN - Q4 04:50.00</v>
      </c>
      <c r="M124">
        <v>26.33</v>
      </c>
      <c r="N124">
        <v>30.04</v>
      </c>
      <c r="O124">
        <v>73.599999999999994</v>
      </c>
      <c r="P124">
        <v>-118</v>
      </c>
      <c r="Q124">
        <v>230</v>
      </c>
      <c r="R124">
        <v>30</v>
      </c>
      <c r="S124">
        <v>73</v>
      </c>
      <c r="T124" t="s">
        <v>23</v>
      </c>
    </row>
    <row r="125" spans="1:20" x14ac:dyDescent="0.25">
      <c r="A125">
        <v>41900235</v>
      </c>
      <c r="B125" t="s">
        <v>19</v>
      </c>
      <c r="C125" t="s">
        <v>20</v>
      </c>
      <c r="D125">
        <v>67</v>
      </c>
      <c r="E125">
        <v>53</v>
      </c>
      <c r="F125">
        <v>14</v>
      </c>
      <c r="G125">
        <v>3</v>
      </c>
      <c r="H125" s="1">
        <v>4.8958333333333336E-3</v>
      </c>
      <c r="I125" t="s">
        <v>21</v>
      </c>
      <c r="J125" t="s">
        <v>22</v>
      </c>
      <c r="K125" s="2" t="str">
        <f>HYPERLINK("https://www.nba.com/stats/events?CFID=&amp;CFPARAMS=&amp;GameEventID=376&amp;GameID=0041900235&amp;Season=2019-20&amp;flag=1&amp;title=Leonard%2012'%20jumpshot%20(20%20PTS)%20(I.%20Zubac%201%20AST)", "12' jumpshot (20 PTS) (I. Zubac 1 AST)")</f>
        <v>12' jumpshot (20 PTS) (I. Zubac 1 AST)</v>
      </c>
      <c r="L125" s="2" t="str">
        <f>HYPERLINK("https://www.nba.com/game/...-vs-...-0041900235/play-by-play?watchFullGame=true", "LAC vs DEN - Q3 07:03.00")</f>
        <v>LAC vs DEN - Q3 07:03.00</v>
      </c>
      <c r="M125">
        <v>11.69</v>
      </c>
      <c r="N125">
        <v>6.92</v>
      </c>
      <c r="O125">
        <v>73.11</v>
      </c>
      <c r="P125">
        <v>-116</v>
      </c>
      <c r="Q125">
        <v>13</v>
      </c>
      <c r="R125">
        <v>6</v>
      </c>
      <c r="S125">
        <v>73</v>
      </c>
      <c r="T125" t="s">
        <v>23</v>
      </c>
    </row>
    <row r="126" spans="1:20" x14ac:dyDescent="0.25">
      <c r="A126">
        <v>41900234</v>
      </c>
      <c r="B126" t="s">
        <v>19</v>
      </c>
      <c r="C126" t="s">
        <v>20</v>
      </c>
      <c r="D126">
        <v>92</v>
      </c>
      <c r="E126">
        <v>74</v>
      </c>
      <c r="F126">
        <v>18</v>
      </c>
      <c r="G126">
        <v>4</v>
      </c>
      <c r="H126" s="1">
        <v>3.0902777777777777E-3</v>
      </c>
      <c r="I126" t="s">
        <v>21</v>
      </c>
      <c r="J126" t="s">
        <v>22</v>
      </c>
      <c r="K126" s="2" t="str">
        <f>HYPERLINK("https://www.nba.com/stats/events?CFID=&amp;CFPARAMS=&amp;GameEventID=605&amp;GameID=0041900234&amp;Season=2019-20&amp;flag=1&amp;title=Leonard%2017'%20jumpshot%20(30%20PTS)", "17' jumpshot (30 PTS)")</f>
        <v>17' jumpshot (30 PTS)</v>
      </c>
      <c r="L126" s="2" t="str">
        <f>HYPERLINK("https://www.nba.com/game/...-vs-...-0041900234/play-by-play?watchFullGame=true", "LAC vs DEN - Q4 04:27.00")</f>
        <v>LAC vs DEN - Q4 04:27.00</v>
      </c>
      <c r="M126">
        <v>16.89</v>
      </c>
      <c r="N126">
        <v>84.05</v>
      </c>
      <c r="O126">
        <v>76.78</v>
      </c>
      <c r="P126">
        <v>134</v>
      </c>
      <c r="Q126">
        <v>97</v>
      </c>
      <c r="R126">
        <v>84</v>
      </c>
      <c r="S126">
        <v>76</v>
      </c>
      <c r="T126" t="s">
        <v>29</v>
      </c>
    </row>
    <row r="127" spans="1:20" x14ac:dyDescent="0.25">
      <c r="A127">
        <v>41900156</v>
      </c>
      <c r="B127" t="s">
        <v>19</v>
      </c>
      <c r="C127" t="s">
        <v>20</v>
      </c>
      <c r="D127">
        <v>97</v>
      </c>
      <c r="E127">
        <v>87</v>
      </c>
      <c r="F127">
        <v>10</v>
      </c>
      <c r="G127">
        <v>4</v>
      </c>
      <c r="H127" s="1">
        <v>4.7800925925925927E-3</v>
      </c>
      <c r="I127" t="s">
        <v>24</v>
      </c>
      <c r="J127" t="s">
        <v>22</v>
      </c>
      <c r="K127" s="2" t="str">
        <f>HYPERLINK("https://www.nba.com/stats/events?CFID=&amp;CFPARAMS=&amp;GameEventID=543&amp;GameID=0041900156&amp;Season=2019-20&amp;flag=1&amp;title=Leonard%2016'%20jumpshot%20(31%20PTS)", "16' jumpshot (31 PTS)")</f>
        <v>16' jumpshot (31 PTS)</v>
      </c>
      <c r="L127" s="2" t="str">
        <f>HYPERLINK("https://www.nba.com/game/...-vs-...-0041900156/play-by-play?watchFullGame=true", "LAC vs DAL - Q4 06:53.00")</f>
        <v>LAC vs DAL - Q4 06:53.00</v>
      </c>
      <c r="M127">
        <v>15.75</v>
      </c>
      <c r="N127">
        <v>87.6</v>
      </c>
      <c r="O127">
        <v>78.260000000000005</v>
      </c>
      <c r="P127">
        <v>141</v>
      </c>
      <c r="Q127">
        <v>64</v>
      </c>
      <c r="R127">
        <v>87</v>
      </c>
      <c r="S127">
        <v>78</v>
      </c>
      <c r="T127" t="s">
        <v>29</v>
      </c>
    </row>
    <row r="128" spans="1:20" x14ac:dyDescent="0.25">
      <c r="A128">
        <v>41900235</v>
      </c>
      <c r="B128" t="s">
        <v>28</v>
      </c>
      <c r="C128" t="s">
        <v>20</v>
      </c>
      <c r="D128">
        <v>80</v>
      </c>
      <c r="E128">
        <v>67</v>
      </c>
      <c r="F128">
        <v>13</v>
      </c>
      <c r="G128">
        <v>3</v>
      </c>
      <c r="H128" s="1">
        <v>9.837962962962962E-4</v>
      </c>
      <c r="I128" t="s">
        <v>21</v>
      </c>
      <c r="J128" t="s">
        <v>22</v>
      </c>
      <c r="K128" s="2" t="str">
        <f>HYPERLINK("https://www.nba.com/stats/events?CFID=&amp;CFPARAMS=&amp;GameEventID=433&amp;GameID=0041900235&amp;Season=2019-20&amp;flag=1&amp;title=Leonard%2025'%203PT%20%20(23%20PTS)%20(L.%20Williams%204%20AST)", "25' 3PT  (23 PTS) (L. Williams 4 AST)")</f>
        <v>25' 3PT  (23 PTS) (L. Williams 4 AST)</v>
      </c>
      <c r="L128" s="2" t="str">
        <f>HYPERLINK("https://www.nba.com/game/...-vs-...-0041900235/play-by-play?watchFullGame=true", "LAC vs DEN - Q3 01:25.00")</f>
        <v>LAC vs DEN - Q3 01:25.00</v>
      </c>
      <c r="M128">
        <v>25.26</v>
      </c>
      <c r="N128">
        <v>26.23</v>
      </c>
      <c r="O128">
        <v>80.95</v>
      </c>
      <c r="P128">
        <v>-155</v>
      </c>
      <c r="Q128">
        <v>194</v>
      </c>
      <c r="R128">
        <v>26</v>
      </c>
      <c r="S128">
        <v>80</v>
      </c>
      <c r="T128" t="s">
        <v>23</v>
      </c>
    </row>
    <row r="129" spans="1:20" x14ac:dyDescent="0.25">
      <c r="A129">
        <v>41900156</v>
      </c>
      <c r="B129" t="s">
        <v>19</v>
      </c>
      <c r="C129" t="s">
        <v>20</v>
      </c>
      <c r="D129">
        <v>95</v>
      </c>
      <c r="E129">
        <v>84</v>
      </c>
      <c r="F129">
        <v>11</v>
      </c>
      <c r="G129">
        <v>4</v>
      </c>
      <c r="H129" s="1">
        <v>5.2662037037037035E-3</v>
      </c>
      <c r="I129" t="s">
        <v>24</v>
      </c>
      <c r="J129" t="s">
        <v>22</v>
      </c>
      <c r="K129" s="2" t="str">
        <f>HYPERLINK("https://www.nba.com/stats/events?CFID=&amp;CFPARAMS=&amp;GameEventID=538&amp;GameID=0041900156&amp;Season=2019-20&amp;flag=1&amp;title=Leonard%2015'%20jumpshot%20(29%20PTS)", "15' jumpshot (29 PTS)")</f>
        <v>15' jumpshot (29 PTS)</v>
      </c>
      <c r="L129" s="2" t="str">
        <f>HYPERLINK("https://www.nba.com/game/...-vs-...-0041900156/play-by-play?watchFullGame=true", "LAC vs DAL - Q4 07:35.00")</f>
        <v>LAC vs DAL - Q4 07:35.00</v>
      </c>
      <c r="M129">
        <v>15.36</v>
      </c>
      <c r="N129">
        <v>92.07</v>
      </c>
      <c r="O129">
        <v>80.22</v>
      </c>
      <c r="P129">
        <v>151</v>
      </c>
      <c r="Q129">
        <v>22</v>
      </c>
      <c r="R129">
        <v>92</v>
      </c>
      <c r="S129">
        <v>80</v>
      </c>
      <c r="T129" t="s">
        <v>29</v>
      </c>
    </row>
    <row r="130" spans="1:20" x14ac:dyDescent="0.25">
      <c r="A130">
        <v>41900155</v>
      </c>
      <c r="B130" t="s">
        <v>19</v>
      </c>
      <c r="C130" t="s">
        <v>20</v>
      </c>
      <c r="D130">
        <v>104</v>
      </c>
      <c r="E130">
        <v>77</v>
      </c>
      <c r="F130">
        <v>27</v>
      </c>
      <c r="G130">
        <v>3</v>
      </c>
      <c r="H130" s="1">
        <v>2.7893518518518519E-3</v>
      </c>
      <c r="I130" t="s">
        <v>24</v>
      </c>
      <c r="J130" t="s">
        <v>22</v>
      </c>
      <c r="K130" s="2" t="str">
        <f>HYPERLINK("https://www.nba.com/stats/events?CFID=&amp;CFPARAMS=&amp;GameEventID=476&amp;GameID=0041900155&amp;Season=2019-20&amp;flag=1&amp;title=Leonard%2018'%20jumpshot%20(29%20PTS)", "18' jumpshot (29 PTS)")</f>
        <v>18' jumpshot (29 PTS)</v>
      </c>
      <c r="L130" s="2" t="str">
        <f>HYPERLINK("https://www.nba.com/game/...-vs-...-0041900155/play-by-play?watchFullGame=true", "LAC vs DAL - Q3 04:01.00")</f>
        <v>LAC vs DAL - Q3 04:01.00</v>
      </c>
      <c r="M130">
        <v>18.489999999999998</v>
      </c>
      <c r="N130">
        <v>93.25</v>
      </c>
      <c r="O130">
        <v>86.83</v>
      </c>
      <c r="P130">
        <v>184</v>
      </c>
      <c r="Q130">
        <v>11</v>
      </c>
      <c r="R130">
        <v>93</v>
      </c>
      <c r="S130">
        <v>86</v>
      </c>
      <c r="T130" t="s">
        <v>29</v>
      </c>
    </row>
    <row r="131" spans="1:20" x14ac:dyDescent="0.25">
      <c r="A131">
        <v>41900234</v>
      </c>
      <c r="B131" t="s">
        <v>28</v>
      </c>
      <c r="C131" t="s">
        <v>20</v>
      </c>
      <c r="D131">
        <v>16</v>
      </c>
      <c r="E131">
        <v>7</v>
      </c>
      <c r="F131">
        <v>9</v>
      </c>
      <c r="G131">
        <v>1</v>
      </c>
      <c r="H131" s="1">
        <v>3.5532407407407409E-3</v>
      </c>
      <c r="I131" t="s">
        <v>21</v>
      </c>
      <c r="J131" t="s">
        <v>22</v>
      </c>
      <c r="K131" s="2" t="str">
        <f>HYPERLINK("https://www.nba.com/stats/events?CFID=&amp;CFPARAMS=&amp;GameEventID=83&amp;GameID=0041900234&amp;Season=2019-20&amp;flag=1&amp;title=Leonard%2025'%203PT%20%20(5%20PTS)%20(P.%20George%201%20AST)", "25' 3PT  (5 PTS) (P. George 1 AST)")</f>
        <v>25' 3PT  (5 PTS) (P. George 1 AST)</v>
      </c>
      <c r="L131" s="2" t="str">
        <f>HYPERLINK("https://www.nba.com/game/...-vs-...-0041900234/play-by-play?watchFullGame=true", "LAC vs DEN - Q1 05:07.00")</f>
        <v>LAC vs DEN - Q1 05:07.00</v>
      </c>
      <c r="M131">
        <v>25.39</v>
      </c>
      <c r="N131">
        <v>21.63</v>
      </c>
      <c r="O131">
        <v>90.02</v>
      </c>
      <c r="P131">
        <v>-200</v>
      </c>
      <c r="Q131">
        <v>151</v>
      </c>
      <c r="R131">
        <v>21</v>
      </c>
      <c r="S131">
        <v>90</v>
      </c>
      <c r="T131" t="s">
        <v>23</v>
      </c>
    </row>
    <row r="132" spans="1:20" x14ac:dyDescent="0.25">
      <c r="A132">
        <v>41900154</v>
      </c>
      <c r="B132" t="s">
        <v>28</v>
      </c>
      <c r="C132" t="s">
        <v>20</v>
      </c>
      <c r="D132">
        <v>81</v>
      </c>
      <c r="E132">
        <v>86</v>
      </c>
      <c r="F132">
        <v>5</v>
      </c>
      <c r="G132">
        <v>3</v>
      </c>
      <c r="H132" s="1">
        <v>2.0023148148148148E-3</v>
      </c>
      <c r="I132" t="s">
        <v>24</v>
      </c>
      <c r="J132" t="s">
        <v>22</v>
      </c>
      <c r="K132" s="2" t="str">
        <f>HYPERLINK("https://www.nba.com/stats/events?CFID=&amp;CFPARAMS=&amp;GameEventID=475&amp;GameID=0041900154&amp;Season=2019-20&amp;flag=1&amp;title=Leonard%2023'%203PT%20%20(19%20PTS)%20(L.%20Williams%204%20AST)", "23' 3PT  (19 PTS) (L. Williams 4 AST)")</f>
        <v>23' 3PT  (19 PTS) (L. Williams 4 AST)</v>
      </c>
      <c r="L132" s="2" t="str">
        <f>HYPERLINK("https://www.nba.com/game/...-vs-...-0041900154/play-by-play?watchFullGame=true", "LAC vs DAL - Q3 02:53.00")</f>
        <v>LAC vs DAL - Q3 02:53.00</v>
      </c>
      <c r="M132">
        <v>22.64</v>
      </c>
      <c r="N132">
        <v>93.25</v>
      </c>
      <c r="O132">
        <v>95.17</v>
      </c>
      <c r="P132">
        <v>226</v>
      </c>
      <c r="Q132">
        <v>11</v>
      </c>
      <c r="R132">
        <v>93</v>
      </c>
      <c r="S132">
        <v>95</v>
      </c>
      <c r="T132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2025-03-18T01:33:46Z</dcterms:created>
  <dcterms:modified xsi:type="dcterms:W3CDTF">2025-03-18T05:14:26Z</dcterms:modified>
</cp:coreProperties>
</file>