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rfj\Desktop\NBAdb\NBAdb\Edits\Kawhi\"/>
    </mc:Choice>
  </mc:AlternateContent>
  <xr:revisionPtr revIDLastSave="0" documentId="8_{FDB36C34-1DBC-481E-9EBC-60620C3A4748}" xr6:coauthVersionLast="47" xr6:coauthVersionMax="47" xr10:uidLastSave="{00000000-0000-0000-0000-000000000000}"/>
  <bookViews>
    <workbookView xWindow="-120" yWindow="-120" windowWidth="38640" windowHeight="21240" xr2:uid="{71940EFF-0645-475B-80CB-46CBF74BA3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</calcChain>
</file>

<file path=xl/sharedStrings.xml><?xml version="1.0" encoding="utf-8"?>
<sst xmlns="http://schemas.openxmlformats.org/spreadsheetml/2006/main" count="903" uniqueCount="53">
  <si>
    <t>game_id</t>
  </si>
  <si>
    <t>shotType</t>
  </si>
  <si>
    <t>descriptor</t>
  </si>
  <si>
    <t>qualifier1</t>
  </si>
  <si>
    <t>qualifier2</t>
  </si>
  <si>
    <t>qualifier3</t>
  </si>
  <si>
    <t>actionSub</t>
  </si>
  <si>
    <t>Score</t>
  </si>
  <si>
    <t>OpScore</t>
  </si>
  <si>
    <t>Lead</t>
  </si>
  <si>
    <t>Q</t>
  </si>
  <si>
    <t>clock</t>
  </si>
  <si>
    <t>season</t>
  </si>
  <si>
    <t>Tri</t>
  </si>
  <si>
    <t>Play</t>
  </si>
  <si>
    <t>Link</t>
  </si>
  <si>
    <t>shotDistance</t>
  </si>
  <si>
    <t>x</t>
  </si>
  <si>
    <t>y</t>
  </si>
  <si>
    <t>xLegacy</t>
  </si>
  <si>
    <t>yLegacy</t>
  </si>
  <si>
    <t>trueX</t>
  </si>
  <si>
    <t>trueY</t>
  </si>
  <si>
    <t>side</t>
  </si>
  <si>
    <t>2PTM</t>
  </si>
  <si>
    <t>fadeaway</t>
  </si>
  <si>
    <t>jumpshot</t>
  </si>
  <si>
    <t>2019 West Semis</t>
  </si>
  <si>
    <t>LAC</t>
  </si>
  <si>
    <t>left</t>
  </si>
  <si>
    <t>2019 1st Round</t>
  </si>
  <si>
    <t>turnaroundfadeaway</t>
  </si>
  <si>
    <t>running</t>
  </si>
  <si>
    <t>pointsinthepaint</t>
  </si>
  <si>
    <t>fastbreak</t>
  </si>
  <si>
    <t>layup</t>
  </si>
  <si>
    <t>driving</t>
  </si>
  <si>
    <t>dunk</t>
  </si>
  <si>
    <t>fromturnover</t>
  </si>
  <si>
    <t>reverse</t>
  </si>
  <si>
    <t>2ndchance</t>
  </si>
  <si>
    <t>drivingbank</t>
  </si>
  <si>
    <t>stepback</t>
  </si>
  <si>
    <t>floating</t>
  </si>
  <si>
    <t>drivingfingerroll</t>
  </si>
  <si>
    <t>pullup</t>
  </si>
  <si>
    <t>drivingfloating</t>
  </si>
  <si>
    <t>turnaround</t>
  </si>
  <si>
    <t>hook</t>
  </si>
  <si>
    <t>3PTM</t>
  </si>
  <si>
    <t>right</t>
  </si>
  <si>
    <t>putback</t>
  </si>
  <si>
    <t>drivingfloatingbank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</si>
</sst>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47" fontId="0" fillId="0" borderId="0" xfId="0" applyNumberFormat="1"/>
    <xf numFmtId="0" fontId="1" fillId="0" borderId="0" xfId="1"/>
    <xf numFmtId="0" fontId="1" fillId="2" borderId="0" xfId="1" applyFill="1"/>
    <xf numFmtId="0" fontId="0" fillId="2" borderId="0" xfId="0" applyFill="1"/>
    <xf numFmtId="47" fontId="0" fillId="2" borderId="0" xfId="0" applyNumberFormat="1" applyFill="1"/>
  </cellXfs>
  <cellStyles count="2">
    <cellStyle name="Hyperlink" xfId="1" builtinId="8"/>
    <cellStyle name="Normal" xfId="0" builtinId="0"/>
  </cellStyles>
  <dxfs count="1">
    <dxf>
      <numFmt numFmtId="29" formatCode="mm:ss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B4924C-A3DC-4E63-966F-2FBBD30E826B}" name="Table2" displayName="Table2" ref="A1:X132" totalsRowShown="0">
  <autoFilter ref="A1:X132" xr:uid="{F3B4924C-A3DC-4E63-966F-2FBBD30E826B}"/>
  <tableColumns count="24">
    <tableColumn id="1" xr3:uid="{B5A96181-10B0-496B-AC5C-31FB18B156BF}" name="game_id"/>
    <tableColumn id="2" xr3:uid="{B3EDFA61-3C14-45FA-B772-FF17D27889F6}" name="shotType"/>
    <tableColumn id="3" xr3:uid="{AA4F4811-711C-46EC-9E80-7F1D322F7E47}" name="descriptor"/>
    <tableColumn id="4" xr3:uid="{8AA67922-278B-453B-803C-30F8BDF46A00}" name="qualifier1"/>
    <tableColumn id="5" xr3:uid="{AAC5D672-8D56-4D77-932B-B93CAD4236BE}" name="qualifier2"/>
    <tableColumn id="6" xr3:uid="{BF26EC4F-2693-425B-9A24-7D1765865228}" name="qualifier3"/>
    <tableColumn id="7" xr3:uid="{FE2DB6A4-7FF1-4402-8787-4387B2671A00}" name="actionSub"/>
    <tableColumn id="8" xr3:uid="{CADB3FA2-483A-4451-A3AC-F4F7B62DF263}" name="Score"/>
    <tableColumn id="9" xr3:uid="{2A007C89-2E4A-4474-9085-15C36E56FF62}" name="OpScore"/>
    <tableColumn id="10" xr3:uid="{1A7D9831-753D-493F-B01C-E64F7398B89A}" name="Lead"/>
    <tableColumn id="11" xr3:uid="{09982689-0DEB-44F3-A84B-6691AB0F31CE}" name="Q"/>
    <tableColumn id="12" xr3:uid="{36DB57D7-8135-4866-806B-AB50B0031373}" name="clock" dataDxfId="0"/>
    <tableColumn id="13" xr3:uid="{2033D385-6AA1-4CAA-9B37-1112FD9A8880}" name="season"/>
    <tableColumn id="14" xr3:uid="{445077D1-1853-4801-9026-21241549BC80}" name="Tri"/>
    <tableColumn id="15" xr3:uid="{CC917163-4BEE-4ABA-A83E-38688DBEEE7F}" name="Play" dataCellStyle="Hyperlink"/>
    <tableColumn id="16" xr3:uid="{328DD42F-74F6-49E7-8EB5-BF7731867635}" name="Link" dataCellStyle="Hyperlink"/>
    <tableColumn id="17" xr3:uid="{0DE18660-6927-4DDA-A819-00E43C8834FC}" name="shotDistance"/>
    <tableColumn id="18" xr3:uid="{E7ECE40D-1AC1-484B-BBCC-F29ADE36166A}" name="x"/>
    <tableColumn id="19" xr3:uid="{C1B2F163-7750-416D-9A72-224171C9F21F}" name="y"/>
    <tableColumn id="20" xr3:uid="{4A582A39-EA43-402E-B479-47D6FB14A3A7}" name="xLegacy"/>
    <tableColumn id="21" xr3:uid="{717C05CF-6C68-4B7C-9E60-C96AF072D08D}" name="yLegacy"/>
    <tableColumn id="22" xr3:uid="{B7A67B9C-D211-4838-A0F0-04E2A8CE648D}" name="trueX"/>
    <tableColumn id="23" xr3:uid="{893AC077-CB4E-47CB-9F24-0519D4BD494D}" name="trueY"/>
    <tableColumn id="24" xr3:uid="{5C4D960F-CFFE-45FD-BAC4-10A2BB569C32}" name="sid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024EA-1D6A-48EA-9329-19D1A8E47EC8}">
  <dimension ref="A1:X132"/>
  <sheetViews>
    <sheetView tabSelected="1" topLeftCell="A46" workbookViewId="0">
      <selection activeCell="P81" sqref="P81"/>
    </sheetView>
  </sheetViews>
  <sheetFormatPr defaultRowHeight="15" x14ac:dyDescent="0.25"/>
  <cols>
    <col min="1" max="1" width="10.7109375" bestFit="1" customWidth="1"/>
    <col min="2" max="2" width="11.5703125" bestFit="1" customWidth="1"/>
    <col min="3" max="3" width="19.7109375" bestFit="1" customWidth="1"/>
    <col min="4" max="5" width="15.7109375" bestFit="1" customWidth="1"/>
    <col min="6" max="6" width="12.42578125" bestFit="1" customWidth="1"/>
    <col min="7" max="7" width="12.28515625" bestFit="1" customWidth="1"/>
    <col min="8" max="8" width="8.42578125" bestFit="1" customWidth="1"/>
    <col min="9" max="9" width="11" bestFit="1" customWidth="1"/>
    <col min="10" max="10" width="7.5703125" bestFit="1" customWidth="1"/>
    <col min="11" max="11" width="4.7109375" bestFit="1" customWidth="1"/>
    <col min="12" max="12" width="8" bestFit="1" customWidth="1"/>
    <col min="13" max="13" width="15.5703125" bestFit="1" customWidth="1"/>
    <col min="14" max="14" width="5.5703125" bestFit="1" customWidth="1"/>
    <col min="15" max="15" width="38.5703125" bestFit="1" customWidth="1"/>
    <col min="16" max="16" width="22.5703125" bestFit="1" customWidth="1"/>
    <col min="17" max="17" width="15.42578125" bestFit="1" customWidth="1"/>
    <col min="18" max="19" width="6" bestFit="1" customWidth="1"/>
    <col min="20" max="21" width="10.42578125" bestFit="1" customWidth="1"/>
    <col min="22" max="23" width="8.140625" bestFit="1" customWidth="1"/>
    <col min="24" max="24" width="7.140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41900233</v>
      </c>
      <c r="B2" t="s">
        <v>24</v>
      </c>
      <c r="C2" t="s">
        <v>25</v>
      </c>
      <c r="G2" t="s">
        <v>26</v>
      </c>
      <c r="H2">
        <v>30</v>
      </c>
      <c r="I2">
        <v>26</v>
      </c>
      <c r="J2">
        <v>4</v>
      </c>
      <c r="K2">
        <v>1</v>
      </c>
      <c r="L2" s="1">
        <v>1.7708333333333332E-3</v>
      </c>
      <c r="M2" t="s">
        <v>27</v>
      </c>
      <c r="N2" t="s">
        <v>28</v>
      </c>
      <c r="O2" s="2" t="str">
        <f>HYPERLINK("https://www.nba.com/stats/events?CFID=&amp;CFPARAMS=&amp;GameEventID=108&amp;GameID=0041900233&amp;Season=2019-20&amp;flag=1&amp;title=Leonard%2012'%20jumpshot%20(6%20PTS)", "12' jumpshot (6 PTS)")</f>
        <v>12' jumpshot (6 PTS)</v>
      </c>
      <c r="P2" s="2" t="str">
        <f>HYPERLINK("https://www.nba.com/game/...-vs-...-0041900233/play-by-play?watchFullGame=true", "LAC vs DEN - Q1 02:33.00")</f>
        <v>LAC vs DEN - Q1 02:33.00</v>
      </c>
      <c r="Q2">
        <v>12.29</v>
      </c>
      <c r="R2">
        <v>3.63</v>
      </c>
      <c r="S2">
        <v>25.56</v>
      </c>
      <c r="T2">
        <v>122</v>
      </c>
      <c r="U2">
        <v>-18</v>
      </c>
      <c r="V2">
        <v>3</v>
      </c>
      <c r="W2">
        <v>25</v>
      </c>
      <c r="X2" t="s">
        <v>29</v>
      </c>
    </row>
    <row r="3" spans="1:24" x14ac:dyDescent="0.25">
      <c r="A3">
        <v>41900153</v>
      </c>
      <c r="B3" t="s">
        <v>24</v>
      </c>
      <c r="C3" t="s">
        <v>25</v>
      </c>
      <c r="G3" t="s">
        <v>26</v>
      </c>
      <c r="H3">
        <v>13</v>
      </c>
      <c r="I3">
        <v>13</v>
      </c>
      <c r="J3">
        <v>0</v>
      </c>
      <c r="K3">
        <v>1</v>
      </c>
      <c r="L3" s="1">
        <v>4.1203703703703706E-3</v>
      </c>
      <c r="M3" t="s">
        <v>30</v>
      </c>
      <c r="N3" t="s">
        <v>28</v>
      </c>
      <c r="O3" s="2" t="str">
        <f>HYPERLINK("https://www.nba.com/stats/events?CFID=&amp;CFPARAMS=&amp;GameEventID=64&amp;GameID=0041900153&amp;Season=2019-20&amp;flag=1&amp;title=Leonard%2011'%20jumpshot%20(6%20PTS)", "11' jumpshot (6 PTS)")</f>
        <v>11' jumpshot (6 PTS)</v>
      </c>
      <c r="P3" s="2" t="str">
        <f>HYPERLINK("https://www.nba.com/game/...-vs-...-0041900153/play-by-play?watchFullGame=true", "LAC vs DAL - Q1 05:56.00")</f>
        <v>LAC vs DAL - Q1 05:56.00</v>
      </c>
      <c r="Q3">
        <v>11.36</v>
      </c>
      <c r="R3">
        <v>4.8099999999999996</v>
      </c>
      <c r="S3">
        <v>27.27</v>
      </c>
      <c r="T3">
        <v>114</v>
      </c>
      <c r="U3">
        <v>-7</v>
      </c>
      <c r="V3">
        <v>4</v>
      </c>
      <c r="W3">
        <v>27</v>
      </c>
      <c r="X3" t="s">
        <v>29</v>
      </c>
    </row>
    <row r="4" spans="1:24" s="4" customFormat="1" x14ac:dyDescent="0.25">
      <c r="A4" s="4">
        <v>41900151</v>
      </c>
      <c r="B4" s="4" t="s">
        <v>24</v>
      </c>
      <c r="C4" s="4" t="s">
        <v>31</v>
      </c>
      <c r="G4" s="4" t="s">
        <v>26</v>
      </c>
      <c r="H4" s="4">
        <v>77</v>
      </c>
      <c r="I4" s="4">
        <v>76</v>
      </c>
      <c r="J4" s="4">
        <v>1</v>
      </c>
      <c r="K4" s="4">
        <v>3</v>
      </c>
      <c r="L4" s="5">
        <v>4.1435185185185186E-3</v>
      </c>
      <c r="M4" s="4" t="s">
        <v>30</v>
      </c>
      <c r="N4" s="4" t="s">
        <v>28</v>
      </c>
      <c r="O4" s="3" t="str">
        <f>HYPERLINK("https://www.nba.com/stats/events?CFID=&amp;CFPARAMS=&amp;GameEventID=442&amp;GameID=0041900151&amp;Season=2019-20&amp;flag=1&amp;title=Leonard%2012'%20jumpshot%20(17%20PTS)", "12' jumpshot (17 PTS)")</f>
        <v>12' jumpshot (17 PTS)</v>
      </c>
      <c r="P4" s="3" t="str">
        <f>HYPERLINK("https://www.nba.com/game/...-vs-...-0041900151/play-by-play?watchFullGame=true", "LAC vs DAL - Q3 05:58.00")</f>
        <v>LAC vs DAL - Q3 05:58.00</v>
      </c>
      <c r="Q4" s="4">
        <v>12.35</v>
      </c>
      <c r="R4" s="4">
        <v>5.47</v>
      </c>
      <c r="S4" s="4">
        <v>25.31</v>
      </c>
      <c r="T4" s="4">
        <v>123</v>
      </c>
      <c r="U4" s="4">
        <v>-1</v>
      </c>
      <c r="V4" s="4">
        <v>5</v>
      </c>
      <c r="W4" s="4">
        <v>25</v>
      </c>
      <c r="X4" s="4" t="s">
        <v>29</v>
      </c>
    </row>
    <row r="5" spans="1:24" x14ac:dyDescent="0.25">
      <c r="A5">
        <v>41900152</v>
      </c>
      <c r="B5" t="s">
        <v>24</v>
      </c>
      <c r="C5" t="s">
        <v>32</v>
      </c>
      <c r="D5" t="s">
        <v>33</v>
      </c>
      <c r="E5" t="s">
        <v>34</v>
      </c>
      <c r="G5" t="s">
        <v>35</v>
      </c>
      <c r="H5">
        <v>4</v>
      </c>
      <c r="I5">
        <v>15</v>
      </c>
      <c r="J5">
        <v>11</v>
      </c>
      <c r="K5">
        <v>1</v>
      </c>
      <c r="L5" s="1">
        <v>4.6527777777777774E-3</v>
      </c>
      <c r="M5" t="s">
        <v>30</v>
      </c>
      <c r="N5" t="s">
        <v>28</v>
      </c>
      <c r="O5" s="2" t="str">
        <f>HYPERLINK("https://www.nba.com/stats/events?CFID=&amp;CFPARAMS=&amp;GameEventID=61&amp;GameID=0041900152&amp;Season=2019-20&amp;flag=1&amp;title=Leonard%20layup%20(2%20PTS)%20(L.%20Williams%201%20AST)", "Layup (2 PTS) (L. Williams 1 AST)")</f>
        <v>Layup (2 PTS) (L. Williams 1 AST)</v>
      </c>
      <c r="P5" s="2" t="str">
        <f>HYPERLINK("https://www.nba.com/game/...-vs-...-0041900152/play-by-play?watchFullGame=true", "LAC vs DAL - Q1 06:42.00")</f>
        <v>LAC vs DAL - Q1 06:42.00</v>
      </c>
      <c r="Q5">
        <v>2.5499999999999998</v>
      </c>
      <c r="R5">
        <v>5.86</v>
      </c>
      <c r="S5">
        <v>45.17</v>
      </c>
      <c r="T5">
        <v>24</v>
      </c>
      <c r="U5">
        <v>3</v>
      </c>
      <c r="V5">
        <v>5</v>
      </c>
      <c r="W5">
        <v>45</v>
      </c>
      <c r="X5" t="s">
        <v>29</v>
      </c>
    </row>
    <row r="6" spans="1:24" x14ac:dyDescent="0.25">
      <c r="A6">
        <v>41900154</v>
      </c>
      <c r="B6" t="s">
        <v>24</v>
      </c>
      <c r="C6" t="s">
        <v>36</v>
      </c>
      <c r="D6" t="s">
        <v>34</v>
      </c>
      <c r="E6" t="s">
        <v>33</v>
      </c>
      <c r="G6" t="s">
        <v>37</v>
      </c>
      <c r="H6">
        <v>4</v>
      </c>
      <c r="I6">
        <v>2</v>
      </c>
      <c r="J6">
        <v>2</v>
      </c>
      <c r="K6">
        <v>1</v>
      </c>
      <c r="L6" s="1">
        <v>7.060185185185185E-3</v>
      </c>
      <c r="M6" t="s">
        <v>30</v>
      </c>
      <c r="N6" t="s">
        <v>28</v>
      </c>
      <c r="O6" s="2" t="str">
        <f>HYPERLINK("https://www.nba.com/stats/events?CFID=&amp;CFPARAMS=&amp;GameEventID=26&amp;GameID=0041900154&amp;Season=2019-20&amp;flag=1&amp;title=Leonard%20dunk%20(2%20PTS)%20(M.%20Morris%20Sr.%201%20AST)", "Dunk (2 PTS) (M. Morris Sr. 1 AST)")</f>
        <v>Dunk (2 PTS) (M. Morris Sr. 1 AST)</v>
      </c>
      <c r="P6" s="2" t="str">
        <f>HYPERLINK("https://www.nba.com/game/...-vs-...-0041900154/play-by-play?watchFullGame=true", "LAC vs DAL - Q1 10:10.00")</f>
        <v>LAC vs DAL - Q1 10:10.00</v>
      </c>
      <c r="Q6">
        <v>1.1100000000000001</v>
      </c>
      <c r="R6">
        <v>5.6</v>
      </c>
      <c r="S6">
        <v>48.11</v>
      </c>
      <c r="T6">
        <v>9</v>
      </c>
      <c r="U6">
        <v>48</v>
      </c>
      <c r="V6">
        <v>5</v>
      </c>
      <c r="W6">
        <v>48</v>
      </c>
      <c r="X6" t="s">
        <v>29</v>
      </c>
    </row>
    <row r="7" spans="1:24" x14ac:dyDescent="0.25">
      <c r="A7">
        <v>41900153</v>
      </c>
      <c r="B7" t="s">
        <v>24</v>
      </c>
      <c r="C7" t="s">
        <v>32</v>
      </c>
      <c r="D7" t="s">
        <v>34</v>
      </c>
      <c r="E7" t="s">
        <v>33</v>
      </c>
      <c r="F7" t="s">
        <v>38</v>
      </c>
      <c r="G7" t="s">
        <v>37</v>
      </c>
      <c r="H7">
        <v>50</v>
      </c>
      <c r="I7">
        <v>41</v>
      </c>
      <c r="J7">
        <v>9</v>
      </c>
      <c r="K7">
        <v>2</v>
      </c>
      <c r="L7" s="1">
        <v>2.7893518518518519E-3</v>
      </c>
      <c r="M7" t="s">
        <v>30</v>
      </c>
      <c r="N7" t="s">
        <v>28</v>
      </c>
      <c r="O7" s="3" t="str">
        <f>HYPERLINK("https://www.nba.com/stats/events?CFID=&amp;CFPARAMS=&amp;GameEventID=274&amp;GameID=0041900153&amp;Season=2019-20&amp;flag=1&amp;title=Leonard%20dunk%20(16%20PTS)", "Dunk (16 PTS)")</f>
        <v>Dunk (16 PTS)</v>
      </c>
      <c r="P7" s="2" t="str">
        <f>HYPERLINK("https://www.nba.com/game/...-vs-...-0041900153/play-by-play?watchFullGame=true", "LAC vs DAL - Q2 04:01.00")</f>
        <v>LAC vs DAL - Q2 04:01.00</v>
      </c>
      <c r="Q7">
        <v>0.86</v>
      </c>
      <c r="R7">
        <v>5.73</v>
      </c>
      <c r="S7">
        <v>51.05</v>
      </c>
      <c r="T7">
        <v>-5</v>
      </c>
      <c r="U7">
        <v>1</v>
      </c>
      <c r="V7">
        <v>5</v>
      </c>
      <c r="W7">
        <v>51</v>
      </c>
      <c r="X7" t="s">
        <v>29</v>
      </c>
    </row>
    <row r="8" spans="1:24" x14ac:dyDescent="0.25">
      <c r="A8">
        <v>41900155</v>
      </c>
      <c r="B8" t="s">
        <v>24</v>
      </c>
      <c r="C8" t="s">
        <v>39</v>
      </c>
      <c r="D8" t="s">
        <v>33</v>
      </c>
      <c r="E8" t="s">
        <v>38</v>
      </c>
      <c r="G8" t="s">
        <v>35</v>
      </c>
      <c r="H8">
        <v>33</v>
      </c>
      <c r="I8">
        <v>18</v>
      </c>
      <c r="J8">
        <v>15</v>
      </c>
      <c r="K8">
        <v>1</v>
      </c>
      <c r="L8" s="1">
        <v>2.8356481481481483E-3</v>
      </c>
      <c r="M8" t="s">
        <v>30</v>
      </c>
      <c r="N8" t="s">
        <v>28</v>
      </c>
      <c r="O8" s="2" t="str">
        <f>HYPERLINK("https://www.nba.com/stats/events?CFID=&amp;CFPARAMS=&amp;GameEventID=87&amp;GameID=0041900155&amp;Season=2019-20&amp;flag=1&amp;title=Leonard%20layup%20(13%20PTS)", "Layup (13 PTS)")</f>
        <v>Layup (13 PTS)</v>
      </c>
      <c r="P8" s="2" t="str">
        <f>HYPERLINK("https://www.nba.com/game/...-vs-...-0041900155/play-by-play?watchFullGame=true", "LAC vs DAL - Q1 04:05.00")</f>
        <v>LAC vs DAL - Q1 04:05.00</v>
      </c>
      <c r="Q8">
        <v>2.0299999999999998</v>
      </c>
      <c r="R8">
        <v>5.34</v>
      </c>
      <c r="S8">
        <v>53.99</v>
      </c>
      <c r="T8">
        <v>-20</v>
      </c>
      <c r="U8">
        <v>-2</v>
      </c>
      <c r="V8">
        <v>5</v>
      </c>
      <c r="W8">
        <v>53</v>
      </c>
      <c r="X8" t="s">
        <v>29</v>
      </c>
    </row>
    <row r="9" spans="1:24" x14ac:dyDescent="0.25">
      <c r="A9">
        <v>41900233</v>
      </c>
      <c r="B9" t="s">
        <v>24</v>
      </c>
      <c r="C9" t="s">
        <v>31</v>
      </c>
      <c r="G9" t="s">
        <v>26</v>
      </c>
      <c r="H9">
        <v>14</v>
      </c>
      <c r="I9">
        <v>14</v>
      </c>
      <c r="J9">
        <v>0</v>
      </c>
      <c r="K9">
        <v>1</v>
      </c>
      <c r="L9" s="1">
        <v>4.7106481481481478E-3</v>
      </c>
      <c r="M9" t="s">
        <v>27</v>
      </c>
      <c r="N9" t="s">
        <v>28</v>
      </c>
      <c r="O9" s="2" t="str">
        <f>HYPERLINK("https://www.nba.com/stats/events?CFID=&amp;CFPARAMS=&amp;GameEventID=52&amp;GameID=0041900233&amp;Season=2019-20&amp;flag=1&amp;title=Leonard%209'%20jumpshot%20(2%20PTS)%20(J.%20Green%201%20AST)", "9' jumpshot (2 PTS) (J. Green 1 AST)")</f>
        <v>9' jumpshot (2 PTS) (J. Green 1 AST)</v>
      </c>
      <c r="P9" s="2" t="str">
        <f>HYPERLINK("https://www.nba.com/game/...-vs-...-0041900233/play-by-play?watchFullGame=true", "LAC vs DEN - Q1 06:47.00")</f>
        <v>LAC vs DEN - Q1 06:47.00</v>
      </c>
      <c r="Q9">
        <v>9.39</v>
      </c>
      <c r="R9">
        <v>6.52</v>
      </c>
      <c r="S9">
        <v>31.44</v>
      </c>
      <c r="T9">
        <v>93</v>
      </c>
      <c r="U9">
        <v>9</v>
      </c>
      <c r="V9">
        <v>6</v>
      </c>
      <c r="W9">
        <v>31</v>
      </c>
      <c r="X9" t="s">
        <v>29</v>
      </c>
    </row>
    <row r="10" spans="1:24" x14ac:dyDescent="0.25">
      <c r="A10">
        <v>41900155</v>
      </c>
      <c r="B10" t="s">
        <v>24</v>
      </c>
      <c r="C10" t="s">
        <v>36</v>
      </c>
      <c r="D10" t="s">
        <v>33</v>
      </c>
      <c r="E10" t="s">
        <v>40</v>
      </c>
      <c r="G10" t="s">
        <v>35</v>
      </c>
      <c r="H10">
        <v>41</v>
      </c>
      <c r="I10">
        <v>22</v>
      </c>
      <c r="J10">
        <v>19</v>
      </c>
      <c r="K10">
        <v>1</v>
      </c>
      <c r="L10" s="1">
        <v>1.076388888888889E-4</v>
      </c>
      <c r="M10" t="s">
        <v>30</v>
      </c>
      <c r="N10" t="s">
        <v>28</v>
      </c>
      <c r="O10" s="2" t="str">
        <f>HYPERLINK("https://www.nba.com/stats/events?CFID=&amp;CFPARAMS=&amp;GameEventID=155&amp;GameID=0041900155&amp;Season=2019-20&amp;flag=1&amp;title=Leonard%20layup%20(15%20PTS)", "Layup (15 PTS)")</f>
        <v>Layup (15 PTS)</v>
      </c>
      <c r="P10" s="2" t="str">
        <f>HYPERLINK("https://www.nba.com/game/...-vs-...-0041900155/play-by-play?watchFullGame=true", "LAC vs DAL - Q1 00:09.30")</f>
        <v>LAC vs DAL - Q1 00:09.30</v>
      </c>
      <c r="Q10">
        <v>4.46</v>
      </c>
      <c r="R10">
        <v>6.78</v>
      </c>
      <c r="S10">
        <v>41.74</v>
      </c>
      <c r="T10">
        <v>41</v>
      </c>
      <c r="U10">
        <v>11</v>
      </c>
      <c r="V10">
        <v>6</v>
      </c>
      <c r="W10">
        <v>41</v>
      </c>
      <c r="X10" t="s">
        <v>29</v>
      </c>
    </row>
    <row r="11" spans="1:24" x14ac:dyDescent="0.25">
      <c r="A11">
        <v>41900153</v>
      </c>
      <c r="B11" t="s">
        <v>24</v>
      </c>
      <c r="C11" t="s">
        <v>41</v>
      </c>
      <c r="D11" t="s">
        <v>33</v>
      </c>
      <c r="G11" t="s">
        <v>26</v>
      </c>
      <c r="H11">
        <v>6</v>
      </c>
      <c r="I11">
        <v>4</v>
      </c>
      <c r="J11">
        <v>2</v>
      </c>
      <c r="K11">
        <v>1</v>
      </c>
      <c r="L11" s="1">
        <v>6.4930555555555557E-3</v>
      </c>
      <c r="M11" t="s">
        <v>30</v>
      </c>
      <c r="N11" t="s">
        <v>28</v>
      </c>
      <c r="O11" s="2" t="str">
        <f>HYPERLINK("https://www.nba.com/stats/events?CFID=&amp;CFPARAMS=&amp;GameEventID=30&amp;GameID=0041900153&amp;Season=2019-20&amp;flag=1&amp;title=Leonard%20jumpshot%20(2%20PTS)", "Jumpshot (2 PTS)")</f>
        <v>Jumpshot (2 PTS)</v>
      </c>
      <c r="P11" s="2" t="str">
        <f>HYPERLINK("https://www.nba.com/game/...-vs-...-0041900153/play-by-play?watchFullGame=true", "LAC vs DAL - Q1 09:21.00")</f>
        <v>LAC vs DAL - Q1 09:21.00</v>
      </c>
      <c r="Q11">
        <v>2.91</v>
      </c>
      <c r="R11">
        <v>6.26</v>
      </c>
      <c r="S11">
        <v>44.68</v>
      </c>
      <c r="T11">
        <v>27</v>
      </c>
      <c r="U11">
        <v>6</v>
      </c>
      <c r="V11">
        <v>6</v>
      </c>
      <c r="W11">
        <v>44</v>
      </c>
      <c r="X11" t="s">
        <v>29</v>
      </c>
    </row>
    <row r="12" spans="1:24" x14ac:dyDescent="0.25">
      <c r="A12">
        <v>41900234</v>
      </c>
      <c r="B12" t="s">
        <v>24</v>
      </c>
      <c r="C12" t="s">
        <v>36</v>
      </c>
      <c r="D12" t="s">
        <v>33</v>
      </c>
      <c r="E12" t="s">
        <v>38</v>
      </c>
      <c r="G12" t="s">
        <v>35</v>
      </c>
      <c r="H12">
        <v>24</v>
      </c>
      <c r="I12">
        <v>7</v>
      </c>
      <c r="J12">
        <v>17</v>
      </c>
      <c r="K12">
        <v>1</v>
      </c>
      <c r="L12" s="1">
        <v>1.6782407407407408E-3</v>
      </c>
      <c r="M12" t="s">
        <v>27</v>
      </c>
      <c r="N12" t="s">
        <v>28</v>
      </c>
      <c r="O12" s="2" t="str">
        <f>HYPERLINK("https://www.nba.com/stats/events?CFID=&amp;CFPARAMS=&amp;GameEventID=131&amp;GameID=0041900234&amp;Season=2019-20&amp;flag=1&amp;title=Leonard%20layup%20(7%20PTS)", "Layup (7 PTS)")</f>
        <v>Layup (7 PTS)</v>
      </c>
      <c r="P12" s="2" t="str">
        <f>HYPERLINK("https://www.nba.com/game/...-vs-...-0041900234/play-by-play?watchFullGame=true", "LAC vs DEN - Q1 02:25.00")</f>
        <v>LAC vs DEN - Q1 02:25.00</v>
      </c>
      <c r="Q12">
        <v>1.72</v>
      </c>
      <c r="R12">
        <v>6.52</v>
      </c>
      <c r="S12">
        <v>48.11</v>
      </c>
      <c r="T12">
        <v>9</v>
      </c>
      <c r="U12">
        <v>9</v>
      </c>
      <c r="V12">
        <v>6</v>
      </c>
      <c r="W12">
        <v>48</v>
      </c>
      <c r="X12" t="s">
        <v>29</v>
      </c>
    </row>
    <row r="13" spans="1:24" x14ac:dyDescent="0.25">
      <c r="A13">
        <v>41900234</v>
      </c>
      <c r="B13" t="s">
        <v>24</v>
      </c>
      <c r="D13" t="s">
        <v>33</v>
      </c>
      <c r="E13" t="s">
        <v>38</v>
      </c>
      <c r="F13" t="s">
        <v>40</v>
      </c>
      <c r="G13" t="s">
        <v>35</v>
      </c>
      <c r="H13">
        <v>11</v>
      </c>
      <c r="I13">
        <v>3</v>
      </c>
      <c r="J13">
        <v>8</v>
      </c>
      <c r="K13">
        <v>1</v>
      </c>
      <c r="L13" s="1">
        <v>4.6643518518518518E-3</v>
      </c>
      <c r="M13" t="s">
        <v>27</v>
      </c>
      <c r="N13" t="s">
        <v>28</v>
      </c>
      <c r="O13" s="2" t="str">
        <f>HYPERLINK("https://www.nba.com/stats/events?CFID=&amp;CFPARAMS=&amp;GameEventID=73&amp;GameID=0041900234&amp;Season=2019-20&amp;flag=1&amp;title=Leonard%20layup%20(2%20PTS)", "Layup (2 PTS)")</f>
        <v>Layup (2 PTS)</v>
      </c>
      <c r="P13" s="2" t="str">
        <f>HYPERLINK("https://www.nba.com/game/...-vs-...-0041900234/play-by-play?watchFullGame=true", "LAC vs DEN - Q1 06:43.00")</f>
        <v>LAC vs DEN - Q1 06:43.00</v>
      </c>
      <c r="Q13">
        <v>1.32</v>
      </c>
      <c r="R13">
        <v>6.39</v>
      </c>
      <c r="S13">
        <v>50.31</v>
      </c>
      <c r="T13">
        <v>-2</v>
      </c>
      <c r="U13">
        <v>8</v>
      </c>
      <c r="V13">
        <v>6</v>
      </c>
      <c r="W13">
        <v>50</v>
      </c>
      <c r="X13" t="s">
        <v>29</v>
      </c>
    </row>
    <row r="14" spans="1:24" x14ac:dyDescent="0.25">
      <c r="A14">
        <v>41900233</v>
      </c>
      <c r="B14" t="s">
        <v>24</v>
      </c>
      <c r="C14" t="s">
        <v>32</v>
      </c>
      <c r="D14" t="s">
        <v>33</v>
      </c>
      <c r="E14" t="s">
        <v>34</v>
      </c>
      <c r="G14" t="s">
        <v>35</v>
      </c>
      <c r="H14">
        <v>51</v>
      </c>
      <c r="I14">
        <v>57</v>
      </c>
      <c r="J14">
        <v>6</v>
      </c>
      <c r="K14">
        <v>2</v>
      </c>
      <c r="L14" s="1">
        <v>1.8518518518518519E-3</v>
      </c>
      <c r="M14" t="s">
        <v>27</v>
      </c>
      <c r="N14" t="s">
        <v>28</v>
      </c>
      <c r="O14" s="2" t="str">
        <f>HYPERLINK("https://www.nba.com/stats/events?CFID=&amp;CFPARAMS=&amp;GameEventID=275&amp;GameID=0041900233&amp;Season=2019-20&amp;flag=1&amp;title=Leonard%20layup%20(14%20PTS)%20(M.%20Morris%20Sr.%202%20AST)", "Layup (14 PTS) (M. Morris Sr. 2 AST)")</f>
        <v>Layup (14 PTS) (M. Morris Sr. 2 AST)</v>
      </c>
      <c r="P14" s="2" t="str">
        <f>HYPERLINK("https://www.nba.com/game/...-vs-...-0041900233/play-by-play?watchFullGame=true", "LAC vs DEN - Q2 02:40.00")</f>
        <v>LAC vs DEN - Q2 02:40.00</v>
      </c>
      <c r="Q14">
        <v>1.18</v>
      </c>
      <c r="R14">
        <v>6.26</v>
      </c>
      <c r="S14">
        <v>50.07</v>
      </c>
      <c r="T14">
        <v>6</v>
      </c>
      <c r="U14">
        <v>6</v>
      </c>
      <c r="V14">
        <v>6</v>
      </c>
      <c r="W14">
        <v>50</v>
      </c>
      <c r="X14" t="s">
        <v>29</v>
      </c>
    </row>
    <row r="15" spans="1:24" x14ac:dyDescent="0.25">
      <c r="A15">
        <v>41900235</v>
      </c>
      <c r="B15" t="s">
        <v>24</v>
      </c>
      <c r="C15" t="s">
        <v>42</v>
      </c>
      <c r="G15" t="s">
        <v>26</v>
      </c>
      <c r="H15">
        <v>67</v>
      </c>
      <c r="I15">
        <v>53</v>
      </c>
      <c r="J15">
        <v>14</v>
      </c>
      <c r="K15">
        <v>3</v>
      </c>
      <c r="L15" s="1">
        <v>4.8958333333333336E-3</v>
      </c>
      <c r="M15" t="s">
        <v>27</v>
      </c>
      <c r="N15" t="s">
        <v>28</v>
      </c>
      <c r="O15" s="2" t="str">
        <f>HYPERLINK("https://www.nba.com/stats/events?CFID=&amp;CFPARAMS=&amp;GameEventID=376&amp;GameID=0041900235&amp;Season=2019-20&amp;flag=1&amp;title=Leonard%2012'%20jumpshot%20(20%20PTS)%20(I.%20Zubac%201%20AST)", "12' jumpshot (20 PTS) (I. Zubac 1 AST)")</f>
        <v>12' jumpshot (20 PTS) (I. Zubac 1 AST)</v>
      </c>
      <c r="P15" s="2" t="str">
        <f>HYPERLINK("https://www.nba.com/game/...-vs-...-0041900235/play-by-play?watchFullGame=true", "LAC vs DEN - Q3 07:03.00")</f>
        <v>LAC vs DEN - Q3 07:03.00</v>
      </c>
      <c r="Q15">
        <v>11.69</v>
      </c>
      <c r="R15">
        <v>6.92</v>
      </c>
      <c r="S15">
        <v>73.11</v>
      </c>
      <c r="T15">
        <v>-116</v>
      </c>
      <c r="U15">
        <v>13</v>
      </c>
      <c r="V15">
        <v>6</v>
      </c>
      <c r="W15">
        <v>73</v>
      </c>
      <c r="X15" t="s">
        <v>29</v>
      </c>
    </row>
    <row r="16" spans="1:24" x14ac:dyDescent="0.25">
      <c r="A16">
        <v>41900155</v>
      </c>
      <c r="B16" t="s">
        <v>24</v>
      </c>
      <c r="C16" t="s">
        <v>43</v>
      </c>
      <c r="D16" t="s">
        <v>33</v>
      </c>
      <c r="E16" t="s">
        <v>38</v>
      </c>
      <c r="G16" t="s">
        <v>26</v>
      </c>
      <c r="H16">
        <v>27</v>
      </c>
      <c r="I16">
        <v>16</v>
      </c>
      <c r="J16">
        <v>11</v>
      </c>
      <c r="K16">
        <v>1</v>
      </c>
      <c r="L16" s="1">
        <v>3.3101851851851851E-3</v>
      </c>
      <c r="M16" t="s">
        <v>30</v>
      </c>
      <c r="N16" t="s">
        <v>28</v>
      </c>
      <c r="O16" s="2" t="str">
        <f>HYPERLINK("https://www.nba.com/stats/events?CFID=&amp;CFPARAMS=&amp;GameEventID=74&amp;GameID=0041900155&amp;Season=2019-20&amp;flag=1&amp;title=Leonard%206'%20jumpshot%20(10%20PTS)", "6' jumpshot (10 PTS)")</f>
        <v>6' jumpshot (10 PTS)</v>
      </c>
      <c r="P16" s="2" t="str">
        <f>HYPERLINK("https://www.nba.com/game/...-vs-...-0041900155/play-by-play?watchFullGame=true", "LAC vs DAL - Q1 04:46.00")</f>
        <v>LAC vs DAL - Q1 04:46.00</v>
      </c>
      <c r="Q16">
        <v>5.55</v>
      </c>
      <c r="R16">
        <v>7.57</v>
      </c>
      <c r="S16">
        <v>40.020000000000003</v>
      </c>
      <c r="T16">
        <v>50</v>
      </c>
      <c r="U16">
        <v>19</v>
      </c>
      <c r="V16">
        <v>7</v>
      </c>
      <c r="W16">
        <v>40</v>
      </c>
      <c r="X16" t="s">
        <v>29</v>
      </c>
    </row>
    <row r="17" spans="1:24" x14ac:dyDescent="0.25">
      <c r="A17">
        <v>41900152</v>
      </c>
      <c r="B17" t="s">
        <v>24</v>
      </c>
      <c r="C17" t="s">
        <v>44</v>
      </c>
      <c r="D17" t="s">
        <v>33</v>
      </c>
      <c r="G17" t="s">
        <v>35</v>
      </c>
      <c r="H17">
        <v>12</v>
      </c>
      <c r="I17">
        <v>20</v>
      </c>
      <c r="J17">
        <v>8</v>
      </c>
      <c r="K17">
        <v>1</v>
      </c>
      <c r="L17" s="1">
        <v>3.2523148148148147E-3</v>
      </c>
      <c r="M17" t="s">
        <v>30</v>
      </c>
      <c r="N17" t="s">
        <v>28</v>
      </c>
      <c r="O17" s="2" t="str">
        <f>HYPERLINK("https://www.nba.com/stats/events?CFID=&amp;CFPARAMS=&amp;GameEventID=96&amp;GameID=0041900152&amp;Season=2019-20&amp;flag=1&amp;title=Leonard%20layup%20(4%20PTS)", "Layup (4 PTS)")</f>
        <v>Layup (4 PTS)</v>
      </c>
      <c r="P17" s="2" t="str">
        <f>HYPERLINK("https://www.nba.com/game/...-vs-...-0041900152/play-by-play?watchFullGame=true", "LAC vs DAL - Q1 04:41.00")</f>
        <v>LAC vs DAL - Q1 04:41.00</v>
      </c>
      <c r="Q17">
        <v>2.4700000000000002</v>
      </c>
      <c r="R17">
        <v>7.05</v>
      </c>
      <c r="S17">
        <v>46.88</v>
      </c>
      <c r="T17">
        <v>16</v>
      </c>
      <c r="U17">
        <v>14</v>
      </c>
      <c r="V17">
        <v>7</v>
      </c>
      <c r="W17">
        <v>46</v>
      </c>
      <c r="X17" t="s">
        <v>29</v>
      </c>
    </row>
    <row r="18" spans="1:24" x14ac:dyDescent="0.25">
      <c r="A18">
        <v>41900236</v>
      </c>
      <c r="B18" t="s">
        <v>24</v>
      </c>
      <c r="C18" t="s">
        <v>45</v>
      </c>
      <c r="D18" t="s">
        <v>33</v>
      </c>
      <c r="E18" t="s">
        <v>40</v>
      </c>
      <c r="G18" t="s">
        <v>26</v>
      </c>
      <c r="H18">
        <v>54</v>
      </c>
      <c r="I18">
        <v>45</v>
      </c>
      <c r="J18">
        <v>9</v>
      </c>
      <c r="K18">
        <v>2</v>
      </c>
      <c r="L18" s="1">
        <v>1.712962962962963E-3</v>
      </c>
      <c r="M18" t="s">
        <v>27</v>
      </c>
      <c r="N18" t="s">
        <v>28</v>
      </c>
      <c r="O18" s="2" t="str">
        <f>HYPERLINK("https://www.nba.com/stats/events?CFID=&amp;CFPARAMS=&amp;GameEventID=278&amp;GameID=0041900236&amp;Season=2019-20&amp;flag=1&amp;title=Leonard%20jumpshot%20(11%20PTS)", "Jumpshot (11 PTS)")</f>
        <v>Jumpshot (11 PTS)</v>
      </c>
      <c r="P18" s="2" t="str">
        <f>HYPERLINK("https://www.nba.com/game/...-vs-...-0041900236/play-by-play?watchFullGame=true", "LAC vs DEN - Q2 02:28.00")</f>
        <v>LAC vs DEN - Q2 02:28.00</v>
      </c>
      <c r="Q18">
        <v>3.81</v>
      </c>
      <c r="R18">
        <v>8.23</v>
      </c>
      <c r="S18">
        <v>45.41</v>
      </c>
      <c r="T18">
        <v>23</v>
      </c>
      <c r="U18">
        <v>25</v>
      </c>
      <c r="V18">
        <v>8</v>
      </c>
      <c r="W18">
        <v>45</v>
      </c>
      <c r="X18" t="s">
        <v>29</v>
      </c>
    </row>
    <row r="19" spans="1:24" x14ac:dyDescent="0.25">
      <c r="A19">
        <v>41900155</v>
      </c>
      <c r="B19" t="s">
        <v>24</v>
      </c>
      <c r="C19" t="s">
        <v>36</v>
      </c>
      <c r="D19" t="s">
        <v>33</v>
      </c>
      <c r="G19" t="s">
        <v>37</v>
      </c>
      <c r="H19">
        <v>17</v>
      </c>
      <c r="I19">
        <v>16</v>
      </c>
      <c r="J19">
        <v>1</v>
      </c>
      <c r="K19">
        <v>1</v>
      </c>
      <c r="L19" s="1">
        <v>4.6412037037037038E-3</v>
      </c>
      <c r="M19" t="s">
        <v>30</v>
      </c>
      <c r="N19" t="s">
        <v>28</v>
      </c>
      <c r="O19" s="2" t="str">
        <f>HYPERLINK("https://www.nba.com/stats/events?CFID=&amp;CFPARAMS=&amp;GameEventID=56&amp;GameID=0041900155&amp;Season=2019-20&amp;flag=1&amp;title=Leonard%20dunk%20(6%20PTS)", "Dunk (6 PTS)")</f>
        <v>Dunk (6 PTS)</v>
      </c>
      <c r="P19" s="2" t="str">
        <f>HYPERLINK("https://www.nba.com/game/...-vs-...-0041900155/play-by-play?watchFullGame=true", "LAC vs DAL - Q1 06:41.00")</f>
        <v>LAC vs DAL - Q1 06:41.00</v>
      </c>
      <c r="Q19">
        <v>2.95</v>
      </c>
      <c r="R19">
        <v>8.1</v>
      </c>
      <c r="S19">
        <v>49.09</v>
      </c>
      <c r="T19">
        <v>5</v>
      </c>
      <c r="U19">
        <v>24</v>
      </c>
      <c r="V19">
        <v>8</v>
      </c>
      <c r="W19">
        <v>49</v>
      </c>
      <c r="X19" t="s">
        <v>29</v>
      </c>
    </row>
    <row r="20" spans="1:24" x14ac:dyDescent="0.25">
      <c r="A20">
        <v>41900236</v>
      </c>
      <c r="B20" t="s">
        <v>24</v>
      </c>
      <c r="C20" t="s">
        <v>32</v>
      </c>
      <c r="D20" t="s">
        <v>33</v>
      </c>
      <c r="E20" t="s">
        <v>38</v>
      </c>
      <c r="F20" t="s">
        <v>34</v>
      </c>
      <c r="G20" t="s">
        <v>37</v>
      </c>
      <c r="H20">
        <v>13</v>
      </c>
      <c r="I20">
        <v>8</v>
      </c>
      <c r="J20">
        <v>5</v>
      </c>
      <c r="K20">
        <v>1</v>
      </c>
      <c r="L20" s="1">
        <v>4.8726851851851848E-3</v>
      </c>
      <c r="M20" t="s">
        <v>27</v>
      </c>
      <c r="N20" t="s">
        <v>28</v>
      </c>
      <c r="O20" s="3" t="str">
        <f>HYPERLINK("https://www.nba.com/stats/events?CFID=&amp;CFPARAMS=&amp;GameEventID=57&amp;GameID=0041900236&amp;Season=2019-20&amp;flag=1&amp;title=Leonard%20dunk%20(5%20PTS)", "Dunk (5 PTS)")</f>
        <v>Dunk (5 PTS)</v>
      </c>
      <c r="P20" s="2" t="str">
        <f>HYPERLINK("https://www.nba.com/game/...-vs-...-0041900236/play-by-play?watchFullGame=true", "LAC vs DEN - Q1 07:01.00")</f>
        <v>LAC vs DEN - Q1 07:01.00</v>
      </c>
      <c r="Q20">
        <v>3.6</v>
      </c>
      <c r="R20">
        <v>8.6199999999999992</v>
      </c>
      <c r="S20">
        <v>52.27</v>
      </c>
      <c r="T20">
        <v>-11</v>
      </c>
      <c r="U20">
        <v>29</v>
      </c>
      <c r="V20">
        <v>8</v>
      </c>
      <c r="W20">
        <v>52</v>
      </c>
      <c r="X20" t="s">
        <v>29</v>
      </c>
    </row>
    <row r="21" spans="1:24" x14ac:dyDescent="0.25">
      <c r="A21">
        <v>41900151</v>
      </c>
      <c r="B21" t="s">
        <v>24</v>
      </c>
      <c r="C21" t="s">
        <v>46</v>
      </c>
      <c r="D21" t="s">
        <v>33</v>
      </c>
      <c r="G21" t="s">
        <v>26</v>
      </c>
      <c r="H21">
        <v>99</v>
      </c>
      <c r="I21">
        <v>96</v>
      </c>
      <c r="J21">
        <v>3</v>
      </c>
      <c r="K21">
        <v>4</v>
      </c>
      <c r="L21" s="1">
        <v>4.5254629629629629E-3</v>
      </c>
      <c r="M21" t="s">
        <v>30</v>
      </c>
      <c r="N21" t="s">
        <v>28</v>
      </c>
      <c r="O21" s="2" t="str">
        <f>HYPERLINK("https://www.nba.com/stats/events?CFID=&amp;CFPARAMS=&amp;GameEventID=600&amp;GameID=0041900151&amp;Season=2019-20&amp;flag=1&amp;title=Leonard%20jumpshot%20(23%20PTS)", "Jumpshot (23 PTS)")</f>
        <v>Jumpshot (23 PTS)</v>
      </c>
      <c r="P21" s="2" t="str">
        <f>HYPERLINK("https://www.nba.com/game/...-vs-...-0041900151/play-by-play?watchFullGame=true", "LAC vs DAL - Q4 06:31.00")</f>
        <v>LAC vs DAL - Q4 06:31.00</v>
      </c>
      <c r="Q21">
        <v>3.81</v>
      </c>
      <c r="R21">
        <v>9.02</v>
      </c>
      <c r="S21">
        <v>49.09</v>
      </c>
      <c r="T21">
        <v>5</v>
      </c>
      <c r="U21">
        <v>32</v>
      </c>
      <c r="V21">
        <v>9</v>
      </c>
      <c r="W21">
        <v>49</v>
      </c>
      <c r="X21" t="s">
        <v>29</v>
      </c>
    </row>
    <row r="22" spans="1:24" x14ac:dyDescent="0.25">
      <c r="A22">
        <v>41900234</v>
      </c>
      <c r="B22" t="s">
        <v>24</v>
      </c>
      <c r="C22" t="s">
        <v>45</v>
      </c>
      <c r="G22" t="s">
        <v>26</v>
      </c>
      <c r="H22">
        <v>36</v>
      </c>
      <c r="I22">
        <v>21</v>
      </c>
      <c r="J22">
        <v>15</v>
      </c>
      <c r="K22">
        <v>2</v>
      </c>
      <c r="L22" s="1">
        <v>5.9143518518518521E-3</v>
      </c>
      <c r="M22" t="s">
        <v>27</v>
      </c>
      <c r="N22" t="s">
        <v>28</v>
      </c>
      <c r="O22" s="2" t="str">
        <f>HYPERLINK("https://www.nba.com/stats/events?CFID=&amp;CFPARAMS=&amp;GameEventID=230&amp;GameID=0041900234&amp;Season=2019-20&amp;flag=1&amp;title=Leonard%2011'%20jumpshot%20(9%20PTS)", "11' jumpshot (9 PTS)")</f>
        <v>11' jumpshot (9 PTS)</v>
      </c>
      <c r="P22" s="2" t="str">
        <f>HYPERLINK("https://www.nba.com/game/...-vs-...-0041900234/play-by-play?watchFullGame=true", "LAC vs DEN - Q2 08:31.00")</f>
        <v>LAC vs DEN - Q2 08:31.00</v>
      </c>
      <c r="Q22">
        <v>10.75</v>
      </c>
      <c r="R22">
        <v>10.99</v>
      </c>
      <c r="S22">
        <v>31.69</v>
      </c>
      <c r="T22">
        <v>92</v>
      </c>
      <c r="U22">
        <v>51</v>
      </c>
      <c r="V22">
        <v>10</v>
      </c>
      <c r="W22">
        <v>31</v>
      </c>
      <c r="X22" t="s">
        <v>29</v>
      </c>
    </row>
    <row r="23" spans="1:24" x14ac:dyDescent="0.25">
      <c r="A23">
        <v>41900151</v>
      </c>
      <c r="B23" t="s">
        <v>24</v>
      </c>
      <c r="C23" t="s">
        <v>47</v>
      </c>
      <c r="D23" t="s">
        <v>33</v>
      </c>
      <c r="G23" t="s">
        <v>48</v>
      </c>
      <c r="H23">
        <v>97</v>
      </c>
      <c r="I23">
        <v>94</v>
      </c>
      <c r="J23">
        <v>3</v>
      </c>
      <c r="K23">
        <v>4</v>
      </c>
      <c r="L23" s="1">
        <v>4.8842592592592592E-3</v>
      </c>
      <c r="M23" t="s">
        <v>30</v>
      </c>
      <c r="N23" t="s">
        <v>28</v>
      </c>
      <c r="O23" s="2" t="str">
        <f>HYPERLINK("https://www.nba.com/stats/events?CFID=&amp;CFPARAMS=&amp;GameEventID=595&amp;GameID=0041900151&amp;Season=2019-20&amp;flag=1&amp;title=Leonard%206'%20hook%20(21%20PTS)", "6' hook (21 PTS)")</f>
        <v>6' hook (21 PTS)</v>
      </c>
      <c r="P23" s="2" t="str">
        <f>HYPERLINK("https://www.nba.com/game/...-vs-...-0041900151/play-by-play?watchFullGame=true", "LAC vs DAL - Q4 07:02.00")</f>
        <v>LAC vs DAL - Q4 07:02.00</v>
      </c>
      <c r="Q23">
        <v>5.91</v>
      </c>
      <c r="R23">
        <v>10.46</v>
      </c>
      <c r="S23">
        <v>44.19</v>
      </c>
      <c r="T23">
        <v>29</v>
      </c>
      <c r="U23">
        <v>46</v>
      </c>
      <c r="V23">
        <v>10</v>
      </c>
      <c r="W23">
        <v>44</v>
      </c>
      <c r="X23" t="s">
        <v>29</v>
      </c>
    </row>
    <row r="24" spans="1:24" x14ac:dyDescent="0.25">
      <c r="A24">
        <v>41900231</v>
      </c>
      <c r="B24" t="s">
        <v>24</v>
      </c>
      <c r="C24" t="s">
        <v>46</v>
      </c>
      <c r="D24" t="s">
        <v>33</v>
      </c>
      <c r="G24" t="s">
        <v>26</v>
      </c>
      <c r="H24">
        <v>87</v>
      </c>
      <c r="I24">
        <v>62</v>
      </c>
      <c r="J24">
        <v>25</v>
      </c>
      <c r="K24">
        <v>3</v>
      </c>
      <c r="L24" s="1">
        <v>3.3796296296296296E-3</v>
      </c>
      <c r="M24" t="s">
        <v>27</v>
      </c>
      <c r="N24" t="s">
        <v>28</v>
      </c>
      <c r="O24" s="2" t="str">
        <f>HYPERLINK("https://www.nba.com/stats/events?CFID=&amp;CFPARAMS=&amp;GameEventID=403&amp;GameID=0041900231&amp;Season=2019-20&amp;flag=1&amp;title=Leonard%20jumpshot%20(27%20PTS)", "Jumpshot (27 PTS)")</f>
        <v>Jumpshot (27 PTS)</v>
      </c>
      <c r="P24" s="2" t="str">
        <f>HYPERLINK("https://www.nba.com/game/...-vs-...-0041900231/play-by-play?watchFullGame=true", "LAC vs DEN - Q3 04:52.00")</f>
        <v>LAC vs DEN - Q3 04:52.00</v>
      </c>
      <c r="Q24">
        <v>5.01</v>
      </c>
      <c r="R24">
        <v>10.33</v>
      </c>
      <c r="S24">
        <v>50.31</v>
      </c>
      <c r="T24">
        <v>-2</v>
      </c>
      <c r="U24">
        <v>45</v>
      </c>
      <c r="V24">
        <v>10</v>
      </c>
      <c r="W24">
        <v>50</v>
      </c>
      <c r="X24" t="s">
        <v>29</v>
      </c>
    </row>
    <row r="25" spans="1:24" x14ac:dyDescent="0.25">
      <c r="A25">
        <v>41900155</v>
      </c>
      <c r="B25" t="s">
        <v>24</v>
      </c>
      <c r="C25" t="s">
        <v>47</v>
      </c>
      <c r="G25" t="s">
        <v>26</v>
      </c>
      <c r="H25">
        <v>76</v>
      </c>
      <c r="I25">
        <v>49</v>
      </c>
      <c r="J25">
        <v>27</v>
      </c>
      <c r="K25">
        <v>2</v>
      </c>
      <c r="L25" s="1">
        <v>1.0648148148148149E-3</v>
      </c>
      <c r="M25" t="s">
        <v>30</v>
      </c>
      <c r="N25" t="s">
        <v>28</v>
      </c>
      <c r="O25" s="2" t="str">
        <f>HYPERLINK("https://www.nba.com/stats/events?CFID=&amp;CFPARAMS=&amp;GameEventID=327&amp;GameID=0041900155&amp;Season=2019-20&amp;flag=1&amp;title=Leonard%2020'%20jumpshot%20(22%20PTS)%20(M.%20Morris%20Sr.%203%20AST)", "20' jumpshot (22 PTS) (M. Morris Sr. 3 AST)")</f>
        <v>20' jumpshot (22 PTS) (M. Morris Sr. 3 AST)</v>
      </c>
      <c r="P25" s="2" t="str">
        <f>HYPERLINK("https://www.nba.com/game/...-vs-...-0041900155/play-by-play?watchFullGame=true", "LAC vs DAL - Q2 01:32.00")</f>
        <v>LAC vs DAL - Q2 01:32.00</v>
      </c>
      <c r="Q25">
        <v>19.579999999999998</v>
      </c>
      <c r="R25">
        <v>11.12</v>
      </c>
      <c r="S25">
        <v>12.57</v>
      </c>
      <c r="T25">
        <v>187</v>
      </c>
      <c r="U25">
        <v>52</v>
      </c>
      <c r="V25">
        <v>11</v>
      </c>
      <c r="W25">
        <v>12</v>
      </c>
      <c r="X25" t="s">
        <v>29</v>
      </c>
    </row>
    <row r="26" spans="1:24" x14ac:dyDescent="0.25">
      <c r="A26">
        <v>41900155</v>
      </c>
      <c r="B26" t="s">
        <v>24</v>
      </c>
      <c r="C26" t="s">
        <v>45</v>
      </c>
      <c r="D26" t="s">
        <v>33</v>
      </c>
      <c r="G26" t="s">
        <v>26</v>
      </c>
      <c r="H26">
        <v>11</v>
      </c>
      <c r="I26">
        <v>16</v>
      </c>
      <c r="J26">
        <v>5</v>
      </c>
      <c r="K26">
        <v>1</v>
      </c>
      <c r="L26" s="1">
        <v>5.6481481481481478E-3</v>
      </c>
      <c r="M26" t="s">
        <v>30</v>
      </c>
      <c r="N26" t="s">
        <v>28</v>
      </c>
      <c r="O26" s="2" t="str">
        <f>HYPERLINK("https://www.nba.com/stats/events?CFID=&amp;CFPARAMS=&amp;GameEventID=40&amp;GameID=0041900155&amp;Season=2019-20&amp;flag=1&amp;title=Leonard%209'%20jumpshot%20(2%20PTS)", "9' jumpshot (2 PTS)")</f>
        <v>9' jumpshot (2 PTS)</v>
      </c>
      <c r="P26" s="2" t="str">
        <f>HYPERLINK("https://www.nba.com/game/...-vs-...-0041900155/play-by-play?watchFullGame=true", "LAC vs DAL - Q1 08:08.00")</f>
        <v>LAC vs DAL - Q1 08:08.00</v>
      </c>
      <c r="Q26">
        <v>9.1999999999999993</v>
      </c>
      <c r="R26">
        <v>11.25</v>
      </c>
      <c r="S26">
        <v>35.85</v>
      </c>
      <c r="T26">
        <v>71</v>
      </c>
      <c r="U26">
        <v>53</v>
      </c>
      <c r="V26">
        <v>11</v>
      </c>
      <c r="W26">
        <v>35</v>
      </c>
      <c r="X26" t="s">
        <v>29</v>
      </c>
    </row>
    <row r="27" spans="1:24" x14ac:dyDescent="0.25">
      <c r="A27">
        <v>41900151</v>
      </c>
      <c r="B27" t="s">
        <v>24</v>
      </c>
      <c r="C27" t="s">
        <v>45</v>
      </c>
      <c r="G27" t="s">
        <v>26</v>
      </c>
      <c r="H27">
        <v>82</v>
      </c>
      <c r="I27">
        <v>76</v>
      </c>
      <c r="J27">
        <v>6</v>
      </c>
      <c r="K27">
        <v>3</v>
      </c>
      <c r="L27" s="1">
        <v>2.7893518518518519E-3</v>
      </c>
      <c r="M27" t="s">
        <v>30</v>
      </c>
      <c r="N27" t="s">
        <v>28</v>
      </c>
      <c r="O27" s="2" t="str">
        <f>HYPERLINK("https://www.nba.com/stats/events?CFID=&amp;CFPARAMS=&amp;GameEventID=471&amp;GameID=0041900151&amp;Season=2019-20&amp;flag=1&amp;title=Leonard%2012'%20jumpshot%20(19%20PTS)", "12' jumpshot (19 PTS)")</f>
        <v>12' jumpshot (19 PTS)</v>
      </c>
      <c r="P27" s="2" t="str">
        <f>HYPERLINK("https://www.nba.com/game/...-vs-...-0041900151/play-by-play?watchFullGame=true", "LAC vs DAL - Q3 04:01.00")</f>
        <v>LAC vs DAL - Q3 04:01.00</v>
      </c>
      <c r="Q27">
        <v>11.87</v>
      </c>
      <c r="R27">
        <v>12.17</v>
      </c>
      <c r="S27">
        <v>30.46</v>
      </c>
      <c r="T27">
        <v>98</v>
      </c>
      <c r="U27">
        <v>62</v>
      </c>
      <c r="V27">
        <v>12</v>
      </c>
      <c r="W27">
        <v>30</v>
      </c>
      <c r="X27" t="s">
        <v>29</v>
      </c>
    </row>
    <row r="28" spans="1:24" x14ac:dyDescent="0.25">
      <c r="A28">
        <v>41900153</v>
      </c>
      <c r="B28" t="s">
        <v>24</v>
      </c>
      <c r="C28" t="s">
        <v>47</v>
      </c>
      <c r="D28" t="s">
        <v>33</v>
      </c>
      <c r="G28" t="s">
        <v>26</v>
      </c>
      <c r="H28">
        <v>60</v>
      </c>
      <c r="I28">
        <v>47</v>
      </c>
      <c r="J28">
        <v>13</v>
      </c>
      <c r="K28">
        <v>2</v>
      </c>
      <c r="L28" s="1">
        <v>1.0300925925925926E-3</v>
      </c>
      <c r="M28" t="s">
        <v>30</v>
      </c>
      <c r="N28" t="s">
        <v>28</v>
      </c>
      <c r="O28" s="2" t="str">
        <f>HYPERLINK("https://www.nba.com/stats/events?CFID=&amp;CFPARAMS=&amp;GameEventID=310&amp;GameID=0041900153&amp;Season=2019-20&amp;flag=1&amp;title=Leonard%207'%20jumpshot%20(18%20PTS)", "7' jumpshot (18 PTS)")</f>
        <v>7' jumpshot (18 PTS)</v>
      </c>
      <c r="P28" s="2" t="str">
        <f>HYPERLINK("https://www.nba.com/game/...-vs-...-0041900153/play-by-play?watchFullGame=true", "LAC vs DAL - Q2 01:29.00")</f>
        <v>LAC vs DAL - Q2 01:29.00</v>
      </c>
      <c r="Q28">
        <v>7.38</v>
      </c>
      <c r="R28">
        <v>12.04</v>
      </c>
      <c r="S28">
        <v>43.45</v>
      </c>
      <c r="T28">
        <v>33</v>
      </c>
      <c r="U28">
        <v>61</v>
      </c>
      <c r="V28">
        <v>12</v>
      </c>
      <c r="W28">
        <v>43</v>
      </c>
      <c r="X28" t="s">
        <v>29</v>
      </c>
    </row>
    <row r="29" spans="1:24" x14ac:dyDescent="0.25">
      <c r="A29">
        <v>41900234</v>
      </c>
      <c r="B29" t="s">
        <v>24</v>
      </c>
      <c r="C29" t="s">
        <v>43</v>
      </c>
      <c r="D29" t="s">
        <v>33</v>
      </c>
      <c r="G29" t="s">
        <v>26</v>
      </c>
      <c r="H29">
        <v>39</v>
      </c>
      <c r="I29">
        <v>23</v>
      </c>
      <c r="J29">
        <v>16</v>
      </c>
      <c r="K29">
        <v>2</v>
      </c>
      <c r="L29" s="1">
        <v>5.2546296296296299E-3</v>
      </c>
      <c r="M29" t="s">
        <v>27</v>
      </c>
      <c r="N29" t="s">
        <v>28</v>
      </c>
      <c r="O29" s="2" t="str">
        <f>HYPERLINK("https://www.nba.com/stats/events?CFID=&amp;CFPARAMS=&amp;GameEventID=242&amp;GameID=0041900234&amp;Season=2019-20&amp;flag=1&amp;title=Leonard%207'%20jumpshot%20(11%20PTS)", "7' jumpshot (11 PTS)")</f>
        <v>7' jumpshot (11 PTS)</v>
      </c>
      <c r="P29" s="2" t="str">
        <f>HYPERLINK("https://www.nba.com/game/...-vs-...-0041900234/play-by-play?watchFullGame=true", "LAC vs DEN - Q2 07:34.00")</f>
        <v>LAC vs DEN - Q2 07:34.00</v>
      </c>
      <c r="Q29">
        <v>7.14</v>
      </c>
      <c r="R29">
        <v>12.43</v>
      </c>
      <c r="S29">
        <v>47.13</v>
      </c>
      <c r="T29">
        <v>14</v>
      </c>
      <c r="U29">
        <v>64</v>
      </c>
      <c r="V29">
        <v>12</v>
      </c>
      <c r="W29">
        <v>47</v>
      </c>
      <c r="X29" t="s">
        <v>29</v>
      </c>
    </row>
    <row r="30" spans="1:24" x14ac:dyDescent="0.25">
      <c r="A30">
        <v>41900236</v>
      </c>
      <c r="B30" t="s">
        <v>24</v>
      </c>
      <c r="C30" t="s">
        <v>46</v>
      </c>
      <c r="D30" t="s">
        <v>33</v>
      </c>
      <c r="G30" t="s">
        <v>26</v>
      </c>
      <c r="H30">
        <v>25</v>
      </c>
      <c r="I30">
        <v>16</v>
      </c>
      <c r="J30">
        <v>9</v>
      </c>
      <c r="K30">
        <v>1</v>
      </c>
      <c r="L30" s="1">
        <v>1.9560185185185184E-3</v>
      </c>
      <c r="M30" t="s">
        <v>27</v>
      </c>
      <c r="N30" t="s">
        <v>28</v>
      </c>
      <c r="O30" s="2" t="str">
        <f>HYPERLINK("https://www.nba.com/stats/events?CFID=&amp;CFPARAMS=&amp;GameEventID=125&amp;GameID=0041900236&amp;Season=2019-20&amp;flag=1&amp;title=Leonard%207'%20jumpshot%20(9%20PTS)", "7' jumpshot (9 PTS)")</f>
        <v>7' jumpshot (9 PTS)</v>
      </c>
      <c r="P30" s="2" t="str">
        <f>HYPERLINK("https://www.nba.com/game/...-vs-...-0041900236/play-by-play?watchFullGame=true", "LAC vs DEN - Q1 02:49.00")</f>
        <v>LAC vs DEN - Q1 02:49.00</v>
      </c>
      <c r="Q30">
        <v>7.49</v>
      </c>
      <c r="R30">
        <v>12.83</v>
      </c>
      <c r="S30">
        <v>52.77</v>
      </c>
      <c r="T30">
        <v>-14</v>
      </c>
      <c r="U30">
        <v>68</v>
      </c>
      <c r="V30">
        <v>12</v>
      </c>
      <c r="W30">
        <v>52</v>
      </c>
      <c r="X30" t="s">
        <v>29</v>
      </c>
    </row>
    <row r="31" spans="1:24" x14ac:dyDescent="0.25">
      <c r="A31">
        <v>41900231</v>
      </c>
      <c r="B31" t="s">
        <v>24</v>
      </c>
      <c r="C31" t="s">
        <v>36</v>
      </c>
      <c r="D31" t="s">
        <v>33</v>
      </c>
      <c r="E31" t="s">
        <v>40</v>
      </c>
      <c r="G31" t="s">
        <v>48</v>
      </c>
      <c r="H31">
        <v>89</v>
      </c>
      <c r="I31">
        <v>62</v>
      </c>
      <c r="J31">
        <v>27</v>
      </c>
      <c r="K31">
        <v>3</v>
      </c>
      <c r="L31" s="1">
        <v>2.2800925925925927E-3</v>
      </c>
      <c r="M31" t="s">
        <v>27</v>
      </c>
      <c r="N31" t="s">
        <v>28</v>
      </c>
      <c r="O31" s="2" t="str">
        <f>HYPERLINK("https://www.nba.com/stats/events?CFID=&amp;CFPARAMS=&amp;GameEventID=421&amp;GameID=0041900231&amp;Season=2019-20&amp;flag=1&amp;title=Leonard%209'%20hook%20(29%20PTS)%20(L.%20Shamet%201%20AST)", "9' hook (29 PTS) (L. Shamet 1 AST)")</f>
        <v>9' hook (29 PTS) (L. Shamet 1 AST)</v>
      </c>
      <c r="P31" s="2" t="str">
        <f>HYPERLINK("https://www.nba.com/game/...-vs-...-0041900231/play-by-play?watchFullGame=true", "LAC vs DEN - Q3 03:17.00")</f>
        <v>LAC vs DEN - Q3 03:17.00</v>
      </c>
      <c r="Q31">
        <v>8.58</v>
      </c>
      <c r="R31">
        <v>13.49</v>
      </c>
      <c r="S31">
        <v>43.7</v>
      </c>
      <c r="T31">
        <v>32</v>
      </c>
      <c r="U31">
        <v>74</v>
      </c>
      <c r="V31">
        <v>13</v>
      </c>
      <c r="W31">
        <v>43</v>
      </c>
      <c r="X31" t="s">
        <v>29</v>
      </c>
    </row>
    <row r="32" spans="1:24" x14ac:dyDescent="0.25">
      <c r="A32">
        <v>41900153</v>
      </c>
      <c r="B32" t="s">
        <v>24</v>
      </c>
      <c r="C32" t="s">
        <v>31</v>
      </c>
      <c r="D32" t="s">
        <v>33</v>
      </c>
      <c r="G32" t="s">
        <v>26</v>
      </c>
      <c r="H32">
        <v>8</v>
      </c>
      <c r="I32">
        <v>9</v>
      </c>
      <c r="J32">
        <v>1</v>
      </c>
      <c r="K32">
        <v>1</v>
      </c>
      <c r="L32" s="1">
        <v>5.6481481481481478E-3</v>
      </c>
      <c r="M32" t="s">
        <v>30</v>
      </c>
      <c r="N32" t="s">
        <v>28</v>
      </c>
      <c r="O32" s="2" t="str">
        <f>HYPERLINK("https://www.nba.com/stats/events?CFID=&amp;CFPARAMS=&amp;GameEventID=40&amp;GameID=0041900153&amp;Season=2019-20&amp;flag=1&amp;title=Leonard%208'%20jumpshot%20(4%20PTS)", "8' jumpshot (4 PTS)")</f>
        <v>8' jumpshot (4 PTS)</v>
      </c>
      <c r="P32" s="2" t="str">
        <f>HYPERLINK("https://www.nba.com/game/...-vs-...-0041900153/play-by-play?watchFullGame=true", "LAC vs DAL - Q1 08:08.00")</f>
        <v>LAC vs DAL - Q1 08:08.00</v>
      </c>
      <c r="Q32">
        <v>8.16</v>
      </c>
      <c r="R32">
        <v>13.62</v>
      </c>
      <c r="S32">
        <v>48.11</v>
      </c>
      <c r="T32">
        <v>9</v>
      </c>
      <c r="U32">
        <v>75</v>
      </c>
      <c r="V32">
        <v>13</v>
      </c>
      <c r="W32">
        <v>48</v>
      </c>
      <c r="X32" t="s">
        <v>29</v>
      </c>
    </row>
    <row r="33" spans="1:24" x14ac:dyDescent="0.25">
      <c r="A33">
        <v>41900152</v>
      </c>
      <c r="B33" t="s">
        <v>24</v>
      </c>
      <c r="C33" t="s">
        <v>31</v>
      </c>
      <c r="D33" t="s">
        <v>33</v>
      </c>
      <c r="G33" t="s">
        <v>26</v>
      </c>
      <c r="H33">
        <v>34</v>
      </c>
      <c r="I33">
        <v>47</v>
      </c>
      <c r="J33">
        <v>13</v>
      </c>
      <c r="K33">
        <v>2</v>
      </c>
      <c r="L33" s="1">
        <v>4.3287037037037035E-3</v>
      </c>
      <c r="M33" t="s">
        <v>30</v>
      </c>
      <c r="N33" t="s">
        <v>28</v>
      </c>
      <c r="O33" s="2" t="str">
        <f>HYPERLINK("https://www.nba.com/stats/events?CFID=&amp;CFPARAMS=&amp;GameEventID=250&amp;GameID=0041900152&amp;Season=2019-20&amp;flag=1&amp;title=Leonard%2011'%20jumpshot%20(12%20PTS)", "11' jumpshot (12 PTS)")</f>
        <v>11' jumpshot (12 PTS)</v>
      </c>
      <c r="P33" s="2" t="str">
        <f>HYPERLINK("https://www.nba.com/game/...-vs-...-0041900152/play-by-play?watchFullGame=true", "LAC vs DAL - Q2 06:14.00")</f>
        <v>LAC vs DAL - Q2 06:14.00</v>
      </c>
      <c r="Q33">
        <v>10.56</v>
      </c>
      <c r="R33">
        <v>13.01</v>
      </c>
      <c r="S33">
        <v>64.8</v>
      </c>
      <c r="T33">
        <v>-74</v>
      </c>
      <c r="U33">
        <v>70</v>
      </c>
      <c r="V33">
        <v>13</v>
      </c>
      <c r="W33">
        <v>64</v>
      </c>
      <c r="X33" t="s">
        <v>29</v>
      </c>
    </row>
    <row r="34" spans="1:24" x14ac:dyDescent="0.25">
      <c r="A34">
        <v>41900233</v>
      </c>
      <c r="B34" t="s">
        <v>24</v>
      </c>
      <c r="C34" t="s">
        <v>25</v>
      </c>
      <c r="D34" t="s">
        <v>33</v>
      </c>
      <c r="G34" t="s">
        <v>26</v>
      </c>
      <c r="H34">
        <v>23</v>
      </c>
      <c r="I34">
        <v>21</v>
      </c>
      <c r="J34">
        <v>2</v>
      </c>
      <c r="K34">
        <v>1</v>
      </c>
      <c r="L34" s="1">
        <v>2.9861111111111113E-3</v>
      </c>
      <c r="M34" t="s">
        <v>27</v>
      </c>
      <c r="N34" t="s">
        <v>28</v>
      </c>
      <c r="O34" s="2" t="str">
        <f>HYPERLINK("https://www.nba.com/stats/events?CFID=&amp;CFPARAMS=&amp;GameEventID=83&amp;GameID=0041900233&amp;Season=2019-20&amp;flag=1&amp;title=Leonard%2012'%20jumpshot%20(4%20PTS)%20(P.%20George%202%20AST)", "12' jumpshot (4 PTS) (P. George 2 AST)")</f>
        <v>12' jumpshot (4 PTS) (P. George 2 AST)</v>
      </c>
      <c r="P34" s="2" t="str">
        <f>HYPERLINK("https://www.nba.com/game/...-vs-...-0041900233/play-by-play?watchFullGame=true", "LAC vs DEN - Q1 04:18.00")</f>
        <v>LAC vs DEN - Q1 04:18.00</v>
      </c>
      <c r="Q34">
        <v>11.89</v>
      </c>
      <c r="R34">
        <v>14.54</v>
      </c>
      <c r="S34">
        <v>34.380000000000003</v>
      </c>
      <c r="T34">
        <v>78</v>
      </c>
      <c r="U34">
        <v>84</v>
      </c>
      <c r="V34">
        <v>14</v>
      </c>
      <c r="W34">
        <v>34</v>
      </c>
      <c r="X34" t="s">
        <v>29</v>
      </c>
    </row>
    <row r="35" spans="1:24" x14ac:dyDescent="0.25">
      <c r="A35">
        <v>41900235</v>
      </c>
      <c r="B35" t="s">
        <v>24</v>
      </c>
      <c r="D35" t="s">
        <v>33</v>
      </c>
      <c r="G35" t="s">
        <v>26</v>
      </c>
      <c r="H35">
        <v>63</v>
      </c>
      <c r="I35">
        <v>48</v>
      </c>
      <c r="J35">
        <v>15</v>
      </c>
      <c r="K35">
        <v>3</v>
      </c>
      <c r="L35" s="1">
        <v>6.2500000000000003E-3</v>
      </c>
      <c r="M35" t="s">
        <v>27</v>
      </c>
      <c r="N35" t="s">
        <v>28</v>
      </c>
      <c r="O35" s="2" t="str">
        <f>HYPERLINK("https://www.nba.com/stats/events?CFID=&amp;CFPARAMS=&amp;GameEventID=356&amp;GameID=0041900235&amp;Season=2019-20&amp;flag=1&amp;title=Leonard%209'%20jumpshot%20(18%20PTS)", "9' jumpshot (18 PTS)")</f>
        <v>9' jumpshot (18 PTS)</v>
      </c>
      <c r="P35" s="2" t="str">
        <f>HYPERLINK("https://www.nba.com/game/...-vs-...-0041900235/play-by-play?watchFullGame=true", "LAC vs DEN - Q3 09:00.00")</f>
        <v>LAC vs DEN - Q3 09:00.00</v>
      </c>
      <c r="Q35">
        <v>9.39</v>
      </c>
      <c r="R35">
        <v>14.93</v>
      </c>
      <c r="S35">
        <v>52.03</v>
      </c>
      <c r="T35">
        <v>-10</v>
      </c>
      <c r="U35">
        <v>88</v>
      </c>
      <c r="V35">
        <v>14</v>
      </c>
      <c r="W35">
        <v>52</v>
      </c>
      <c r="X35" t="s">
        <v>29</v>
      </c>
    </row>
    <row r="36" spans="1:24" x14ac:dyDescent="0.25">
      <c r="A36">
        <v>41900156</v>
      </c>
      <c r="B36" t="s">
        <v>24</v>
      </c>
      <c r="C36" t="s">
        <v>45</v>
      </c>
      <c r="G36" t="s">
        <v>26</v>
      </c>
      <c r="H36">
        <v>25</v>
      </c>
      <c r="I36">
        <v>23</v>
      </c>
      <c r="J36">
        <v>2</v>
      </c>
      <c r="K36">
        <v>1</v>
      </c>
      <c r="L36" s="1">
        <v>1.1458333333333333E-3</v>
      </c>
      <c r="M36" t="s">
        <v>30</v>
      </c>
      <c r="N36" t="s">
        <v>28</v>
      </c>
      <c r="O36" s="2" t="str">
        <f>HYPERLINK("https://www.nba.com/stats/events?CFID=&amp;CFPARAMS=&amp;GameEventID=123&amp;GameID=0041900156&amp;Season=2019-20&amp;flag=1&amp;title=Leonard%2013'%20jumpshot%20(2%20PTS)", "13' jumpshot (2 PTS)")</f>
        <v>13' jumpshot (2 PTS)</v>
      </c>
      <c r="P36" s="2" t="str">
        <f>HYPERLINK("https://www.nba.com/game/...-vs-...-0041900156/play-by-play?watchFullGame=true", "LAC vs DAL - Q1 01:39.00")</f>
        <v>LAC vs DAL - Q1 01:39.00</v>
      </c>
      <c r="Q36">
        <v>12.88</v>
      </c>
      <c r="R36">
        <v>15.59</v>
      </c>
      <c r="S36">
        <v>33.65</v>
      </c>
      <c r="T36">
        <v>82</v>
      </c>
      <c r="U36">
        <v>94</v>
      </c>
      <c r="V36">
        <v>15</v>
      </c>
      <c r="W36">
        <v>33</v>
      </c>
      <c r="X36" t="s">
        <v>29</v>
      </c>
    </row>
    <row r="37" spans="1:24" x14ac:dyDescent="0.25">
      <c r="A37">
        <v>41900155</v>
      </c>
      <c r="B37" t="s">
        <v>24</v>
      </c>
      <c r="C37" t="s">
        <v>41</v>
      </c>
      <c r="D37" t="s">
        <v>33</v>
      </c>
      <c r="G37" t="s">
        <v>26</v>
      </c>
      <c r="H37">
        <v>60</v>
      </c>
      <c r="I37">
        <v>42</v>
      </c>
      <c r="J37">
        <v>18</v>
      </c>
      <c r="K37">
        <v>2</v>
      </c>
      <c r="L37" s="1">
        <v>3.9930555555555552E-3</v>
      </c>
      <c r="M37" t="s">
        <v>30</v>
      </c>
      <c r="N37" t="s">
        <v>28</v>
      </c>
      <c r="O37" s="2" t="str">
        <f>HYPERLINK("https://www.nba.com/stats/events?CFID=&amp;CFPARAMS=&amp;GameEventID=266&amp;GameID=0041900155&amp;Season=2019-20&amp;flag=1&amp;title=Leonard%2013'%20jumpshot%20(17%20PTS)%20(R.%20Jackson%201%20AST)", "13' jumpshot (17 PTS) (R. Jackson 1 AST)")</f>
        <v>13' jumpshot (17 PTS) (R. Jackson 1 AST)</v>
      </c>
      <c r="P37" s="2" t="str">
        <f>HYPERLINK("https://www.nba.com/game/...-vs-...-0041900155/play-by-play?watchFullGame=true", "LAC vs DAL - Q2 05:45.00")</f>
        <v>LAC vs DAL - Q2 05:45.00</v>
      </c>
      <c r="Q37">
        <v>12.86</v>
      </c>
      <c r="R37">
        <v>16.25</v>
      </c>
      <c r="S37">
        <v>35.36</v>
      </c>
      <c r="T37">
        <v>73</v>
      </c>
      <c r="U37">
        <v>100</v>
      </c>
      <c r="V37">
        <v>16</v>
      </c>
      <c r="W37">
        <v>35</v>
      </c>
      <c r="X37" t="s">
        <v>29</v>
      </c>
    </row>
    <row r="38" spans="1:24" x14ac:dyDescent="0.25">
      <c r="A38">
        <v>41900154</v>
      </c>
      <c r="B38" t="s">
        <v>24</v>
      </c>
      <c r="C38" t="s">
        <v>46</v>
      </c>
      <c r="D38" t="s">
        <v>33</v>
      </c>
      <c r="G38" t="s">
        <v>26</v>
      </c>
      <c r="H38">
        <v>64</v>
      </c>
      <c r="I38">
        <v>56</v>
      </c>
      <c r="J38">
        <v>8</v>
      </c>
      <c r="K38">
        <v>2</v>
      </c>
      <c r="L38" s="1">
        <v>1.0185185185185184E-3</v>
      </c>
      <c r="M38" t="s">
        <v>30</v>
      </c>
      <c r="N38" t="s">
        <v>28</v>
      </c>
      <c r="O38" s="2" t="str">
        <f>HYPERLINK("https://www.nba.com/stats/events?CFID=&amp;CFPARAMS=&amp;GameEventID=338&amp;GameID=0041900154&amp;Season=2019-20&amp;flag=1&amp;title=Leonard%2012'%20jumpshot%20(11%20PTS)", "12' jumpshot (11 PTS)")</f>
        <v>12' jumpshot (11 PTS)</v>
      </c>
      <c r="P38" s="2" t="str">
        <f>HYPERLINK("https://www.nba.com/game/...-vs-...-0041900154/play-by-play?watchFullGame=true", "LAC vs DAL - Q2 01:28.00")</f>
        <v>LAC vs DAL - Q2 01:28.00</v>
      </c>
      <c r="Q38">
        <v>11.74</v>
      </c>
      <c r="R38">
        <v>16.11</v>
      </c>
      <c r="S38">
        <v>39.28</v>
      </c>
      <c r="T38">
        <v>54</v>
      </c>
      <c r="U38">
        <v>99</v>
      </c>
      <c r="V38">
        <v>16</v>
      </c>
      <c r="W38">
        <v>39</v>
      </c>
      <c r="X38" t="s">
        <v>29</v>
      </c>
    </row>
    <row r="39" spans="1:24" x14ac:dyDescent="0.25">
      <c r="A39">
        <v>41900154</v>
      </c>
      <c r="B39" t="s">
        <v>24</v>
      </c>
      <c r="C39" t="s">
        <v>45</v>
      </c>
      <c r="D39" t="s">
        <v>33</v>
      </c>
      <c r="E39" t="s">
        <v>38</v>
      </c>
      <c r="G39" t="s">
        <v>26</v>
      </c>
      <c r="H39">
        <v>6</v>
      </c>
      <c r="I39">
        <v>5</v>
      </c>
      <c r="J39">
        <v>1</v>
      </c>
      <c r="K39">
        <v>1</v>
      </c>
      <c r="L39" s="1">
        <v>6.3078703703703708E-3</v>
      </c>
      <c r="M39" t="s">
        <v>30</v>
      </c>
      <c r="N39" t="s">
        <v>28</v>
      </c>
      <c r="O39" s="2" t="str">
        <f>HYPERLINK("https://www.nba.com/stats/events?CFID=&amp;CFPARAMS=&amp;GameEventID=36&amp;GameID=0041900154&amp;Season=2019-20&amp;flag=1&amp;title=Leonard%2012'%20jumpshot%20(4%20PTS)", "12' jumpshot (4 PTS)")</f>
        <v>12' jumpshot (4 PTS)</v>
      </c>
      <c r="P39" s="2" t="str">
        <f>HYPERLINK("https://www.nba.com/game/...-vs-...-0041900154/play-by-play?watchFullGame=true", "LAC vs DAL - Q1 09:05.00")</f>
        <v>LAC vs DAL - Q1 09:05.00</v>
      </c>
      <c r="Q39">
        <v>11.91</v>
      </c>
      <c r="R39">
        <v>16.38</v>
      </c>
      <c r="S39">
        <v>39.53</v>
      </c>
      <c r="T39">
        <v>52</v>
      </c>
      <c r="U39">
        <v>101</v>
      </c>
      <c r="V39">
        <v>16</v>
      </c>
      <c r="W39">
        <v>39</v>
      </c>
      <c r="X39" t="s">
        <v>29</v>
      </c>
    </row>
    <row r="40" spans="1:24" x14ac:dyDescent="0.25">
      <c r="A40">
        <v>41900156</v>
      </c>
      <c r="B40" t="s">
        <v>24</v>
      </c>
      <c r="D40" t="s">
        <v>33</v>
      </c>
      <c r="E40" t="s">
        <v>40</v>
      </c>
      <c r="G40" t="s">
        <v>48</v>
      </c>
      <c r="H40">
        <v>41</v>
      </c>
      <c r="I40">
        <v>41</v>
      </c>
      <c r="J40">
        <v>0</v>
      </c>
      <c r="K40">
        <v>2</v>
      </c>
      <c r="L40" s="1">
        <v>5.6134259259259262E-3</v>
      </c>
      <c r="M40" t="s">
        <v>30</v>
      </c>
      <c r="N40" t="s">
        <v>28</v>
      </c>
      <c r="O40" s="2" t="str">
        <f>HYPERLINK("https://www.nba.com/stats/events?CFID=&amp;CFPARAMS=&amp;GameEventID=212&amp;GameID=0041900156&amp;Season=2019-20&amp;flag=1&amp;title=Leonard%2012'%20hook%20(4%20PTS)", "12' hook (4 PTS)")</f>
        <v>12' hook (4 PTS)</v>
      </c>
      <c r="P40" s="2" t="str">
        <f>HYPERLINK("https://www.nba.com/game/...-vs-...-0041900156/play-by-play?watchFullGame=true", "LAC vs DAL - Q2 08:05.00")</f>
        <v>LAC vs DAL - Q2 08:05.00</v>
      </c>
      <c r="Q40">
        <v>11.87</v>
      </c>
      <c r="R40">
        <v>16.510000000000002</v>
      </c>
      <c r="S40">
        <v>40.270000000000003</v>
      </c>
      <c r="T40">
        <v>49</v>
      </c>
      <c r="U40">
        <v>103</v>
      </c>
      <c r="V40">
        <v>16</v>
      </c>
      <c r="W40">
        <v>40</v>
      </c>
      <c r="X40" t="s">
        <v>29</v>
      </c>
    </row>
    <row r="41" spans="1:24" x14ac:dyDescent="0.25">
      <c r="A41">
        <v>41900156</v>
      </c>
      <c r="B41" t="s">
        <v>24</v>
      </c>
      <c r="C41" t="s">
        <v>25</v>
      </c>
      <c r="D41" t="s">
        <v>33</v>
      </c>
      <c r="E41" t="s">
        <v>38</v>
      </c>
      <c r="G41" t="s">
        <v>26</v>
      </c>
      <c r="H41">
        <v>48</v>
      </c>
      <c r="I41">
        <v>43</v>
      </c>
      <c r="J41">
        <v>5</v>
      </c>
      <c r="K41">
        <v>2</v>
      </c>
      <c r="L41" s="1">
        <v>4.0740740740740737E-3</v>
      </c>
      <c r="M41" t="s">
        <v>30</v>
      </c>
      <c r="N41" t="s">
        <v>28</v>
      </c>
      <c r="O41" s="2" t="str">
        <f>HYPERLINK("https://www.nba.com/stats/events?CFID=&amp;CFPARAMS=&amp;GameEventID=240&amp;GameID=0041900156&amp;Season=2019-20&amp;flag=1&amp;title=Leonard%2011'%20jumpshot%20(9%20PTS)", "11' jumpshot (9 PTS)")</f>
        <v>11' jumpshot (9 PTS)</v>
      </c>
      <c r="P41" s="2" t="str">
        <f>HYPERLINK("https://www.nba.com/game/...-vs-...-0041900156/play-by-play?watchFullGame=true", "LAC vs DAL - Q2 05:52.00")</f>
        <v>LAC vs DAL - Q2 05:52.00</v>
      </c>
      <c r="Q41">
        <v>11.17</v>
      </c>
      <c r="R41">
        <v>16.64</v>
      </c>
      <c r="S41">
        <v>54.48</v>
      </c>
      <c r="T41">
        <v>-22</v>
      </c>
      <c r="U41">
        <v>104</v>
      </c>
      <c r="V41">
        <v>16</v>
      </c>
      <c r="W41">
        <v>54</v>
      </c>
      <c r="X41" t="s">
        <v>29</v>
      </c>
    </row>
    <row r="42" spans="1:24" x14ac:dyDescent="0.25">
      <c r="A42">
        <v>41900156</v>
      </c>
      <c r="B42" t="s">
        <v>24</v>
      </c>
      <c r="C42" t="s">
        <v>45</v>
      </c>
      <c r="G42" t="s">
        <v>26</v>
      </c>
      <c r="H42">
        <v>45</v>
      </c>
      <c r="I42">
        <v>43</v>
      </c>
      <c r="J42">
        <v>2</v>
      </c>
      <c r="K42">
        <v>2</v>
      </c>
      <c r="L42" s="1">
        <v>4.5254629629629629E-3</v>
      </c>
      <c r="M42" t="s">
        <v>30</v>
      </c>
      <c r="N42" t="s">
        <v>28</v>
      </c>
      <c r="O42" s="2" t="str">
        <f>HYPERLINK("https://www.nba.com/stats/events?CFID=&amp;CFPARAMS=&amp;GameEventID=229&amp;GameID=0041900156&amp;Season=2019-20&amp;flag=1&amp;title=Leonard%2015'%20jumpshot%20(6%20PTS)", "15' jumpshot (6 PTS)")</f>
        <v>15' jumpshot (6 PTS)</v>
      </c>
      <c r="P42" s="2" t="str">
        <f>HYPERLINK("https://www.nba.com/game/...-vs-...-0041900156/play-by-play?watchFullGame=true", "LAC vs DAL - Q2 06:31.00")</f>
        <v>LAC vs DAL - Q2 06:31.00</v>
      </c>
      <c r="Q42">
        <v>15.26</v>
      </c>
      <c r="R42">
        <v>18.079999999999998</v>
      </c>
      <c r="S42">
        <v>31.93</v>
      </c>
      <c r="T42">
        <v>90</v>
      </c>
      <c r="U42">
        <v>117</v>
      </c>
      <c r="V42">
        <v>18</v>
      </c>
      <c r="W42">
        <v>31</v>
      </c>
      <c r="X42" t="s">
        <v>29</v>
      </c>
    </row>
    <row r="43" spans="1:24" x14ac:dyDescent="0.25">
      <c r="A43">
        <v>41900237</v>
      </c>
      <c r="B43" t="s">
        <v>24</v>
      </c>
      <c r="C43" t="s">
        <v>45</v>
      </c>
      <c r="D43" t="s">
        <v>33</v>
      </c>
      <c r="G43" t="s">
        <v>26</v>
      </c>
      <c r="H43">
        <v>67</v>
      </c>
      <c r="I43">
        <v>73</v>
      </c>
      <c r="J43">
        <v>6</v>
      </c>
      <c r="K43">
        <v>3</v>
      </c>
      <c r="L43" s="1">
        <v>3.5069444444444445E-3</v>
      </c>
      <c r="M43" t="s">
        <v>27</v>
      </c>
      <c r="N43" t="s">
        <v>28</v>
      </c>
      <c r="O43" s="2" t="str">
        <f>HYPERLINK("https://www.nba.com/stats/events?CFID=&amp;CFPARAMS=&amp;GameEventID=394&amp;GameID=0041900237&amp;Season=2019-20&amp;flag=1&amp;title=Leonard%2014'%20jumpshot%20(14%20PTS)%20(L.%20Williams%205%20AST)", "14' jumpshot (14 PTS) (L. Williams 5 AST)")</f>
        <v>14' jumpshot (14 PTS) (L. Williams 5 AST)</v>
      </c>
      <c r="P43" s="2" t="str">
        <f>HYPERLINK("https://www.nba.com/game/...-vs-...-0041900237/play-by-play?watchFullGame=true", "LAC vs DEN - Q3 05:03.00")</f>
        <v>LAC vs DEN - Q3 05:03.00</v>
      </c>
      <c r="Q43">
        <v>13.91</v>
      </c>
      <c r="R43">
        <v>18.48</v>
      </c>
      <c r="S43">
        <v>38.549999999999997</v>
      </c>
      <c r="T43">
        <v>57</v>
      </c>
      <c r="U43">
        <v>121</v>
      </c>
      <c r="V43">
        <v>18</v>
      </c>
      <c r="W43">
        <v>38</v>
      </c>
      <c r="X43" t="s">
        <v>29</v>
      </c>
    </row>
    <row r="44" spans="1:24" x14ac:dyDescent="0.25">
      <c r="A44">
        <v>41900233</v>
      </c>
      <c r="B44" t="s">
        <v>24</v>
      </c>
      <c r="C44" t="s">
        <v>45</v>
      </c>
      <c r="D44" t="s">
        <v>33</v>
      </c>
      <c r="G44" t="s">
        <v>26</v>
      </c>
      <c r="H44">
        <v>40</v>
      </c>
      <c r="I44">
        <v>46</v>
      </c>
      <c r="J44">
        <v>6</v>
      </c>
      <c r="K44">
        <v>2</v>
      </c>
      <c r="L44" s="1">
        <v>5.6134259259259262E-3</v>
      </c>
      <c r="M44" t="s">
        <v>27</v>
      </c>
      <c r="N44" t="s">
        <v>28</v>
      </c>
      <c r="O44" s="2" t="str">
        <f>HYPERLINK("https://www.nba.com/stats/events?CFID=&amp;CFPARAMS=&amp;GameEventID=204&amp;GameID=0041900233&amp;Season=2019-20&amp;flag=1&amp;title=Leonard%2013'%20jumpshot%20(8%20PTS)", "13' jumpshot (8 PTS)")</f>
        <v>13' jumpshot (8 PTS)</v>
      </c>
      <c r="P44" s="2" t="str">
        <f>HYPERLINK("https://www.nba.com/game/...-vs-...-0041900233/play-by-play?watchFullGame=true", "LAC vs DEN - Q2 08:05.00")</f>
        <v>LAC vs DEN - Q2 08:05.00</v>
      </c>
      <c r="Q44">
        <v>12.6</v>
      </c>
      <c r="R44">
        <v>18.079999999999998</v>
      </c>
      <c r="S44">
        <v>55.46</v>
      </c>
      <c r="T44">
        <v>-27</v>
      </c>
      <c r="U44">
        <v>117</v>
      </c>
      <c r="V44">
        <v>18</v>
      </c>
      <c r="W44">
        <v>55</v>
      </c>
      <c r="X44" t="s">
        <v>29</v>
      </c>
    </row>
    <row r="45" spans="1:24" x14ac:dyDescent="0.25">
      <c r="A45">
        <v>41900153</v>
      </c>
      <c r="B45" t="s">
        <v>24</v>
      </c>
      <c r="C45" t="s">
        <v>45</v>
      </c>
      <c r="D45" t="s">
        <v>33</v>
      </c>
      <c r="G45" t="s">
        <v>26</v>
      </c>
      <c r="H45">
        <v>48</v>
      </c>
      <c r="I45">
        <v>41</v>
      </c>
      <c r="J45">
        <v>7</v>
      </c>
      <c r="K45">
        <v>2</v>
      </c>
      <c r="L45" s="1">
        <v>3.2060185185185186E-3</v>
      </c>
      <c r="M45" t="s">
        <v>30</v>
      </c>
      <c r="N45" t="s">
        <v>28</v>
      </c>
      <c r="O45" s="2" t="str">
        <f>HYPERLINK("https://www.nba.com/stats/events?CFID=&amp;CFPARAMS=&amp;GameEventID=260&amp;GameID=0041900153&amp;Season=2019-20&amp;flag=1&amp;title=Leonard%2013'%20jumpshot%20(14%20PTS)", "13' jumpshot (14 PTS)")</f>
        <v>13' jumpshot (14 PTS)</v>
      </c>
      <c r="P45" s="2" t="str">
        <f>HYPERLINK("https://www.nba.com/game/...-vs-...-0041900153/play-by-play?watchFullGame=true", "LAC vs DAL - Q2 04:37.00")</f>
        <v>LAC vs DAL - Q2 04:37.00</v>
      </c>
      <c r="Q45">
        <v>13.43</v>
      </c>
      <c r="R45">
        <v>18.48</v>
      </c>
      <c r="S45">
        <v>58.89</v>
      </c>
      <c r="T45">
        <v>-44</v>
      </c>
      <c r="U45">
        <v>121</v>
      </c>
      <c r="V45">
        <v>18</v>
      </c>
      <c r="W45">
        <v>58</v>
      </c>
      <c r="X45" t="s">
        <v>29</v>
      </c>
    </row>
    <row r="46" spans="1:24" x14ac:dyDescent="0.25">
      <c r="A46">
        <v>41900151</v>
      </c>
      <c r="B46" t="s">
        <v>24</v>
      </c>
      <c r="C46" t="s">
        <v>45</v>
      </c>
      <c r="D46" t="s">
        <v>33</v>
      </c>
      <c r="E46" t="s">
        <v>40</v>
      </c>
      <c r="G46" t="s">
        <v>26</v>
      </c>
      <c r="H46">
        <v>103</v>
      </c>
      <c r="I46">
        <v>98</v>
      </c>
      <c r="J46">
        <v>5</v>
      </c>
      <c r="K46">
        <v>4</v>
      </c>
      <c r="L46" s="1">
        <v>3.0902777777777777E-3</v>
      </c>
      <c r="M46" t="s">
        <v>30</v>
      </c>
      <c r="N46" t="s">
        <v>28</v>
      </c>
      <c r="O46" s="2" t="str">
        <f>HYPERLINK("https://www.nba.com/stats/events?CFID=&amp;CFPARAMS=&amp;GameEventID=622&amp;GameID=0041900151&amp;Season=2019-20&amp;flag=1&amp;title=Leonard%2013'%20jumpshot%20(25%20PTS)", "13' jumpshot (25 PTS)")</f>
        <v>13' jumpshot (25 PTS)</v>
      </c>
      <c r="P46" s="2" t="str">
        <f>HYPERLINK("https://www.nba.com/game/...-vs-...-0041900151/play-by-play?watchFullGame=true", "LAC vs DAL - Q4 04:27.00")</f>
        <v>LAC vs DAL - Q4 04:27.00</v>
      </c>
      <c r="Q46">
        <v>13.41</v>
      </c>
      <c r="R46">
        <v>19.14</v>
      </c>
      <c r="S46">
        <v>46.39</v>
      </c>
      <c r="T46">
        <v>18</v>
      </c>
      <c r="U46">
        <v>127</v>
      </c>
      <c r="V46">
        <v>19</v>
      </c>
      <c r="W46">
        <v>46</v>
      </c>
      <c r="X46" t="s">
        <v>29</v>
      </c>
    </row>
    <row r="47" spans="1:24" x14ac:dyDescent="0.25">
      <c r="A47">
        <v>41900155</v>
      </c>
      <c r="B47" t="s">
        <v>24</v>
      </c>
      <c r="C47" t="s">
        <v>47</v>
      </c>
      <c r="D47" t="s">
        <v>33</v>
      </c>
      <c r="E47" t="s">
        <v>38</v>
      </c>
      <c r="G47" t="s">
        <v>26</v>
      </c>
      <c r="H47">
        <v>13</v>
      </c>
      <c r="I47">
        <v>16</v>
      </c>
      <c r="J47">
        <v>3</v>
      </c>
      <c r="K47">
        <v>1</v>
      </c>
      <c r="L47" s="1">
        <v>5.3819444444444444E-3</v>
      </c>
      <c r="M47" t="s">
        <v>30</v>
      </c>
      <c r="N47" t="s">
        <v>28</v>
      </c>
      <c r="O47" s="2" t="str">
        <f>HYPERLINK("https://www.nba.com/stats/events?CFID=&amp;CFPARAMS=&amp;GameEventID=43&amp;GameID=0041900155&amp;Season=2019-20&amp;flag=1&amp;title=Leonard%2014'%20jumpshot%20(4%20PTS)", "14' jumpshot (4 PTS)")</f>
        <v>14' jumpshot (4 PTS)</v>
      </c>
      <c r="P47" s="2" t="str">
        <f>HYPERLINK("https://www.nba.com/game/...-vs-...-0041900155/play-by-play?watchFullGame=true", "LAC vs DAL - Q1 07:45.00")</f>
        <v>LAC vs DAL - Q1 07:45.00</v>
      </c>
      <c r="Q47">
        <v>13.7</v>
      </c>
      <c r="R47">
        <v>19.53</v>
      </c>
      <c r="S47">
        <v>47.86</v>
      </c>
      <c r="T47">
        <v>11</v>
      </c>
      <c r="U47">
        <v>131</v>
      </c>
      <c r="V47">
        <v>19</v>
      </c>
      <c r="W47">
        <v>47</v>
      </c>
      <c r="X47" t="s">
        <v>29</v>
      </c>
    </row>
    <row r="48" spans="1:24" x14ac:dyDescent="0.25">
      <c r="A48">
        <v>41900156</v>
      </c>
      <c r="B48" t="s">
        <v>24</v>
      </c>
      <c r="C48" t="s">
        <v>31</v>
      </c>
      <c r="D48" t="s">
        <v>33</v>
      </c>
      <c r="G48" t="s">
        <v>26</v>
      </c>
      <c r="H48">
        <v>54</v>
      </c>
      <c r="I48">
        <v>49</v>
      </c>
      <c r="J48">
        <v>5</v>
      </c>
      <c r="K48">
        <v>2</v>
      </c>
      <c r="L48" s="1">
        <v>8.1018518518518516E-4</v>
      </c>
      <c r="M48" t="s">
        <v>30</v>
      </c>
      <c r="N48" t="s">
        <v>28</v>
      </c>
      <c r="O48" s="3" t="str">
        <f>HYPERLINK("https://www.nba.com/stats/events?CFID=&amp;CFPARAMS=&amp;GameEventID=307&amp;GameID=0041900156&amp;Season=2019-20&amp;flag=1&amp;title=Leonard%2015'%20jumpshot%20(11%20PTS)", "15' jumpshot (11 PTS)")</f>
        <v>15' jumpshot (11 PTS)</v>
      </c>
      <c r="P48" s="2" t="str">
        <f>HYPERLINK("https://www.nba.com/game/...-vs-...-0041900156/play-by-play?watchFullGame=true", "LAC vs DAL - Q2 01:10.00")</f>
        <v>LAC vs DAL - Q2 01:10.00</v>
      </c>
      <c r="Q48">
        <v>14.51</v>
      </c>
      <c r="R48">
        <v>19.920000000000002</v>
      </c>
      <c r="S48">
        <v>57.42</v>
      </c>
      <c r="T48">
        <v>-37</v>
      </c>
      <c r="U48">
        <v>135</v>
      </c>
      <c r="V48">
        <v>19</v>
      </c>
      <c r="W48">
        <v>57</v>
      </c>
      <c r="X48" t="s">
        <v>29</v>
      </c>
    </row>
    <row r="49" spans="1:24" x14ac:dyDescent="0.25">
      <c r="A49">
        <v>41900231</v>
      </c>
      <c r="B49" t="s">
        <v>24</v>
      </c>
      <c r="C49" t="s">
        <v>45</v>
      </c>
      <c r="G49" t="s">
        <v>26</v>
      </c>
      <c r="H49">
        <v>83</v>
      </c>
      <c r="I49">
        <v>62</v>
      </c>
      <c r="J49">
        <v>21</v>
      </c>
      <c r="K49">
        <v>3</v>
      </c>
      <c r="L49" s="1">
        <v>4.5601851851851853E-3</v>
      </c>
      <c r="M49" t="s">
        <v>27</v>
      </c>
      <c r="N49" t="s">
        <v>28</v>
      </c>
      <c r="O49" s="2" t="str">
        <f>HYPERLINK("https://www.nba.com/stats/events?CFID=&amp;CFPARAMS=&amp;GameEventID=386&amp;GameID=0041900231&amp;Season=2019-20&amp;flag=1&amp;title=Leonard%2015'%20jumpshot%20(25%20PTS)", "15' jumpshot (25 PTS)")</f>
        <v>15' jumpshot (25 PTS)</v>
      </c>
      <c r="P49" s="2" t="str">
        <f>HYPERLINK("https://www.nba.com/game/...-vs-...-0041900231/play-by-play?watchFullGame=true", "LAC vs DEN - Q3 06:34.00")</f>
        <v>LAC vs DEN - Q3 06:34.00</v>
      </c>
      <c r="Q49">
        <v>15.03</v>
      </c>
      <c r="R49">
        <v>20.98</v>
      </c>
      <c r="S49">
        <v>50.8</v>
      </c>
      <c r="T49">
        <v>-4</v>
      </c>
      <c r="U49">
        <v>145</v>
      </c>
      <c r="V49">
        <v>20</v>
      </c>
      <c r="W49">
        <v>50</v>
      </c>
      <c r="X49" t="s">
        <v>29</v>
      </c>
    </row>
    <row r="50" spans="1:24" x14ac:dyDescent="0.25">
      <c r="A50">
        <v>41900153</v>
      </c>
      <c r="B50" t="s">
        <v>24</v>
      </c>
      <c r="C50" t="s">
        <v>31</v>
      </c>
      <c r="G50" t="s">
        <v>26</v>
      </c>
      <c r="H50">
        <v>19</v>
      </c>
      <c r="I50">
        <v>15</v>
      </c>
      <c r="J50">
        <v>4</v>
      </c>
      <c r="K50">
        <v>1</v>
      </c>
      <c r="L50" s="1">
        <v>2.9050925925925928E-3</v>
      </c>
      <c r="M50" t="s">
        <v>30</v>
      </c>
      <c r="N50" t="s">
        <v>28</v>
      </c>
      <c r="O50" s="2" t="str">
        <f>HYPERLINK("https://www.nba.com/stats/events?CFID=&amp;CFPARAMS=&amp;GameEventID=97&amp;GameID=0041900153&amp;Season=2019-20&amp;flag=1&amp;title=Leonard%2019'%20jumpshot%20(8%20PTS)", "19' jumpshot (8 PTS)")</f>
        <v>19' jumpshot (8 PTS)</v>
      </c>
      <c r="P50" s="2" t="str">
        <f>HYPERLINK("https://www.nba.com/game/...-vs-...-0041900153/play-by-play?watchFullGame=true", "LAC vs DAL - Q1 04:11.00")</f>
        <v>LAC vs DAL - Q1 04:11.00</v>
      </c>
      <c r="Q50">
        <v>19.05</v>
      </c>
      <c r="R50">
        <v>21.76</v>
      </c>
      <c r="S50">
        <v>71.39</v>
      </c>
      <c r="T50">
        <v>-107</v>
      </c>
      <c r="U50">
        <v>152</v>
      </c>
      <c r="V50">
        <v>21</v>
      </c>
      <c r="W50">
        <v>71</v>
      </c>
      <c r="X50" t="s">
        <v>29</v>
      </c>
    </row>
    <row r="51" spans="1:24" x14ac:dyDescent="0.25">
      <c r="A51">
        <v>41900234</v>
      </c>
      <c r="B51" t="s">
        <v>49</v>
      </c>
      <c r="G51" t="s">
        <v>26</v>
      </c>
      <c r="H51">
        <v>16</v>
      </c>
      <c r="I51">
        <v>7</v>
      </c>
      <c r="J51">
        <v>9</v>
      </c>
      <c r="K51">
        <v>1</v>
      </c>
      <c r="L51" s="1">
        <v>3.5532407407407409E-3</v>
      </c>
      <c r="M51" t="s">
        <v>27</v>
      </c>
      <c r="N51" t="s">
        <v>28</v>
      </c>
      <c r="O51" s="2" t="str">
        <f>HYPERLINK("https://www.nba.com/stats/events?CFID=&amp;CFPARAMS=&amp;GameEventID=83&amp;GameID=0041900234&amp;Season=2019-20&amp;flag=1&amp;title=Leonard%2025'%203PT%20%20(5%20PTS)%20(P.%20George%201%20AST)", "25' 3PT  (5 PTS) (P. George 1 AST)")</f>
        <v>25' 3PT  (5 PTS) (P. George 1 AST)</v>
      </c>
      <c r="P51" s="2" t="str">
        <f>HYPERLINK("https://www.nba.com/game/...-vs-...-0041900234/play-by-play?watchFullGame=true", "LAC vs DEN - Q1 05:07.00")</f>
        <v>LAC vs DEN - Q1 05:07.00</v>
      </c>
      <c r="Q51">
        <v>25.39</v>
      </c>
      <c r="R51">
        <v>21.63</v>
      </c>
      <c r="S51">
        <v>90.02</v>
      </c>
      <c r="T51">
        <v>-200</v>
      </c>
      <c r="U51">
        <v>151</v>
      </c>
      <c r="V51">
        <v>21</v>
      </c>
      <c r="W51">
        <v>90</v>
      </c>
      <c r="X51" t="s">
        <v>29</v>
      </c>
    </row>
    <row r="52" spans="1:24" x14ac:dyDescent="0.25">
      <c r="A52">
        <v>41900231</v>
      </c>
      <c r="B52" t="s">
        <v>24</v>
      </c>
      <c r="C52" t="s">
        <v>45</v>
      </c>
      <c r="G52" t="s">
        <v>26</v>
      </c>
      <c r="H52">
        <v>76</v>
      </c>
      <c r="I52">
        <v>60</v>
      </c>
      <c r="J52">
        <v>16</v>
      </c>
      <c r="K52">
        <v>3</v>
      </c>
      <c r="L52" s="1">
        <v>6.2152777777777779E-3</v>
      </c>
      <c r="M52" t="s">
        <v>27</v>
      </c>
      <c r="N52" t="s">
        <v>28</v>
      </c>
      <c r="O52" s="2" t="str">
        <f>HYPERLINK("https://www.nba.com/stats/events?CFID=&amp;CFPARAMS=&amp;GameEventID=364&amp;GameID=0041900231&amp;Season=2019-20&amp;flag=1&amp;title=Leonard%2018'%20jumpshot%20(21%20PTS)", "18' jumpshot (21 PTS)")</f>
        <v>18' jumpshot (21 PTS)</v>
      </c>
      <c r="P52" s="2" t="str">
        <f>HYPERLINK("https://www.nba.com/game/...-vs-...-0041900231/play-by-play?watchFullGame=true", "LAC vs DEN - Q3 08:57.00")</f>
        <v>LAC vs DEN - Q3 08:57.00</v>
      </c>
      <c r="Q52">
        <v>18.489999999999998</v>
      </c>
      <c r="R52">
        <v>22.16</v>
      </c>
      <c r="S52">
        <v>31.93</v>
      </c>
      <c r="T52">
        <v>90</v>
      </c>
      <c r="U52">
        <v>156</v>
      </c>
      <c r="V52">
        <v>22</v>
      </c>
      <c r="W52">
        <v>31</v>
      </c>
      <c r="X52" t="s">
        <v>29</v>
      </c>
    </row>
    <row r="53" spans="1:24" x14ac:dyDescent="0.25">
      <c r="A53">
        <v>41900234</v>
      </c>
      <c r="B53" t="s">
        <v>24</v>
      </c>
      <c r="C53" t="s">
        <v>45</v>
      </c>
      <c r="G53" t="s">
        <v>26</v>
      </c>
      <c r="H53">
        <v>43</v>
      </c>
      <c r="I53">
        <v>30</v>
      </c>
      <c r="J53">
        <v>13</v>
      </c>
      <c r="K53">
        <v>2</v>
      </c>
      <c r="L53" s="1">
        <v>3.8773148148148148E-3</v>
      </c>
      <c r="M53" t="s">
        <v>27</v>
      </c>
      <c r="N53" t="s">
        <v>28</v>
      </c>
      <c r="O53" s="2" t="str">
        <f>HYPERLINK("https://www.nba.com/stats/events?CFID=&amp;CFPARAMS=&amp;GameEventID=268&amp;GameID=0041900234&amp;Season=2019-20&amp;flag=1&amp;title=Leonard%2018'%20jumpshot%20(15%20PTS)", "18' jumpshot (15 PTS)")</f>
        <v>18' jumpshot (15 PTS)</v>
      </c>
      <c r="P53" s="2" t="str">
        <f>HYPERLINK("https://www.nba.com/game/...-vs-...-0041900234/play-by-play?watchFullGame=true", "LAC vs DEN - Q2 05:35.00")</f>
        <v>LAC vs DEN - Q2 05:35.00</v>
      </c>
      <c r="Q53">
        <v>17.93</v>
      </c>
      <c r="R53">
        <v>23.47</v>
      </c>
      <c r="S53">
        <v>41</v>
      </c>
      <c r="T53">
        <v>45</v>
      </c>
      <c r="U53">
        <v>168</v>
      </c>
      <c r="V53">
        <v>23</v>
      </c>
      <c r="W53">
        <v>41</v>
      </c>
      <c r="X53" t="s">
        <v>29</v>
      </c>
    </row>
    <row r="54" spans="1:24" x14ac:dyDescent="0.25">
      <c r="A54">
        <v>41900155</v>
      </c>
      <c r="B54" t="s">
        <v>24</v>
      </c>
      <c r="C54" t="s">
        <v>42</v>
      </c>
      <c r="G54" t="s">
        <v>26</v>
      </c>
      <c r="H54">
        <v>25</v>
      </c>
      <c r="I54">
        <v>16</v>
      </c>
      <c r="J54">
        <v>9</v>
      </c>
      <c r="K54">
        <v>1</v>
      </c>
      <c r="L54" s="1">
        <v>3.7268518518518519E-3</v>
      </c>
      <c r="M54" t="s">
        <v>30</v>
      </c>
      <c r="N54" t="s">
        <v>28</v>
      </c>
      <c r="O54" s="2" t="str">
        <f>HYPERLINK("https://www.nba.com/stats/events?CFID=&amp;CFPARAMS=&amp;GameEventID=67&amp;GameID=0041900155&amp;Season=2019-20&amp;flag=1&amp;title=Leonard%2019'%20jumpshot%20(8%20PTS)", "19' jumpshot (8 PTS)")</f>
        <v>19' jumpshot (8 PTS)</v>
      </c>
      <c r="P54" s="2" t="str">
        <f>HYPERLINK("https://www.nba.com/game/...-vs-...-0041900155/play-by-play?watchFullGame=true", "LAC vs DAL - Q1 05:22.00")</f>
        <v>LAC vs DAL - Q1 05:22.00</v>
      </c>
      <c r="Q54">
        <v>18.93</v>
      </c>
      <c r="R54">
        <v>24.79</v>
      </c>
      <c r="S54">
        <v>42.96</v>
      </c>
      <c r="T54">
        <v>35</v>
      </c>
      <c r="U54">
        <v>180</v>
      </c>
      <c r="V54">
        <v>24</v>
      </c>
      <c r="W54">
        <v>42</v>
      </c>
      <c r="X54" t="s">
        <v>29</v>
      </c>
    </row>
    <row r="55" spans="1:24" x14ac:dyDescent="0.25">
      <c r="A55">
        <v>41900152</v>
      </c>
      <c r="B55" t="s">
        <v>49</v>
      </c>
      <c r="G55" t="s">
        <v>26</v>
      </c>
      <c r="H55">
        <v>18</v>
      </c>
      <c r="I55">
        <v>24</v>
      </c>
      <c r="J55">
        <v>6</v>
      </c>
      <c r="K55">
        <v>1</v>
      </c>
      <c r="L55" s="1">
        <v>1.8749999999999999E-3</v>
      </c>
      <c r="M55" t="s">
        <v>30</v>
      </c>
      <c r="N55" t="s">
        <v>28</v>
      </c>
      <c r="O55" s="2" t="str">
        <f>HYPERLINK("https://www.nba.com/stats/events?CFID=&amp;CFPARAMS=&amp;GameEventID=113&amp;GameID=0041900152&amp;Season=2019-20&amp;flag=1&amp;title=Leonard%2025'%203PT%20%20(7%20PTS)%20(L.%20Shamet%202%20AST)", "25' 3PT  (7 PTS) (L. Shamet 2 AST)")</f>
        <v>25' 3PT  (7 PTS) (L. Shamet 2 AST)</v>
      </c>
      <c r="P55" s="2" t="str">
        <f>HYPERLINK("https://www.nba.com/game/...-vs-...-0041900152/play-by-play?watchFullGame=true", "LAC vs DAL - Q1 02:42.00")</f>
        <v>LAC vs DAL - Q1 02:42.00</v>
      </c>
      <c r="Q55">
        <v>25.44</v>
      </c>
      <c r="R55">
        <v>26.23</v>
      </c>
      <c r="S55">
        <v>18.45</v>
      </c>
      <c r="T55">
        <v>158</v>
      </c>
      <c r="U55">
        <v>194</v>
      </c>
      <c r="V55">
        <v>26</v>
      </c>
      <c r="W55">
        <v>18</v>
      </c>
      <c r="X55" t="s">
        <v>29</v>
      </c>
    </row>
    <row r="56" spans="1:24" x14ac:dyDescent="0.25">
      <c r="A56">
        <v>41900235</v>
      </c>
      <c r="B56" t="s">
        <v>49</v>
      </c>
      <c r="G56" t="s">
        <v>26</v>
      </c>
      <c r="H56">
        <v>80</v>
      </c>
      <c r="I56">
        <v>67</v>
      </c>
      <c r="J56">
        <v>13</v>
      </c>
      <c r="K56">
        <v>3</v>
      </c>
      <c r="L56" s="1">
        <v>9.837962962962962E-4</v>
      </c>
      <c r="M56" t="s">
        <v>27</v>
      </c>
      <c r="N56" t="s">
        <v>28</v>
      </c>
      <c r="O56" s="2" t="str">
        <f>HYPERLINK("https://www.nba.com/stats/events?CFID=&amp;CFPARAMS=&amp;GameEventID=433&amp;GameID=0041900235&amp;Season=2019-20&amp;flag=1&amp;title=Leonard%2025'%203PT%20%20(23%20PTS)%20(L.%20Williams%204%20AST)", "25' 3PT  (23 PTS) (L. Williams 4 AST)")</f>
        <v>25' 3PT  (23 PTS) (L. Williams 4 AST)</v>
      </c>
      <c r="P56" s="2" t="str">
        <f>HYPERLINK("https://www.nba.com/game/...-vs-...-0041900235/play-by-play?watchFullGame=true", "LAC vs DEN - Q3 01:25.00")</f>
        <v>LAC vs DEN - Q3 01:25.00</v>
      </c>
      <c r="Q56">
        <v>25.26</v>
      </c>
      <c r="R56">
        <v>26.23</v>
      </c>
      <c r="S56">
        <v>80.95</v>
      </c>
      <c r="T56">
        <v>-155</v>
      </c>
      <c r="U56">
        <v>194</v>
      </c>
      <c r="V56">
        <v>26</v>
      </c>
      <c r="W56">
        <v>80</v>
      </c>
      <c r="X56" t="s">
        <v>29</v>
      </c>
    </row>
    <row r="57" spans="1:24" x14ac:dyDescent="0.25">
      <c r="A57">
        <v>41900235</v>
      </c>
      <c r="B57" t="s">
        <v>49</v>
      </c>
      <c r="G57" t="s">
        <v>26</v>
      </c>
      <c r="H57">
        <v>103</v>
      </c>
      <c r="I57">
        <v>107</v>
      </c>
      <c r="J57">
        <v>4</v>
      </c>
      <c r="K57">
        <v>4</v>
      </c>
      <c r="L57" s="1">
        <v>2.8703703703703703E-4</v>
      </c>
      <c r="M57" t="s">
        <v>27</v>
      </c>
      <c r="N57" t="s">
        <v>28</v>
      </c>
      <c r="O57" s="2" t="str">
        <f>HYPERLINK("https://www.nba.com/stats/events?CFID=&amp;CFPARAMS=&amp;GameEventID=638&amp;GameID=0041900235&amp;Season=2019-20&amp;flag=1&amp;title=Leonard%2027'%203PT%20%20(36%20PTS)%20(P.%20George%206%20AST)", "27' 3PT  (36 PTS) (P. George 6 AST)")</f>
        <v>27' 3PT  (36 PTS) (P. George 6 AST)</v>
      </c>
      <c r="P57" s="2" t="str">
        <f>HYPERLINK("https://www.nba.com/game/...-vs-...-0041900235/play-by-play?watchFullGame=true", "LAC vs DEN - Q4 00:24.80")</f>
        <v>LAC vs DEN - Q4 00:24.80</v>
      </c>
      <c r="Q57">
        <v>27.23</v>
      </c>
      <c r="R57">
        <v>27.94</v>
      </c>
      <c r="S57">
        <v>16.739999999999998</v>
      </c>
      <c r="T57">
        <v>166</v>
      </c>
      <c r="U57">
        <v>210</v>
      </c>
      <c r="V57">
        <v>27</v>
      </c>
      <c r="W57">
        <v>16</v>
      </c>
      <c r="X57" t="s">
        <v>29</v>
      </c>
    </row>
    <row r="58" spans="1:24" x14ac:dyDescent="0.25">
      <c r="A58">
        <v>41900236</v>
      </c>
      <c r="B58" t="s">
        <v>49</v>
      </c>
      <c r="C58" t="s">
        <v>42</v>
      </c>
      <c r="G58" t="s">
        <v>26</v>
      </c>
      <c r="H58">
        <v>60</v>
      </c>
      <c r="I58">
        <v>47</v>
      </c>
      <c r="J58">
        <v>13</v>
      </c>
      <c r="K58">
        <v>2</v>
      </c>
      <c r="L58" s="1">
        <v>7.6388888888888893E-4</v>
      </c>
      <c r="M58" t="s">
        <v>27</v>
      </c>
      <c r="N58" t="s">
        <v>28</v>
      </c>
      <c r="O58" s="2" t="str">
        <f>HYPERLINK("https://www.nba.com/stats/events?CFID=&amp;CFPARAMS=&amp;GameEventID=298&amp;GameID=0041900236&amp;Season=2019-20&amp;flag=1&amp;title=Leonard%2026'%203PT%20%20(14%20PTS)%20(I.%20Zubac%201%20AST)", "26' 3PT  (14 PTS) (I. Zubac 1 AST)")</f>
        <v>26' 3PT  (14 PTS) (I. Zubac 1 AST)</v>
      </c>
      <c r="P58" s="2" t="str">
        <f>HYPERLINK("https://www.nba.com/game/...-vs-...-0041900236/play-by-play?watchFullGame=true", "LAC vs DEN - Q2 01:06.00")</f>
        <v>LAC vs DEN - Q2 01:06.00</v>
      </c>
      <c r="Q58">
        <v>25.64</v>
      </c>
      <c r="R58">
        <v>30.83</v>
      </c>
      <c r="S58">
        <v>66.489999999999995</v>
      </c>
      <c r="T58">
        <v>-82</v>
      </c>
      <c r="U58">
        <v>237</v>
      </c>
      <c r="V58">
        <v>30</v>
      </c>
      <c r="W58">
        <v>66</v>
      </c>
      <c r="X58" t="s">
        <v>29</v>
      </c>
    </row>
    <row r="59" spans="1:24" x14ac:dyDescent="0.25">
      <c r="A59">
        <v>41900235</v>
      </c>
      <c r="B59" t="s">
        <v>49</v>
      </c>
      <c r="G59" t="s">
        <v>26</v>
      </c>
      <c r="H59">
        <v>94</v>
      </c>
      <c r="I59">
        <v>96</v>
      </c>
      <c r="J59">
        <v>2</v>
      </c>
      <c r="K59">
        <v>4</v>
      </c>
      <c r="L59" s="1">
        <v>3.3564814814814816E-3</v>
      </c>
      <c r="M59" t="s">
        <v>27</v>
      </c>
      <c r="N59" t="s">
        <v>28</v>
      </c>
      <c r="O59" s="2" t="str">
        <f>HYPERLINK("https://www.nba.com/stats/events?CFID=&amp;CFPARAMS=&amp;GameEventID=565&amp;GameID=0041900235&amp;Season=2019-20&amp;flag=1&amp;title=Leonard%2026'%203PT%20%20(29%20PTS)%20(P.%20George%205%20AST)", "26' 3PT  (29 PTS) (P. George 5 AST)")</f>
        <v>26' 3PT  (29 PTS) (P. George 5 AST)</v>
      </c>
      <c r="P59" s="2" t="str">
        <f>HYPERLINK("https://www.nba.com/game/...-vs-...-0041900235/play-by-play?watchFullGame=true", "LAC vs DEN - Q4 04:50.00")</f>
        <v>LAC vs DEN - Q4 04:50.00</v>
      </c>
      <c r="Q59">
        <v>26.33</v>
      </c>
      <c r="R59">
        <v>30.04</v>
      </c>
      <c r="S59">
        <v>73.599999999999994</v>
      </c>
      <c r="T59">
        <v>-118</v>
      </c>
      <c r="U59">
        <v>230</v>
      </c>
      <c r="V59">
        <v>30</v>
      </c>
      <c r="W59">
        <v>73</v>
      </c>
      <c r="X59" t="s">
        <v>29</v>
      </c>
    </row>
    <row r="60" spans="1:24" x14ac:dyDescent="0.25">
      <c r="A60">
        <v>41900235</v>
      </c>
      <c r="B60" t="s">
        <v>49</v>
      </c>
      <c r="G60" t="s">
        <v>26</v>
      </c>
      <c r="H60">
        <v>91</v>
      </c>
      <c r="I60">
        <v>94</v>
      </c>
      <c r="J60">
        <v>3</v>
      </c>
      <c r="K60">
        <v>4</v>
      </c>
      <c r="L60" s="1">
        <v>3.8194444444444443E-3</v>
      </c>
      <c r="M60" t="s">
        <v>27</v>
      </c>
      <c r="N60" t="s">
        <v>28</v>
      </c>
      <c r="O60" s="2" t="str">
        <f>HYPERLINK("https://www.nba.com/stats/events?CFID=&amp;CFPARAMS=&amp;GameEventID=560&amp;GameID=0041900235&amp;Season=2019-20&amp;flag=1&amp;title=Leonard%2026'%203PT%20%20(26%20PTS)", "26' 3PT  (26 PTS)")</f>
        <v>26' 3PT  (26 PTS)</v>
      </c>
      <c r="P60" s="2" t="str">
        <f>HYPERLINK("https://www.nba.com/game/...-vs-...-0041900235/play-by-play?watchFullGame=true", "LAC vs DEN - Q4 05:30.00")</f>
        <v>LAC vs DEN - Q4 05:30.00</v>
      </c>
      <c r="Q60">
        <v>26.48</v>
      </c>
      <c r="R60">
        <v>32.67</v>
      </c>
      <c r="S60">
        <v>40.020000000000003</v>
      </c>
      <c r="T60">
        <v>50</v>
      </c>
      <c r="U60">
        <v>255</v>
      </c>
      <c r="V60">
        <v>32</v>
      </c>
      <c r="W60">
        <v>40</v>
      </c>
      <c r="X60" t="s">
        <v>29</v>
      </c>
    </row>
    <row r="61" spans="1:24" x14ac:dyDescent="0.25">
      <c r="A61">
        <v>41900233</v>
      </c>
      <c r="B61" t="s">
        <v>49</v>
      </c>
      <c r="C61" t="s">
        <v>42</v>
      </c>
      <c r="G61" t="s">
        <v>26</v>
      </c>
      <c r="H61">
        <v>49</v>
      </c>
      <c r="I61">
        <v>57</v>
      </c>
      <c r="J61">
        <v>8</v>
      </c>
      <c r="K61">
        <v>2</v>
      </c>
      <c r="L61" s="1">
        <v>2.0949074074074073E-3</v>
      </c>
      <c r="M61" t="s">
        <v>27</v>
      </c>
      <c r="N61" t="s">
        <v>28</v>
      </c>
      <c r="O61" s="2" t="str">
        <f>HYPERLINK("https://www.nba.com/stats/events?CFID=&amp;CFPARAMS=&amp;GameEventID=272&amp;GameID=0041900233&amp;Season=2019-20&amp;flag=1&amp;title=Leonard%2026'%203PT%20%20(12%20PTS)", "26' 3PT  (12 PTS)")</f>
        <v>26' 3PT  (12 PTS)</v>
      </c>
      <c r="P61" s="2" t="str">
        <f>HYPERLINK("https://www.nba.com/game/...-vs-...-0041900233/play-by-play?watchFullGame=true", "LAC vs DEN - Q2 03:01.00")</f>
        <v>LAC vs DEN - Q2 03:01.00</v>
      </c>
      <c r="Q61">
        <v>25.89</v>
      </c>
      <c r="R61">
        <v>32.54</v>
      </c>
      <c r="S61">
        <v>50.07</v>
      </c>
      <c r="T61">
        <v>32</v>
      </c>
      <c r="U61">
        <v>253</v>
      </c>
      <c r="V61">
        <v>32</v>
      </c>
      <c r="W61">
        <v>50</v>
      </c>
      <c r="X61" t="s">
        <v>29</v>
      </c>
    </row>
    <row r="62" spans="1:24" x14ac:dyDescent="0.25">
      <c r="A62">
        <v>41900236</v>
      </c>
      <c r="B62" t="s">
        <v>49</v>
      </c>
      <c r="D62" t="s">
        <v>38</v>
      </c>
      <c r="E62" t="s">
        <v>34</v>
      </c>
      <c r="G62" t="s">
        <v>26</v>
      </c>
      <c r="H62">
        <v>7</v>
      </c>
      <c r="I62">
        <v>8</v>
      </c>
      <c r="J62">
        <v>1</v>
      </c>
      <c r="K62">
        <v>1</v>
      </c>
      <c r="L62" s="1">
        <v>6.1342592592592594E-3</v>
      </c>
      <c r="M62" t="s">
        <v>27</v>
      </c>
      <c r="N62" t="s">
        <v>28</v>
      </c>
      <c r="O62" s="2" t="str">
        <f>HYPERLINK("https://www.nba.com/stats/events?CFID=&amp;CFPARAMS=&amp;GameEventID=40&amp;GameID=0041900236&amp;Season=2019-20&amp;flag=1&amp;title=Leonard%2027'%203PT%20%20(3%20PTS)%20(P.%20Beverley%201%20AST)", "27' 3PT  (3 PTS) (P. Beverley 1 AST)")</f>
        <v>27' 3PT  (3 PTS) (P. Beverley 1 AST)</v>
      </c>
      <c r="P62" s="2" t="str">
        <f>HYPERLINK("https://www.nba.com/game/...-vs-...-0041900236/play-by-play?watchFullGame=true", "LAC vs DEN - Q1 08:50.00")</f>
        <v>LAC vs DEN - Q1 08:50.00</v>
      </c>
      <c r="Q62">
        <v>26.75</v>
      </c>
      <c r="R62">
        <v>33.46</v>
      </c>
      <c r="S62">
        <v>49.82</v>
      </c>
      <c r="T62">
        <v>1</v>
      </c>
      <c r="U62">
        <v>262</v>
      </c>
      <c r="V62">
        <v>33</v>
      </c>
      <c r="W62">
        <v>49</v>
      </c>
      <c r="X62" t="s">
        <v>29</v>
      </c>
    </row>
    <row r="63" spans="1:24" x14ac:dyDescent="0.25">
      <c r="A63">
        <v>41900152</v>
      </c>
      <c r="B63" t="s">
        <v>49</v>
      </c>
      <c r="C63" t="s">
        <v>45</v>
      </c>
      <c r="G63" t="s">
        <v>26</v>
      </c>
      <c r="H63">
        <v>64</v>
      </c>
      <c r="I63">
        <v>69</v>
      </c>
      <c r="J63">
        <v>5</v>
      </c>
      <c r="K63">
        <v>3</v>
      </c>
      <c r="L63" s="1">
        <v>6.1805555555555555E-3</v>
      </c>
      <c r="M63" t="s">
        <v>30</v>
      </c>
      <c r="N63" t="s">
        <v>28</v>
      </c>
      <c r="O63" s="2" t="str">
        <f>HYPERLINK("https://www.nba.com/stats/events?CFID=&amp;CFPARAMS=&amp;GameEventID=405&amp;GameID=0041900152&amp;Season=2019-20&amp;flag=1&amp;title=Leonard%2028'%203PT%20%20(25%20PTS)%20(P.%20George%201%20AST)", "28' 3PT  (25 PTS) (P. George 1 AST)")</f>
        <v>28' 3PT  (25 PTS) (P. George 1 AST)</v>
      </c>
      <c r="P63" s="2" t="str">
        <f>HYPERLINK("https://www.nba.com/game/...-vs-...-0041900152/play-by-play?watchFullGame=true", "LAC vs DAL - Q3 08:54.00")</f>
        <v>LAC vs DAL - Q3 08:54.00</v>
      </c>
      <c r="Q63">
        <v>28.14</v>
      </c>
      <c r="R63">
        <v>65.790000000000006</v>
      </c>
      <c r="S63">
        <v>62.32</v>
      </c>
      <c r="T63">
        <v>62</v>
      </c>
      <c r="U63">
        <v>269</v>
      </c>
      <c r="V63">
        <v>65</v>
      </c>
      <c r="W63">
        <v>62</v>
      </c>
      <c r="X63" t="s">
        <v>50</v>
      </c>
    </row>
    <row r="64" spans="1:24" x14ac:dyDescent="0.25">
      <c r="A64">
        <v>41900234</v>
      </c>
      <c r="B64" t="s">
        <v>49</v>
      </c>
      <c r="G64" t="s">
        <v>26</v>
      </c>
      <c r="H64">
        <v>63</v>
      </c>
      <c r="I64">
        <v>53</v>
      </c>
      <c r="J64">
        <v>10</v>
      </c>
      <c r="K64">
        <v>3</v>
      </c>
      <c r="L64" s="1">
        <v>4.409722222222222E-3</v>
      </c>
      <c r="M64" t="s">
        <v>27</v>
      </c>
      <c r="N64" t="s">
        <v>28</v>
      </c>
      <c r="O64" s="2" t="str">
        <f>HYPERLINK("https://www.nba.com/stats/events?CFID=&amp;CFPARAMS=&amp;GameEventID=413&amp;GameID=0041900234&amp;Season=2019-20&amp;flag=1&amp;title=Leonard%2028'%203PT%20%20(24%20PTS)%20(L.%20Shamet%202%20AST)", "28' 3PT  (24 PTS) (L. Shamet 2 AST)")</f>
        <v>28' 3PT  (24 PTS) (L. Shamet 2 AST)</v>
      </c>
      <c r="P64" s="2" t="str">
        <f>HYPERLINK("https://www.nba.com/game/...-vs-...-0041900234/play-by-play?watchFullGame=true", "LAC vs DEN - Q3 06:21.00")</f>
        <v>LAC vs DEN - Q3 06:21.00</v>
      </c>
      <c r="Q64">
        <v>27.65</v>
      </c>
      <c r="R64">
        <v>66.7</v>
      </c>
      <c r="S64">
        <v>34.869999999999997</v>
      </c>
      <c r="T64">
        <v>-76</v>
      </c>
      <c r="U64">
        <v>260</v>
      </c>
      <c r="V64">
        <v>66</v>
      </c>
      <c r="W64">
        <v>34</v>
      </c>
      <c r="X64" t="s">
        <v>50</v>
      </c>
    </row>
    <row r="65" spans="1:24" x14ac:dyDescent="0.25">
      <c r="A65">
        <v>41900156</v>
      </c>
      <c r="B65" t="s">
        <v>49</v>
      </c>
      <c r="G65" t="s">
        <v>26</v>
      </c>
      <c r="H65">
        <v>60</v>
      </c>
      <c r="I65">
        <v>51</v>
      </c>
      <c r="J65">
        <v>9</v>
      </c>
      <c r="K65">
        <v>3</v>
      </c>
      <c r="L65" s="1">
        <v>7.9629629629629634E-3</v>
      </c>
      <c r="M65" t="s">
        <v>30</v>
      </c>
      <c r="N65" t="s">
        <v>28</v>
      </c>
      <c r="O65" s="2" t="str">
        <f>HYPERLINK("https://www.nba.com/stats/events?CFID=&amp;CFPARAMS=&amp;GameEventID=326&amp;GameID=0041900156&amp;Season=2019-20&amp;flag=1&amp;title=Leonard%2027'%203PT%20%20(14%20PTS)%20(J.%20Green%201%20AST)", "27' 3PT  (14 PTS) (J. Green 1 AST)")</f>
        <v>27' 3PT  (14 PTS) (J. Green 1 AST)</v>
      </c>
      <c r="P65" s="2" t="str">
        <f>HYPERLINK("https://www.nba.com/game/...-vs-...-0041900156/play-by-play?watchFullGame=true", "LAC vs DAL - Q3 11:28.00")</f>
        <v>LAC vs DAL - Q3 11:28.00</v>
      </c>
      <c r="Q65">
        <v>26.81</v>
      </c>
      <c r="R65">
        <v>66.569999999999993</v>
      </c>
      <c r="S65">
        <v>54.48</v>
      </c>
      <c r="T65">
        <v>22</v>
      </c>
      <c r="U65">
        <v>262</v>
      </c>
      <c r="V65">
        <v>66</v>
      </c>
      <c r="W65">
        <v>54</v>
      </c>
      <c r="X65" t="s">
        <v>50</v>
      </c>
    </row>
    <row r="66" spans="1:24" x14ac:dyDescent="0.25">
      <c r="A66">
        <v>41900235</v>
      </c>
      <c r="B66" t="s">
        <v>49</v>
      </c>
      <c r="G66" t="s">
        <v>26</v>
      </c>
      <c r="H66">
        <v>18</v>
      </c>
      <c r="I66">
        <v>14</v>
      </c>
      <c r="J66">
        <v>4</v>
      </c>
      <c r="K66">
        <v>1</v>
      </c>
      <c r="L66" s="1">
        <v>3.2870370370370371E-3</v>
      </c>
      <c r="M66" t="s">
        <v>27</v>
      </c>
      <c r="N66" t="s">
        <v>28</v>
      </c>
      <c r="O66" s="2" t="str">
        <f>HYPERLINK("https://www.nba.com/stats/events?CFID=&amp;CFPARAMS=&amp;GameEventID=80&amp;GameID=0041900235&amp;Season=2019-20&amp;flag=1&amp;title=Leonard%2027'%203PT%20%20(7%20PTS)%20(L.%20Shamet%201%20AST)", "27' 3PT  (7 PTS) (L. Shamet 1 AST)")</f>
        <v>27' 3PT  (7 PTS) (L. Shamet 1 AST)</v>
      </c>
      <c r="P66" s="2" t="str">
        <f>HYPERLINK("https://www.nba.com/game/...-vs-...-0041900235/play-by-play?watchFullGame=true", "LAC vs DEN - Q1 04:44.00")</f>
        <v>LAC vs DEN - Q1 04:44.00</v>
      </c>
      <c r="Q66">
        <v>27</v>
      </c>
      <c r="R66">
        <v>66.44</v>
      </c>
      <c r="S66">
        <v>55.95</v>
      </c>
      <c r="T66">
        <v>30</v>
      </c>
      <c r="U66">
        <v>263</v>
      </c>
      <c r="V66">
        <v>66</v>
      </c>
      <c r="W66">
        <v>55</v>
      </c>
      <c r="X66" t="s">
        <v>50</v>
      </c>
    </row>
    <row r="67" spans="1:24" x14ac:dyDescent="0.25">
      <c r="A67">
        <v>41900236</v>
      </c>
      <c r="B67" t="s">
        <v>49</v>
      </c>
      <c r="G67" t="s">
        <v>26</v>
      </c>
      <c r="H67">
        <v>84</v>
      </c>
      <c r="I67">
        <v>85</v>
      </c>
      <c r="J67">
        <v>1</v>
      </c>
      <c r="K67">
        <v>4</v>
      </c>
      <c r="L67" s="1">
        <v>6.3541666666666668E-3</v>
      </c>
      <c r="M67" t="s">
        <v>27</v>
      </c>
      <c r="N67" t="s">
        <v>28</v>
      </c>
      <c r="O67" s="2" t="str">
        <f>HYPERLINK("https://www.nba.com/stats/events?CFID=&amp;CFPARAMS=&amp;GameEventID=529&amp;GameID=0041900236&amp;Season=2019-20&amp;flag=1&amp;title=Leonard%2028'%203PT%20%20(19%20PTS)%20(J.%20Green%201%20AST)", "28' 3PT  (19 PTS) (J. Green 1 AST)")</f>
        <v>28' 3PT  (19 PTS) (J. Green 1 AST)</v>
      </c>
      <c r="P67" s="2" t="str">
        <f>HYPERLINK("https://www.nba.com/game/...-vs-...-0041900236/play-by-play?watchFullGame=true", "LAC vs DEN - Q4 09:09.00")</f>
        <v>LAC vs DEN - Q4 09:09.00</v>
      </c>
      <c r="Q67">
        <v>27.78</v>
      </c>
      <c r="R67">
        <v>67.36</v>
      </c>
      <c r="S67">
        <v>69.680000000000007</v>
      </c>
      <c r="T67">
        <v>98</v>
      </c>
      <c r="U67">
        <v>254</v>
      </c>
      <c r="V67">
        <v>67</v>
      </c>
      <c r="W67">
        <v>69</v>
      </c>
      <c r="X67" t="s">
        <v>50</v>
      </c>
    </row>
    <row r="68" spans="1:24" x14ac:dyDescent="0.25">
      <c r="A68">
        <v>41900231</v>
      </c>
      <c r="B68" t="s">
        <v>49</v>
      </c>
      <c r="G68" t="s">
        <v>26</v>
      </c>
      <c r="H68">
        <v>49</v>
      </c>
      <c r="I68">
        <v>40</v>
      </c>
      <c r="J68">
        <v>9</v>
      </c>
      <c r="K68">
        <v>2</v>
      </c>
      <c r="L68" s="1">
        <v>4.0393518518518521E-3</v>
      </c>
      <c r="M68" t="s">
        <v>27</v>
      </c>
      <c r="N68" t="s">
        <v>28</v>
      </c>
      <c r="O68" s="2" t="str">
        <f>HYPERLINK("https://www.nba.com/stats/events?CFID=&amp;CFPARAMS=&amp;GameEventID=240&amp;GameID=0041900231&amp;Season=2019-20&amp;flag=1&amp;title=Leonard%2027'%203PT%20%20(13%20PTS)%20(P.%20George%202%20AST)", "27' 3PT  (13 PTS) (P. George 2 AST)")</f>
        <v>27' 3PT  (13 PTS) (P. George 2 AST)</v>
      </c>
      <c r="P68" s="2" t="str">
        <f>HYPERLINK("https://www.nba.com/game/...-vs-...-0041900231/play-by-play?watchFullGame=true", "LAC vs DEN - Q2 05:49.00")</f>
        <v>LAC vs DEN - Q2 05:49.00</v>
      </c>
      <c r="Q68">
        <v>27.31</v>
      </c>
      <c r="R68">
        <v>68.02</v>
      </c>
      <c r="S68">
        <v>29.73</v>
      </c>
      <c r="T68">
        <v>-101</v>
      </c>
      <c r="U68">
        <v>248</v>
      </c>
      <c r="V68">
        <v>68</v>
      </c>
      <c r="W68">
        <v>29</v>
      </c>
      <c r="X68" t="s">
        <v>50</v>
      </c>
    </row>
    <row r="69" spans="1:24" x14ac:dyDescent="0.25">
      <c r="A69">
        <v>41900155</v>
      </c>
      <c r="B69" t="s">
        <v>49</v>
      </c>
      <c r="D69" t="s">
        <v>38</v>
      </c>
      <c r="G69" t="s">
        <v>26</v>
      </c>
      <c r="H69">
        <v>107</v>
      </c>
      <c r="I69">
        <v>81</v>
      </c>
      <c r="J69">
        <v>26</v>
      </c>
      <c r="K69">
        <v>3</v>
      </c>
      <c r="L69" s="1">
        <v>1.4467592592592592E-3</v>
      </c>
      <c r="M69" t="s">
        <v>30</v>
      </c>
      <c r="N69" t="s">
        <v>28</v>
      </c>
      <c r="O69" s="2" t="str">
        <f>HYPERLINK("https://www.nba.com/stats/events?CFID=&amp;CFPARAMS=&amp;GameEventID=500&amp;GameID=0041900155&amp;Season=2019-20&amp;flag=1&amp;title=Leonard%2026'%203PT%20%20(32%20PTS)%20(T.%20Mann%201%20AST)", "26' 3PT  (32 PTS) (T. Mann 1 AST)")</f>
        <v>26' 3PT  (32 PTS) (T. Mann 1 AST)</v>
      </c>
      <c r="P69" s="2" t="str">
        <f>HYPERLINK("https://www.nba.com/game/...-vs-...-0041900155/play-by-play?watchFullGame=true", "LAC vs DAL - Q3 02:05.00")</f>
        <v>LAC vs DAL - Q3 02:05.00</v>
      </c>
      <c r="Q69">
        <v>26.13</v>
      </c>
      <c r="R69">
        <v>68.150000000000006</v>
      </c>
      <c r="S69">
        <v>63.55</v>
      </c>
      <c r="T69">
        <v>68</v>
      </c>
      <c r="U69">
        <v>247</v>
      </c>
      <c r="V69">
        <v>68</v>
      </c>
      <c r="W69">
        <v>63</v>
      </c>
      <c r="X69" t="s">
        <v>50</v>
      </c>
    </row>
    <row r="70" spans="1:24" x14ac:dyDescent="0.25">
      <c r="A70">
        <v>41900155</v>
      </c>
      <c r="B70" t="s">
        <v>49</v>
      </c>
      <c r="D70" t="s">
        <v>34</v>
      </c>
      <c r="E70" t="s">
        <v>38</v>
      </c>
      <c r="G70" t="s">
        <v>26</v>
      </c>
      <c r="H70">
        <v>100</v>
      </c>
      <c r="I70">
        <v>73</v>
      </c>
      <c r="J70">
        <v>27</v>
      </c>
      <c r="K70">
        <v>3</v>
      </c>
      <c r="L70" s="1">
        <v>3.5879629629629629E-3</v>
      </c>
      <c r="M70" t="s">
        <v>30</v>
      </c>
      <c r="N70" t="s">
        <v>28</v>
      </c>
      <c r="O70" s="2" t="str">
        <f>HYPERLINK("https://www.nba.com/stats/events?CFID=&amp;CFPARAMS=&amp;GameEventID=460&amp;GameID=0041900155&amp;Season=2019-20&amp;flag=1&amp;title=Leonard%2026'%203PT%20%20(25%20PTS)%20(R.%20Jackson%203%20AST)", "26' 3PT  (25 PTS) (R. Jackson 3 AST)")</f>
        <v>26' 3PT  (25 PTS) (R. Jackson 3 AST)</v>
      </c>
      <c r="P70" s="2" t="str">
        <f>HYPERLINK("https://www.nba.com/game/...-vs-...-0041900155/play-by-play?watchFullGame=true", "LAC vs DAL - Q3 05:10.00")</f>
        <v>LAC vs DAL - Q3 05:10.00</v>
      </c>
      <c r="Q70">
        <v>26.17</v>
      </c>
      <c r="R70">
        <v>69.599999999999994</v>
      </c>
      <c r="S70">
        <v>71.39</v>
      </c>
      <c r="T70">
        <v>107</v>
      </c>
      <c r="U70">
        <v>233</v>
      </c>
      <c r="V70">
        <v>69</v>
      </c>
      <c r="W70">
        <v>71</v>
      </c>
      <c r="X70" t="s">
        <v>50</v>
      </c>
    </row>
    <row r="71" spans="1:24" x14ac:dyDescent="0.25">
      <c r="A71">
        <v>41900153</v>
      </c>
      <c r="B71" t="s">
        <v>49</v>
      </c>
      <c r="G71" t="s">
        <v>26</v>
      </c>
      <c r="H71">
        <v>118</v>
      </c>
      <c r="I71">
        <v>107</v>
      </c>
      <c r="J71">
        <v>11</v>
      </c>
      <c r="K71">
        <v>4</v>
      </c>
      <c r="L71" s="1">
        <v>4.1319444444444442E-3</v>
      </c>
      <c r="M71" t="s">
        <v>30</v>
      </c>
      <c r="N71" t="s">
        <v>28</v>
      </c>
      <c r="O71" s="2" t="str">
        <f>HYPERLINK("https://www.nba.com/stats/events?CFID=&amp;CFPARAMS=&amp;GameEventID=594&amp;GameID=0041900153&amp;Season=2019-20&amp;flag=1&amp;title=Leonard%2027'%203PT%20%20(32%20PTS)%20(P.%20George%206%20AST)", "27' 3PT  (32 PTS) (P. George 6 AST)")</f>
        <v>27' 3PT  (32 PTS) (P. George 6 AST)</v>
      </c>
      <c r="P71" s="2" t="str">
        <f>HYPERLINK("https://www.nba.com/game/...-vs-...-0041900153/play-by-play?watchFullGame=true", "LAC vs DAL - Q4 05:57.00")</f>
        <v>LAC vs DAL - Q4 05:57.00</v>
      </c>
      <c r="Q71">
        <v>26.64</v>
      </c>
      <c r="R71">
        <v>70.38</v>
      </c>
      <c r="S71">
        <v>23.6</v>
      </c>
      <c r="T71">
        <v>-132</v>
      </c>
      <c r="U71">
        <v>226</v>
      </c>
      <c r="V71">
        <v>70</v>
      </c>
      <c r="W71">
        <v>23</v>
      </c>
      <c r="X71" t="s">
        <v>50</v>
      </c>
    </row>
    <row r="72" spans="1:24" x14ac:dyDescent="0.25">
      <c r="A72">
        <v>41900156</v>
      </c>
      <c r="B72" t="s">
        <v>24</v>
      </c>
      <c r="G72" t="s">
        <v>26</v>
      </c>
      <c r="H72">
        <v>99</v>
      </c>
      <c r="I72">
        <v>89</v>
      </c>
      <c r="J72">
        <v>10</v>
      </c>
      <c r="K72">
        <v>4</v>
      </c>
      <c r="L72" s="1">
        <v>4.363425925925926E-3</v>
      </c>
      <c r="M72" t="s">
        <v>30</v>
      </c>
      <c r="N72" t="s">
        <v>28</v>
      </c>
      <c r="O72" s="2" t="str">
        <f>HYPERLINK("https://www.nba.com/stats/events?CFID=&amp;CFPARAMS=&amp;GameEventID=545&amp;GameID=0041900156&amp;Season=2019-20&amp;flag=1&amp;title=Leonard%2023'%20jumpshot%20(33%20PTS)", "23' jumpshot (33 PTS)")</f>
        <v>23' jumpshot (33 PTS)</v>
      </c>
      <c r="P72" s="2" t="str">
        <f>HYPERLINK("https://www.nba.com/game/...-vs-...-0041900156/play-by-play?watchFullGame=true", "LAC vs DAL - Q4 06:17.00")</f>
        <v>LAC vs DAL - Q4 06:17.00</v>
      </c>
      <c r="Q72">
        <v>23.11</v>
      </c>
      <c r="R72">
        <v>71.7</v>
      </c>
      <c r="S72">
        <v>64.77</v>
      </c>
      <c r="T72">
        <v>74</v>
      </c>
      <c r="U72">
        <v>214</v>
      </c>
      <c r="V72">
        <v>71</v>
      </c>
      <c r="W72">
        <v>64</v>
      </c>
      <c r="X72" t="s">
        <v>50</v>
      </c>
    </row>
    <row r="73" spans="1:24" x14ac:dyDescent="0.25">
      <c r="A73">
        <v>41900237</v>
      </c>
      <c r="B73" t="s">
        <v>49</v>
      </c>
      <c r="G73" t="s">
        <v>26</v>
      </c>
      <c r="H73">
        <v>33</v>
      </c>
      <c r="I73">
        <v>27</v>
      </c>
      <c r="J73">
        <v>6</v>
      </c>
      <c r="K73">
        <v>2</v>
      </c>
      <c r="L73" s="1">
        <v>7.0254629629629634E-3</v>
      </c>
      <c r="M73" t="s">
        <v>27</v>
      </c>
      <c r="N73" t="s">
        <v>28</v>
      </c>
      <c r="O73" s="2" t="str">
        <f>HYPERLINK("https://www.nba.com/stats/events?CFID=&amp;CFPARAMS=&amp;GameEventID=180&amp;GameID=0041900237&amp;Season=2019-20&amp;flag=1&amp;title=Leonard%2026'%203PT%20%20(5%20PTS)%20(P.%20Beverley%205%20AST)", "26' 3PT  (5 PTS) (P. Beverley 5 AST)")</f>
        <v>26' 3PT  (5 PTS) (P. Beverley 5 AST)</v>
      </c>
      <c r="P73" s="2" t="str">
        <f>HYPERLINK("https://www.nba.com/game/...-vs-...-0041900237/play-by-play?watchFullGame=true", "LAC vs DEN - Q2 10:07.00")</f>
        <v>LAC vs DEN - Q2 10:07.00</v>
      </c>
      <c r="Q73">
        <v>26.08</v>
      </c>
      <c r="R73">
        <v>74.06</v>
      </c>
      <c r="S73">
        <v>15.76</v>
      </c>
      <c r="T73">
        <v>-171</v>
      </c>
      <c r="U73">
        <v>191</v>
      </c>
      <c r="V73">
        <v>74</v>
      </c>
      <c r="W73">
        <v>15</v>
      </c>
      <c r="X73" t="s">
        <v>50</v>
      </c>
    </row>
    <row r="74" spans="1:24" x14ac:dyDescent="0.25">
      <c r="A74">
        <v>41900154</v>
      </c>
      <c r="B74" t="s">
        <v>49</v>
      </c>
      <c r="G74" t="s">
        <v>26</v>
      </c>
      <c r="H74">
        <v>117</v>
      </c>
      <c r="I74">
        <v>119</v>
      </c>
      <c r="J74">
        <v>2</v>
      </c>
      <c r="K74">
        <v>4</v>
      </c>
      <c r="L74" s="1">
        <v>1.3425925925925925E-3</v>
      </c>
      <c r="M74" t="s">
        <v>30</v>
      </c>
      <c r="N74" t="s">
        <v>28</v>
      </c>
      <c r="O74" s="2" t="str">
        <f>HYPERLINK("https://www.nba.com/stats/events?CFID=&amp;CFPARAMS=&amp;GameEventID=654&amp;GameID=0041900154&amp;Season=2019-20&amp;flag=1&amp;title=Leonard%2026'%203PT%20%20(26%20PTS)%20(R.%20Jackson%202%20AST)", "26' 3PT  (26 PTS) (R. Jackson 2 AST)")</f>
        <v>26' 3PT  (26 PTS) (R. Jackson 2 AST)</v>
      </c>
      <c r="P74" s="2" t="str">
        <f>HYPERLINK("https://www.nba.com/game/...-vs-...-0041900154/play-by-play?watchFullGame=true", "LAC vs DAL - Q4 01:56.00")</f>
        <v>LAC vs DAL - Q4 01:56.00</v>
      </c>
      <c r="Q74">
        <v>26.37</v>
      </c>
      <c r="R74">
        <v>75.64</v>
      </c>
      <c r="S74">
        <v>11.83</v>
      </c>
      <c r="T74">
        <v>-191</v>
      </c>
      <c r="U74">
        <v>176</v>
      </c>
      <c r="V74">
        <v>75</v>
      </c>
      <c r="W74">
        <v>11</v>
      </c>
      <c r="X74" t="s">
        <v>50</v>
      </c>
    </row>
    <row r="75" spans="1:24" x14ac:dyDescent="0.25">
      <c r="A75">
        <v>41900232</v>
      </c>
      <c r="B75" t="s">
        <v>24</v>
      </c>
      <c r="C75" t="s">
        <v>42</v>
      </c>
      <c r="G75" t="s">
        <v>26</v>
      </c>
      <c r="H75">
        <v>23</v>
      </c>
      <c r="I75">
        <v>41</v>
      </c>
      <c r="J75">
        <v>18</v>
      </c>
      <c r="K75">
        <v>1</v>
      </c>
      <c r="L75" s="1">
        <v>5.9259259259259258E-4</v>
      </c>
      <c r="M75" t="s">
        <v>27</v>
      </c>
      <c r="N75" t="s">
        <v>28</v>
      </c>
      <c r="O75" s="2" t="str">
        <f>HYPERLINK("https://www.nba.com/stats/events?CFID=&amp;CFPARAMS=&amp;GameEventID=134&amp;GameID=0041900232&amp;Season=2019-20&amp;flag=1&amp;title=Leonard%2021'%20jumpshot%20(6%20PTS)%20(R.%20Jackson%201%20AST)", "21' jumpshot (6 PTS) (R. Jackson 1 AST)")</f>
        <v>21' jumpshot (6 PTS) (R. Jackson 1 AST)</v>
      </c>
      <c r="P75" s="2" t="str">
        <f>HYPERLINK("https://www.nba.com/game/...-vs-...-0041900232/play-by-play?watchFullGame=true", "LAC vs DEN - Q1 00:51.20")</f>
        <v>LAC vs DEN - Q1 00:51.20</v>
      </c>
      <c r="Q75">
        <v>21.15</v>
      </c>
      <c r="R75">
        <v>75.900000000000006</v>
      </c>
      <c r="S75">
        <v>72.37</v>
      </c>
      <c r="T75">
        <v>112</v>
      </c>
      <c r="U75">
        <v>174</v>
      </c>
      <c r="V75">
        <v>75</v>
      </c>
      <c r="W75">
        <v>72</v>
      </c>
      <c r="X75" t="s">
        <v>50</v>
      </c>
    </row>
    <row r="76" spans="1:24" x14ac:dyDescent="0.25">
      <c r="A76">
        <v>41900237</v>
      </c>
      <c r="B76" t="s">
        <v>49</v>
      </c>
      <c r="G76" t="s">
        <v>26</v>
      </c>
      <c r="H76">
        <v>48</v>
      </c>
      <c r="I76">
        <v>38</v>
      </c>
      <c r="J76">
        <v>10</v>
      </c>
      <c r="K76">
        <v>2</v>
      </c>
      <c r="L76" s="1">
        <v>3.4375E-3</v>
      </c>
      <c r="M76" t="s">
        <v>27</v>
      </c>
      <c r="N76" t="s">
        <v>28</v>
      </c>
      <c r="O76" s="2" t="str">
        <f>HYPERLINK("https://www.nba.com/stats/events?CFID=&amp;CFPARAMS=&amp;GameEventID=261&amp;GameID=0041900237&amp;Season=2019-20&amp;flag=1&amp;title=Leonard%2026'%203PT%20%20(10%20PTS)%20(P.%20Beverley%206%20AST)", "26' 3PT  (10 PTS) (P. Beverley 6 AST)")</f>
        <v>26' 3PT  (10 PTS) (P. Beverley 6 AST)</v>
      </c>
      <c r="P76" s="2" t="str">
        <f>HYPERLINK("https://www.nba.com/game/...-vs-...-0041900237/play-by-play?watchFullGame=true", "LAC vs DEN - Q2 04:57.00")</f>
        <v>LAC vs DEN - Q2 04:57.00</v>
      </c>
      <c r="Q76">
        <v>26.14</v>
      </c>
      <c r="R76">
        <v>76.430000000000007</v>
      </c>
      <c r="S76">
        <v>11.1</v>
      </c>
      <c r="T76">
        <v>-195</v>
      </c>
      <c r="U76">
        <v>169</v>
      </c>
      <c r="V76">
        <v>76</v>
      </c>
      <c r="W76">
        <v>11</v>
      </c>
      <c r="X76" t="s">
        <v>50</v>
      </c>
    </row>
    <row r="77" spans="1:24" x14ac:dyDescent="0.25">
      <c r="A77">
        <v>41900151</v>
      </c>
      <c r="B77" t="s">
        <v>24</v>
      </c>
      <c r="C77" t="s">
        <v>45</v>
      </c>
      <c r="D77" t="s">
        <v>40</v>
      </c>
      <c r="G77" t="s">
        <v>26</v>
      </c>
      <c r="H77">
        <v>38</v>
      </c>
      <c r="I77">
        <v>50</v>
      </c>
      <c r="J77">
        <v>12</v>
      </c>
      <c r="K77">
        <v>2</v>
      </c>
      <c r="L77" s="1">
        <v>4.8495370370370368E-3</v>
      </c>
      <c r="M77" t="s">
        <v>30</v>
      </c>
      <c r="N77" t="s">
        <v>28</v>
      </c>
      <c r="O77" s="2" t="str">
        <f>HYPERLINK("https://www.nba.com/stats/events?CFID=&amp;CFPARAMS=&amp;GameEventID=251&amp;GameID=0041900151&amp;Season=2019-20&amp;flag=1&amp;title=Leonard%2019'%20jumpshot%20(11%20PTS)%20(I.%20Zubac%201%20AST)", "19' jumpshot (11 PTS) (I. Zubac 1 AST)")</f>
        <v>19' jumpshot (11 PTS) (I. Zubac 1 AST)</v>
      </c>
      <c r="P77" s="2" t="str">
        <f>HYPERLINK("https://www.nba.com/game/...-vs-...-0041900151/play-by-play?watchFullGame=true", "LAC vs DAL - Q2 06:59.00")</f>
        <v>LAC vs DAL - Q2 06:59.00</v>
      </c>
      <c r="Q77">
        <v>18.559999999999999</v>
      </c>
      <c r="R77">
        <v>77.739999999999995</v>
      </c>
      <c r="S77">
        <v>31.93</v>
      </c>
      <c r="T77">
        <v>-90</v>
      </c>
      <c r="U77">
        <v>157</v>
      </c>
      <c r="V77">
        <v>77</v>
      </c>
      <c r="W77">
        <v>31</v>
      </c>
      <c r="X77" t="s">
        <v>50</v>
      </c>
    </row>
    <row r="78" spans="1:24" x14ac:dyDescent="0.25">
      <c r="A78">
        <v>41900233</v>
      </c>
      <c r="B78" t="s">
        <v>24</v>
      </c>
      <c r="C78" t="s">
        <v>42</v>
      </c>
      <c r="D78" t="s">
        <v>38</v>
      </c>
      <c r="G78" t="s">
        <v>26</v>
      </c>
      <c r="H78">
        <v>104</v>
      </c>
      <c r="I78">
        <v>101</v>
      </c>
      <c r="J78">
        <v>3</v>
      </c>
      <c r="K78">
        <v>4</v>
      </c>
      <c r="L78" s="1">
        <v>3.0902777777777777E-3</v>
      </c>
      <c r="M78" t="s">
        <v>27</v>
      </c>
      <c r="N78" t="s">
        <v>28</v>
      </c>
      <c r="O78" s="2" t="str">
        <f>HYPERLINK("https://www.nba.com/stats/events?CFID=&amp;CFPARAMS=&amp;GameEventID=579&amp;GameID=0041900233&amp;Season=2019-20&amp;flag=1&amp;title=Leonard%2016'%20jumpshot%20(21%20PTS)", "16' jumpshot (21 PTS)")</f>
        <v>16' jumpshot (21 PTS)</v>
      </c>
      <c r="P78" s="2" t="str">
        <f>HYPERLINK("https://www.nba.com/game/...-vs-...-0041900233/play-by-play?watchFullGame=true", "LAC vs DEN - Q4 04:27.00")</f>
        <v>LAC vs DEN - Q4 04:27.00</v>
      </c>
      <c r="Q78">
        <v>16.29</v>
      </c>
      <c r="R78">
        <v>77.739999999999995</v>
      </c>
      <c r="S78">
        <v>46.88</v>
      </c>
      <c r="T78">
        <v>-16</v>
      </c>
      <c r="U78">
        <v>157</v>
      </c>
      <c r="V78">
        <v>77</v>
      </c>
      <c r="W78">
        <v>46</v>
      </c>
      <c r="X78" t="s">
        <v>50</v>
      </c>
    </row>
    <row r="79" spans="1:24" x14ac:dyDescent="0.25">
      <c r="A79">
        <v>41900235</v>
      </c>
      <c r="B79" t="s">
        <v>24</v>
      </c>
      <c r="C79" t="s">
        <v>45</v>
      </c>
      <c r="D79" t="s">
        <v>34</v>
      </c>
      <c r="G79" t="s">
        <v>26</v>
      </c>
      <c r="H79">
        <v>2</v>
      </c>
      <c r="I79">
        <v>0</v>
      </c>
      <c r="J79">
        <v>2</v>
      </c>
      <c r="K79">
        <v>1</v>
      </c>
      <c r="L79" s="1">
        <v>7.8935185185185185E-3</v>
      </c>
      <c r="M79" t="s">
        <v>27</v>
      </c>
      <c r="N79" t="s">
        <v>28</v>
      </c>
      <c r="O79" s="2" t="str">
        <f>HYPERLINK("https://www.nba.com/stats/events?CFID=&amp;CFPARAMS=&amp;GameEventID=12&amp;GameID=0041900235&amp;Season=2019-20&amp;flag=1&amp;title=Leonard%2019'%20jumpshot%20(2%20PTS)", "19' jumpshot (2 PTS)")</f>
        <v>19' jumpshot (2 PTS)</v>
      </c>
      <c r="P79" s="2" t="str">
        <f>HYPERLINK("https://www.nba.com/game/...-vs-...-0041900235/play-by-play?watchFullGame=true", "LAC vs DEN - Q1 11:22.00")</f>
        <v>LAC vs DEN - Q1 11:22.00</v>
      </c>
      <c r="Q79">
        <v>18.54</v>
      </c>
      <c r="R79">
        <v>77.61</v>
      </c>
      <c r="S79">
        <v>67.47</v>
      </c>
      <c r="T79">
        <v>87</v>
      </c>
      <c r="U79">
        <v>158</v>
      </c>
      <c r="V79">
        <v>77</v>
      </c>
      <c r="W79">
        <v>67</v>
      </c>
      <c r="X79" t="s">
        <v>50</v>
      </c>
    </row>
    <row r="80" spans="1:24" x14ac:dyDescent="0.25">
      <c r="A80">
        <v>41900233</v>
      </c>
      <c r="B80" t="s">
        <v>24</v>
      </c>
      <c r="C80" t="s">
        <v>45</v>
      </c>
      <c r="G80" t="s">
        <v>26</v>
      </c>
      <c r="H80">
        <v>64</v>
      </c>
      <c r="I80">
        <v>67</v>
      </c>
      <c r="J80">
        <v>3</v>
      </c>
      <c r="K80">
        <v>3</v>
      </c>
      <c r="L80" s="1">
        <v>6.4930555555555557E-3</v>
      </c>
      <c r="M80" t="s">
        <v>27</v>
      </c>
      <c r="N80" t="s">
        <v>28</v>
      </c>
      <c r="O80" s="2" t="str">
        <f>HYPERLINK("https://www.nba.com/stats/events?CFID=&amp;CFPARAMS=&amp;GameEventID=341&amp;GameID=0041900233&amp;Season=2019-20&amp;flag=1&amp;title=Leonard%2016'%20jumpshot%20(16%20PTS)%20(P.%20George%203%20AST)", "16' jumpshot (16 PTS) (P. George 3 AST)")</f>
        <v>16' jumpshot (16 PTS) (P. George 3 AST)</v>
      </c>
      <c r="P80" s="2" t="str">
        <f>HYPERLINK("https://www.nba.com/game/...-vs-...-0041900233/play-by-play?watchFullGame=true", "LAC vs DEN - Q3 09:21.00")</f>
        <v>LAC vs DEN - Q3 09:21.00</v>
      </c>
      <c r="Q80">
        <v>15.86</v>
      </c>
      <c r="R80">
        <v>78.930000000000007</v>
      </c>
      <c r="S80">
        <v>59.63</v>
      </c>
      <c r="T80">
        <v>48</v>
      </c>
      <c r="U80">
        <v>146</v>
      </c>
      <c r="V80">
        <v>78</v>
      </c>
      <c r="W80">
        <v>59</v>
      </c>
      <c r="X80" t="s">
        <v>50</v>
      </c>
    </row>
    <row r="81" spans="1:24" x14ac:dyDescent="0.25">
      <c r="A81">
        <v>41900231</v>
      </c>
      <c r="B81" t="s">
        <v>24</v>
      </c>
      <c r="C81" t="s">
        <v>31</v>
      </c>
      <c r="D81" t="s">
        <v>33</v>
      </c>
      <c r="G81" t="s">
        <v>26</v>
      </c>
      <c r="H81">
        <v>22</v>
      </c>
      <c r="I81">
        <v>24</v>
      </c>
      <c r="J81">
        <v>2</v>
      </c>
      <c r="K81">
        <v>1</v>
      </c>
      <c r="L81" s="1">
        <v>2.4421296296296296E-3</v>
      </c>
      <c r="M81" t="s">
        <v>27</v>
      </c>
      <c r="N81" t="s">
        <v>28</v>
      </c>
      <c r="O81" s="2" t="str">
        <f>HYPERLINK("https://www.nba.com/stats/events?CFID=&amp;CFPARAMS=&amp;GameEventID=95&amp;GameID=0041900231&amp;Season=2019-20&amp;flag=1&amp;title=Leonard%2014'%20jumpshot%20(8%20PTS)", "14' jumpshot (8 PTS)")</f>
        <v>14' jumpshot (8 PTS)</v>
      </c>
      <c r="P81" s="2" t="str">
        <f>HYPERLINK("https://www.nba.com/game/...-vs-...-0041900231/play-by-play?watchFullGame=true", "LAC vs DEN - Q1 03:31.00")</f>
        <v>LAC vs DEN - Q1 03:31.00</v>
      </c>
      <c r="Q81">
        <v>14.49</v>
      </c>
      <c r="R81">
        <v>80.900000000000006</v>
      </c>
      <c r="S81">
        <v>38.299999999999997</v>
      </c>
      <c r="T81">
        <v>-58</v>
      </c>
      <c r="U81">
        <v>127</v>
      </c>
      <c r="V81">
        <v>80</v>
      </c>
      <c r="W81">
        <v>38</v>
      </c>
      <c r="X81" t="s">
        <v>50</v>
      </c>
    </row>
    <row r="82" spans="1:24" x14ac:dyDescent="0.25">
      <c r="A82">
        <v>41900154</v>
      </c>
      <c r="B82" t="s">
        <v>49</v>
      </c>
      <c r="D82" t="s">
        <v>40</v>
      </c>
      <c r="G82" t="s">
        <v>26</v>
      </c>
      <c r="H82">
        <v>73</v>
      </c>
      <c r="I82">
        <v>65</v>
      </c>
      <c r="J82">
        <v>8</v>
      </c>
      <c r="K82">
        <v>3</v>
      </c>
      <c r="L82" s="1">
        <v>6.851851851851852E-3</v>
      </c>
      <c r="M82" t="s">
        <v>30</v>
      </c>
      <c r="N82" t="s">
        <v>28</v>
      </c>
      <c r="O82" s="2" t="str">
        <f>HYPERLINK("https://www.nba.com/stats/events?CFID=&amp;CFPARAMS=&amp;GameEventID=396&amp;GameID=0041900154&amp;Season=2019-20&amp;flag=1&amp;title=Leonard%2026'%203PT%20%20(16%20PTS)%20(I.%20Zubac%201%20AST)", "26' 3PT  (16 PTS) (I. Zubac 1 AST)")</f>
        <v>26' 3PT  (16 PTS) (I. Zubac 1 AST)</v>
      </c>
      <c r="P82" s="2" t="str">
        <f>HYPERLINK("https://www.nba.com/game/...-vs-...-0041900154/play-by-play?watchFullGame=true", "LAC vs DAL - Q3 09:52.00")</f>
        <v>LAC vs DAL - Q3 09:52.00</v>
      </c>
      <c r="Q82">
        <v>25.61</v>
      </c>
      <c r="R82">
        <v>81.55</v>
      </c>
      <c r="S82">
        <v>5.46</v>
      </c>
      <c r="T82">
        <v>-223</v>
      </c>
      <c r="U82">
        <v>121</v>
      </c>
      <c r="V82">
        <v>81</v>
      </c>
      <c r="W82">
        <v>5</v>
      </c>
      <c r="X82" t="s">
        <v>50</v>
      </c>
    </row>
    <row r="83" spans="1:24" x14ac:dyDescent="0.25">
      <c r="A83">
        <v>41900231</v>
      </c>
      <c r="B83" t="s">
        <v>24</v>
      </c>
      <c r="C83" t="s">
        <v>25</v>
      </c>
      <c r="D83" t="s">
        <v>33</v>
      </c>
      <c r="G83" t="s">
        <v>26</v>
      </c>
      <c r="H83">
        <v>14</v>
      </c>
      <c r="I83">
        <v>13</v>
      </c>
      <c r="J83">
        <v>1</v>
      </c>
      <c r="K83">
        <v>1</v>
      </c>
      <c r="L83" s="1">
        <v>4.7337962962962967E-3</v>
      </c>
      <c r="M83" t="s">
        <v>27</v>
      </c>
      <c r="N83" t="s">
        <v>28</v>
      </c>
      <c r="O83" s="2" t="str">
        <f>HYPERLINK("https://www.nba.com/stats/events?CFID=&amp;CFPARAMS=&amp;GameEventID=60&amp;GameID=0041900231&amp;Season=2019-20&amp;flag=1&amp;title=Leonard%2013'%20jumpshot%20(2%20PTS)", "13' jumpshot (2 PTS)")</f>
        <v>13' jumpshot (2 PTS)</v>
      </c>
      <c r="P83" s="2" t="str">
        <f>HYPERLINK("https://www.nba.com/game/...-vs-...-0041900231/play-by-play?watchFullGame=true", "LAC vs DEN - Q1 06:49.00")</f>
        <v>LAC vs DEN - Q1 06:49.00</v>
      </c>
      <c r="Q83">
        <v>13.03</v>
      </c>
      <c r="R83">
        <v>81.42</v>
      </c>
      <c r="S83">
        <v>44.68</v>
      </c>
      <c r="T83">
        <v>-27</v>
      </c>
      <c r="U83">
        <v>122</v>
      </c>
      <c r="V83">
        <v>81</v>
      </c>
      <c r="W83">
        <v>44</v>
      </c>
      <c r="X83" t="s">
        <v>50</v>
      </c>
    </row>
    <row r="84" spans="1:24" x14ac:dyDescent="0.25">
      <c r="A84">
        <v>41900156</v>
      </c>
      <c r="B84" t="s">
        <v>24</v>
      </c>
      <c r="C84" t="s">
        <v>46</v>
      </c>
      <c r="D84" t="s">
        <v>33</v>
      </c>
      <c r="E84" t="s">
        <v>40</v>
      </c>
      <c r="G84" t="s">
        <v>26</v>
      </c>
      <c r="H84">
        <v>85</v>
      </c>
      <c r="I84">
        <v>71</v>
      </c>
      <c r="J84">
        <v>14</v>
      </c>
      <c r="K84">
        <v>3</v>
      </c>
      <c r="L84" s="1">
        <v>3.3333333333333332E-4</v>
      </c>
      <c r="M84" t="s">
        <v>30</v>
      </c>
      <c r="N84" t="s">
        <v>28</v>
      </c>
      <c r="O84" s="2" t="str">
        <f>HYPERLINK("https://www.nba.com/stats/events?CFID=&amp;CFPARAMS=&amp;GameEventID=478&amp;GameID=0041900156&amp;Season=2019-20&amp;flag=1&amp;title=Leonard%2013'%20jumpshot%20(25%20PTS)", "13' jumpshot (25 PTS)")</f>
        <v>13' jumpshot (25 PTS)</v>
      </c>
      <c r="P84" s="2" t="str">
        <f>HYPERLINK("https://www.nba.com/game/...-vs-...-0041900156/play-by-play?watchFullGame=true", "LAC vs DAL - Q3 00:28.80")</f>
        <v>LAC vs DAL - Q3 00:28.80</v>
      </c>
      <c r="Q84">
        <v>12.52</v>
      </c>
      <c r="R84">
        <v>81.69</v>
      </c>
      <c r="S84">
        <v>49.82</v>
      </c>
      <c r="T84">
        <v>-1</v>
      </c>
      <c r="U84">
        <v>120</v>
      </c>
      <c r="V84">
        <v>81</v>
      </c>
      <c r="W84">
        <v>49</v>
      </c>
      <c r="X84" t="s">
        <v>50</v>
      </c>
    </row>
    <row r="85" spans="1:24" x14ac:dyDescent="0.25">
      <c r="A85">
        <v>41900151</v>
      </c>
      <c r="B85" t="s">
        <v>24</v>
      </c>
      <c r="C85" t="s">
        <v>46</v>
      </c>
      <c r="D85" t="s">
        <v>33</v>
      </c>
      <c r="G85" t="s">
        <v>26</v>
      </c>
      <c r="H85">
        <v>45</v>
      </c>
      <c r="I85">
        <v>50</v>
      </c>
      <c r="J85">
        <v>5</v>
      </c>
      <c r="K85">
        <v>2</v>
      </c>
      <c r="L85" s="1">
        <v>3.9467592592592592E-3</v>
      </c>
      <c r="M85" t="s">
        <v>30</v>
      </c>
      <c r="N85" t="s">
        <v>28</v>
      </c>
      <c r="O85" s="2" t="str">
        <f>HYPERLINK("https://www.nba.com/stats/events?CFID=&amp;CFPARAMS=&amp;GameEventID=269&amp;GameID=0041900151&amp;Season=2019-20&amp;flag=1&amp;title=Leonard%2015'%20jumpshot%20(13%20PTS)", "15' jumpshot (13 PTS)")</f>
        <v>15' jumpshot (13 PTS)</v>
      </c>
      <c r="P85" s="2" t="str">
        <f>HYPERLINK("https://www.nba.com/game/...-vs-...-0041900151/play-by-play?watchFullGame=true", "LAC vs DAL - Q2 05:41.00")</f>
        <v>LAC vs DAL - Q2 05:41.00</v>
      </c>
      <c r="Q85">
        <v>15</v>
      </c>
      <c r="R85">
        <v>81.03</v>
      </c>
      <c r="S85">
        <v>64.53</v>
      </c>
      <c r="T85">
        <v>73</v>
      </c>
      <c r="U85">
        <v>126</v>
      </c>
      <c r="V85">
        <v>81</v>
      </c>
      <c r="W85">
        <v>64</v>
      </c>
      <c r="X85" t="s">
        <v>50</v>
      </c>
    </row>
    <row r="86" spans="1:24" x14ac:dyDescent="0.25">
      <c r="A86">
        <v>41900151</v>
      </c>
      <c r="B86" t="s">
        <v>49</v>
      </c>
      <c r="C86" t="s">
        <v>42</v>
      </c>
      <c r="D86" t="s">
        <v>34</v>
      </c>
      <c r="E86" t="s">
        <v>38</v>
      </c>
      <c r="G86" t="s">
        <v>26</v>
      </c>
      <c r="H86">
        <v>10</v>
      </c>
      <c r="I86">
        <v>0</v>
      </c>
      <c r="J86">
        <v>10</v>
      </c>
      <c r="K86">
        <v>1</v>
      </c>
      <c r="L86" s="1">
        <v>7.083333333333333E-3</v>
      </c>
      <c r="M86" t="s">
        <v>30</v>
      </c>
      <c r="N86" t="s">
        <v>28</v>
      </c>
      <c r="O86" s="2" t="str">
        <f>HYPERLINK("https://www.nba.com/stats/events?CFID=&amp;CFPARAMS=&amp;GameEventID=32&amp;GameID=0041900151&amp;Season=2019-20&amp;flag=1&amp;title=Leonard%2025'%203PT%20%20(5%20PTS)%20(P.%20George%201%20AST)", "25' 3PT  (5 PTS) (P. George 1 AST)")</f>
        <v>25' 3PT  (5 PTS) (P. George 1 AST)</v>
      </c>
      <c r="P86" s="2" t="str">
        <f>HYPERLINK("https://www.nba.com/game/...-vs-...-0041900151/play-by-play?watchFullGame=true", "LAC vs DAL - Q1 10:12.00")</f>
        <v>LAC vs DAL - Q1 10:12.00</v>
      </c>
      <c r="Q86">
        <v>25.3</v>
      </c>
      <c r="R86">
        <v>83.52</v>
      </c>
      <c r="S86">
        <v>4.24</v>
      </c>
      <c r="T86">
        <v>-229</v>
      </c>
      <c r="U86">
        <v>102</v>
      </c>
      <c r="V86">
        <v>83</v>
      </c>
      <c r="W86">
        <v>4</v>
      </c>
      <c r="X86" t="s">
        <v>50</v>
      </c>
    </row>
    <row r="87" spans="1:24" x14ac:dyDescent="0.25">
      <c r="A87">
        <v>41900151</v>
      </c>
      <c r="B87" t="s">
        <v>24</v>
      </c>
      <c r="D87" t="s">
        <v>38</v>
      </c>
      <c r="G87" t="s">
        <v>26</v>
      </c>
      <c r="H87">
        <v>2</v>
      </c>
      <c r="I87">
        <v>0</v>
      </c>
      <c r="J87">
        <v>2</v>
      </c>
      <c r="K87">
        <v>1</v>
      </c>
      <c r="L87" s="1">
        <v>7.8935185185185185E-3</v>
      </c>
      <c r="M87" t="s">
        <v>30</v>
      </c>
      <c r="N87" t="s">
        <v>28</v>
      </c>
      <c r="O87" s="2" t="str">
        <f>HYPERLINK("https://www.nba.com/stats/events?CFID=&amp;CFPARAMS=&amp;GameEventID=12&amp;GameID=0041900151&amp;Season=2019-20&amp;flag=1&amp;title=Leonard%2021'%20jumpshot%20(2%20PTS)", "21' jumpshot (2 PTS)")</f>
        <v>21' jumpshot (2 PTS)</v>
      </c>
      <c r="P87" s="2" t="str">
        <f>HYPERLINK("https://www.nba.com/game/...-vs-...-0041900151/play-by-play?watchFullGame=true", "LAC vs DAL - Q1 11:22.00")</f>
        <v>LAC vs DAL - Q1 11:22.00</v>
      </c>
      <c r="Q87">
        <v>20.87</v>
      </c>
      <c r="R87">
        <v>83.52</v>
      </c>
      <c r="S87">
        <v>14.28</v>
      </c>
      <c r="T87">
        <v>-179</v>
      </c>
      <c r="U87">
        <v>102</v>
      </c>
      <c r="V87">
        <v>83</v>
      </c>
      <c r="W87">
        <v>14</v>
      </c>
      <c r="X87" t="s">
        <v>50</v>
      </c>
    </row>
    <row r="88" spans="1:24" x14ac:dyDescent="0.25">
      <c r="A88">
        <v>41900231</v>
      </c>
      <c r="B88" t="s">
        <v>24</v>
      </c>
      <c r="C88" t="s">
        <v>45</v>
      </c>
      <c r="D88" t="s">
        <v>33</v>
      </c>
      <c r="G88" t="s">
        <v>26</v>
      </c>
      <c r="H88">
        <v>18</v>
      </c>
      <c r="I88">
        <v>20</v>
      </c>
      <c r="J88">
        <v>2</v>
      </c>
      <c r="K88">
        <v>1</v>
      </c>
      <c r="L88" s="1">
        <v>3.5069444444444445E-3</v>
      </c>
      <c r="M88" t="s">
        <v>27</v>
      </c>
      <c r="N88" t="s">
        <v>28</v>
      </c>
      <c r="O88" s="2" t="str">
        <f>HYPERLINK("https://www.nba.com/stats/events?CFID=&amp;CFPARAMS=&amp;GameEventID=73&amp;GameID=0041900231&amp;Season=2019-20&amp;flag=1&amp;title=Leonard%2012'%20jumpshot%20(4%20PTS)", "12' jumpshot (4 PTS)")</f>
        <v>12' jumpshot (4 PTS)</v>
      </c>
      <c r="P88" s="2" t="str">
        <f>HYPERLINK("https://www.nba.com/game/...-vs-...-0041900231/play-by-play?watchFullGame=true", "LAC vs DEN - Q1 05:03.00")</f>
        <v>LAC vs DEN - Q1 05:03.00</v>
      </c>
      <c r="Q88">
        <v>12.46</v>
      </c>
      <c r="R88">
        <v>83.92</v>
      </c>
      <c r="S88">
        <v>36.340000000000003</v>
      </c>
      <c r="T88">
        <v>-68</v>
      </c>
      <c r="U88">
        <v>99</v>
      </c>
      <c r="V88">
        <v>83</v>
      </c>
      <c r="W88">
        <v>36</v>
      </c>
      <c r="X88" t="s">
        <v>50</v>
      </c>
    </row>
    <row r="89" spans="1:24" x14ac:dyDescent="0.25">
      <c r="A89">
        <v>41900154</v>
      </c>
      <c r="B89" t="s">
        <v>24</v>
      </c>
      <c r="C89" t="s">
        <v>42</v>
      </c>
      <c r="D89" t="s">
        <v>33</v>
      </c>
      <c r="G89" t="s">
        <v>26</v>
      </c>
      <c r="H89">
        <v>119</v>
      </c>
      <c r="I89">
        <v>121</v>
      </c>
      <c r="J89">
        <v>2</v>
      </c>
      <c r="K89">
        <v>4</v>
      </c>
      <c r="L89" s="1">
        <v>9.9537037037037042E-4</v>
      </c>
      <c r="M89" t="s">
        <v>30</v>
      </c>
      <c r="N89" t="s">
        <v>28</v>
      </c>
      <c r="O89" s="2" t="str">
        <f>HYPERLINK("https://www.nba.com/stats/events?CFID=&amp;CFPARAMS=&amp;GameEventID=664&amp;GameID=0041900154&amp;Season=2019-20&amp;flag=1&amp;title=Leonard%2011'%20jumpshot%20(28%20PTS)", "11' jumpshot (28 PTS)")</f>
        <v>11' jumpshot (28 PTS)</v>
      </c>
      <c r="P89" s="2" t="str">
        <f>HYPERLINK("https://www.nba.com/game/...-vs-...-0041900154/play-by-play?watchFullGame=true", "LAC vs DAL - Q4 01:26.00")</f>
        <v>LAC vs DAL - Q4 01:26.00</v>
      </c>
      <c r="Q89">
        <v>11.32</v>
      </c>
      <c r="R89">
        <v>83.26</v>
      </c>
      <c r="S89">
        <v>44.92</v>
      </c>
      <c r="T89">
        <v>-25</v>
      </c>
      <c r="U89">
        <v>105</v>
      </c>
      <c r="V89">
        <v>83</v>
      </c>
      <c r="W89">
        <v>44</v>
      </c>
      <c r="X89" t="s">
        <v>50</v>
      </c>
    </row>
    <row r="90" spans="1:24" x14ac:dyDescent="0.25">
      <c r="A90">
        <v>41900152</v>
      </c>
      <c r="B90" t="s">
        <v>24</v>
      </c>
      <c r="C90" t="s">
        <v>31</v>
      </c>
      <c r="D90" t="s">
        <v>33</v>
      </c>
      <c r="G90" t="s">
        <v>26</v>
      </c>
      <c r="H90">
        <v>110</v>
      </c>
      <c r="I90">
        <v>120</v>
      </c>
      <c r="J90">
        <v>10</v>
      </c>
      <c r="K90">
        <v>4</v>
      </c>
      <c r="L90" s="1">
        <v>2.4074074074074076E-3</v>
      </c>
      <c r="M90" t="s">
        <v>30</v>
      </c>
      <c r="N90" t="s">
        <v>28</v>
      </c>
      <c r="O90" s="2" t="str">
        <f>HYPERLINK("https://www.nba.com/stats/events?CFID=&amp;CFPARAMS=&amp;GameEventID=681&amp;GameID=0041900152&amp;Season=2019-20&amp;flag=1&amp;title=Leonard%2012'%20jumpshot%20(35%20PTS)", "12' jumpshot (35 PTS)")</f>
        <v>12' jumpshot (35 PTS)</v>
      </c>
      <c r="P90" s="2" t="str">
        <f>HYPERLINK("https://www.nba.com/game/...-vs-...-0041900152/play-by-play?watchFullGame=true", "LAC vs DAL - Q4 03:28.00")</f>
        <v>LAC vs DAL - Q4 03:28.00</v>
      </c>
      <c r="Q90">
        <v>11.9</v>
      </c>
      <c r="R90">
        <v>84.44</v>
      </c>
      <c r="S90">
        <v>36.83</v>
      </c>
      <c r="T90">
        <v>-66</v>
      </c>
      <c r="U90">
        <v>94</v>
      </c>
      <c r="V90">
        <v>84</v>
      </c>
      <c r="W90">
        <v>36</v>
      </c>
      <c r="X90" t="s">
        <v>50</v>
      </c>
    </row>
    <row r="91" spans="1:24" x14ac:dyDescent="0.25">
      <c r="A91">
        <v>41900154</v>
      </c>
      <c r="B91" t="s">
        <v>24</v>
      </c>
      <c r="C91" t="s">
        <v>45</v>
      </c>
      <c r="G91" t="s">
        <v>26</v>
      </c>
      <c r="H91">
        <v>125</v>
      </c>
      <c r="I91">
        <v>123</v>
      </c>
      <c r="J91">
        <v>2</v>
      </c>
      <c r="K91">
        <v>5</v>
      </c>
      <c r="L91" s="1">
        <v>2.3842592592592591E-3</v>
      </c>
      <c r="M91" t="s">
        <v>30</v>
      </c>
      <c r="N91" t="s">
        <v>28</v>
      </c>
      <c r="O91" s="2" t="str">
        <f>HYPERLINK("https://www.nba.com/stats/events?CFID=&amp;CFPARAMS=&amp;GameEventID=709&amp;GameID=0041900154&amp;Season=2019-20&amp;flag=1&amp;title=Leonard%2014'%20jumpshot%20(32%20PTS)", "14' jumpshot (32 PTS)")</f>
        <v>14' jumpshot (32 PTS)</v>
      </c>
      <c r="P91" s="2" t="str">
        <f>HYPERLINK("https://www.nba.com/game/...-vs-...-0041900154/play-by-play?watchFullGame=true", "LAC vs DAL - Q5 03:26.00")</f>
        <v>LAC vs DAL - Q5 03:26.00</v>
      </c>
      <c r="Q91">
        <v>13.8</v>
      </c>
      <c r="R91">
        <v>84.97</v>
      </c>
      <c r="S91">
        <v>70.17</v>
      </c>
      <c r="T91">
        <v>101</v>
      </c>
      <c r="U91">
        <v>89</v>
      </c>
      <c r="V91">
        <v>84</v>
      </c>
      <c r="W91">
        <v>70</v>
      </c>
      <c r="X91" t="s">
        <v>50</v>
      </c>
    </row>
    <row r="92" spans="1:24" x14ac:dyDescent="0.25">
      <c r="A92">
        <v>41900234</v>
      </c>
      <c r="B92" t="s">
        <v>24</v>
      </c>
      <c r="G92" t="s">
        <v>26</v>
      </c>
      <c r="H92">
        <v>92</v>
      </c>
      <c r="I92">
        <v>74</v>
      </c>
      <c r="J92">
        <v>18</v>
      </c>
      <c r="K92">
        <v>4</v>
      </c>
      <c r="L92" s="1">
        <v>3.0902777777777777E-3</v>
      </c>
      <c r="M92" t="s">
        <v>27</v>
      </c>
      <c r="N92" t="s">
        <v>28</v>
      </c>
      <c r="O92" s="2" t="str">
        <f>HYPERLINK("https://www.nba.com/stats/events?CFID=&amp;CFPARAMS=&amp;GameEventID=605&amp;GameID=0041900234&amp;Season=2019-20&amp;flag=1&amp;title=Leonard%2017'%20jumpshot%20(30%20PTS)", "17' jumpshot (30 PTS)")</f>
        <v>17' jumpshot (30 PTS)</v>
      </c>
      <c r="P92" s="2" t="str">
        <f>HYPERLINK("https://www.nba.com/game/...-vs-...-0041900234/play-by-play?watchFullGame=true", "LAC vs DEN - Q4 04:27.00")</f>
        <v>LAC vs DEN - Q4 04:27.00</v>
      </c>
      <c r="Q92">
        <v>16.89</v>
      </c>
      <c r="R92">
        <v>84.05</v>
      </c>
      <c r="S92">
        <v>76.78</v>
      </c>
      <c r="T92">
        <v>134</v>
      </c>
      <c r="U92">
        <v>97</v>
      </c>
      <c r="V92">
        <v>84</v>
      </c>
      <c r="W92">
        <v>76</v>
      </c>
      <c r="X92" t="s">
        <v>50</v>
      </c>
    </row>
    <row r="93" spans="1:24" x14ac:dyDescent="0.25">
      <c r="A93">
        <v>41900151</v>
      </c>
      <c r="B93" t="s">
        <v>24</v>
      </c>
      <c r="C93" t="s">
        <v>31</v>
      </c>
      <c r="D93" t="s">
        <v>33</v>
      </c>
      <c r="G93" t="s">
        <v>26</v>
      </c>
      <c r="H93">
        <v>29</v>
      </c>
      <c r="I93">
        <v>27</v>
      </c>
      <c r="J93">
        <v>2</v>
      </c>
      <c r="K93">
        <v>1</v>
      </c>
      <c r="L93" s="1">
        <v>1.8287037037037037E-3</v>
      </c>
      <c r="M93" t="s">
        <v>30</v>
      </c>
      <c r="N93" t="s">
        <v>28</v>
      </c>
      <c r="O93" s="2" t="str">
        <f>HYPERLINK("https://www.nba.com/stats/events?CFID=&amp;CFPARAMS=&amp;GameEventID=141&amp;GameID=0041900151&amp;Season=2019-20&amp;flag=1&amp;title=Leonard%2010'%20jumpshot%20(9%20PTS)", "10' jumpshot (9 PTS)")</f>
        <v>10' jumpshot (9 PTS)</v>
      </c>
      <c r="P93" s="2" t="str">
        <f>HYPERLINK("https://www.nba.com/game/...-vs-...-0041900151/play-by-play?watchFullGame=true", "LAC vs DAL - Q1 02:38.00")</f>
        <v>LAC vs DAL - Q1 02:38.00</v>
      </c>
      <c r="Q93">
        <v>9.94</v>
      </c>
      <c r="R93">
        <v>85.1</v>
      </c>
      <c r="S93">
        <v>42.96</v>
      </c>
      <c r="T93">
        <v>-35</v>
      </c>
      <c r="U93">
        <v>88</v>
      </c>
      <c r="V93">
        <v>85</v>
      </c>
      <c r="W93">
        <v>42</v>
      </c>
      <c r="X93" t="s">
        <v>50</v>
      </c>
    </row>
    <row r="94" spans="1:24" x14ac:dyDescent="0.25">
      <c r="A94">
        <v>41900232</v>
      </c>
      <c r="B94" t="s">
        <v>24</v>
      </c>
      <c r="C94" t="s">
        <v>45</v>
      </c>
      <c r="D94" t="s">
        <v>33</v>
      </c>
      <c r="G94" t="s">
        <v>26</v>
      </c>
      <c r="H94">
        <v>15</v>
      </c>
      <c r="I94">
        <v>25</v>
      </c>
      <c r="J94">
        <v>10</v>
      </c>
      <c r="K94">
        <v>1</v>
      </c>
      <c r="L94" s="1">
        <v>2.9976851851851853E-3</v>
      </c>
      <c r="M94" t="s">
        <v>27</v>
      </c>
      <c r="N94" t="s">
        <v>28</v>
      </c>
      <c r="O94" s="2" t="str">
        <f>HYPERLINK("https://www.nba.com/stats/events?CFID=&amp;CFPARAMS=&amp;GameEventID=97&amp;GameID=0041900232&amp;Season=2019-20&amp;flag=1&amp;title=Leonard%209'%20jumpshot%20(4%20PTS)", "9' jumpshot (4 PTS)")</f>
        <v>9' jumpshot (4 PTS)</v>
      </c>
      <c r="P94" s="2" t="str">
        <f>HYPERLINK("https://www.nba.com/game/...-vs-...-0041900232/play-by-play?watchFullGame=true", "LAC vs DEN - Q1 04:19.00")</f>
        <v>LAC vs DEN - Q1 04:19.00</v>
      </c>
      <c r="Q94">
        <v>8.85</v>
      </c>
      <c r="R94">
        <v>85.63</v>
      </c>
      <c r="S94">
        <v>51.78</v>
      </c>
      <c r="T94">
        <v>9</v>
      </c>
      <c r="U94">
        <v>83</v>
      </c>
      <c r="V94">
        <v>85</v>
      </c>
      <c r="W94">
        <v>51</v>
      </c>
      <c r="X94" t="s">
        <v>50</v>
      </c>
    </row>
    <row r="95" spans="1:24" x14ac:dyDescent="0.25">
      <c r="A95">
        <v>41900154</v>
      </c>
      <c r="B95" t="s">
        <v>24</v>
      </c>
      <c r="C95" t="s">
        <v>31</v>
      </c>
      <c r="D95" t="s">
        <v>33</v>
      </c>
      <c r="G95" t="s">
        <v>26</v>
      </c>
      <c r="H95">
        <v>123</v>
      </c>
      <c r="I95">
        <v>121</v>
      </c>
      <c r="J95">
        <v>2</v>
      </c>
      <c r="K95">
        <v>5</v>
      </c>
      <c r="L95" s="1">
        <v>3.3333333333333335E-3</v>
      </c>
      <c r="M95" t="s">
        <v>30</v>
      </c>
      <c r="N95" t="s">
        <v>28</v>
      </c>
      <c r="O95" s="2" t="str">
        <f>HYPERLINK("https://www.nba.com/stats/events?CFID=&amp;CFPARAMS=&amp;GameEventID=697&amp;GameID=0041900154&amp;Season=2019-20&amp;flag=1&amp;title=Leonard%2010'%20jumpshot%20(30%20PTS)", "10' jumpshot (30 PTS)")</f>
        <v>10' jumpshot (30 PTS)</v>
      </c>
      <c r="P95" s="2" t="str">
        <f>HYPERLINK("https://www.nba.com/game/...-vs-...-0041900154/play-by-play?watchFullGame=true", "LAC vs DAL - Q5 04:48.00")</f>
        <v>LAC vs DAL - Q5 04:48.00</v>
      </c>
      <c r="Q95">
        <v>9.73</v>
      </c>
      <c r="R95">
        <v>86.68</v>
      </c>
      <c r="S95">
        <v>61.59</v>
      </c>
      <c r="T95">
        <v>58</v>
      </c>
      <c r="U95">
        <v>73</v>
      </c>
      <c r="V95">
        <v>86</v>
      </c>
      <c r="W95">
        <v>61</v>
      </c>
      <c r="X95" t="s">
        <v>50</v>
      </c>
    </row>
    <row r="96" spans="1:24" x14ac:dyDescent="0.25">
      <c r="A96">
        <v>41900153</v>
      </c>
      <c r="B96" t="s">
        <v>24</v>
      </c>
      <c r="C96" t="s">
        <v>47</v>
      </c>
      <c r="D96" t="s">
        <v>33</v>
      </c>
      <c r="G96" t="s">
        <v>26</v>
      </c>
      <c r="H96">
        <v>80</v>
      </c>
      <c r="I96">
        <v>68</v>
      </c>
      <c r="J96">
        <v>12</v>
      </c>
      <c r="K96">
        <v>3</v>
      </c>
      <c r="L96" s="1">
        <v>3.4837962962962965E-3</v>
      </c>
      <c r="M96" t="s">
        <v>30</v>
      </c>
      <c r="N96" t="s">
        <v>28</v>
      </c>
      <c r="O96" s="2" t="str">
        <f>HYPERLINK("https://www.nba.com/stats/events?CFID=&amp;CFPARAMS=&amp;GameEventID=419&amp;GameID=0041900153&amp;Season=2019-20&amp;flag=1&amp;title=Leonard%209'%20jumpshot%20(20%20PTS)", "9' jumpshot (20 PTS)")</f>
        <v>9' jumpshot (20 PTS)</v>
      </c>
      <c r="P96" s="2" t="str">
        <f>HYPERLINK("https://www.nba.com/game/...-vs-...-0041900153/play-by-play?watchFullGame=true", "LAC vs DAL - Q3 05:01.00")</f>
        <v>LAC vs DAL - Q3 05:01.00</v>
      </c>
      <c r="Q96">
        <v>8.7100000000000009</v>
      </c>
      <c r="R96">
        <v>87.6</v>
      </c>
      <c r="S96">
        <v>39.53</v>
      </c>
      <c r="T96">
        <v>-52</v>
      </c>
      <c r="U96">
        <v>64</v>
      </c>
      <c r="V96">
        <v>87</v>
      </c>
      <c r="W96">
        <v>39</v>
      </c>
      <c r="X96" t="s">
        <v>50</v>
      </c>
    </row>
    <row r="97" spans="1:24" x14ac:dyDescent="0.25">
      <c r="A97">
        <v>41900156</v>
      </c>
      <c r="B97" t="s">
        <v>24</v>
      </c>
      <c r="G97" t="s">
        <v>26</v>
      </c>
      <c r="H97">
        <v>97</v>
      </c>
      <c r="I97">
        <v>87</v>
      </c>
      <c r="J97">
        <v>10</v>
      </c>
      <c r="K97">
        <v>4</v>
      </c>
      <c r="L97" s="1">
        <v>4.7800925925925927E-3</v>
      </c>
      <c r="M97" t="s">
        <v>30</v>
      </c>
      <c r="N97" t="s">
        <v>28</v>
      </c>
      <c r="O97" s="2" t="str">
        <f>HYPERLINK("https://www.nba.com/stats/events?CFID=&amp;CFPARAMS=&amp;GameEventID=543&amp;GameID=0041900156&amp;Season=2019-20&amp;flag=1&amp;title=Leonard%2016'%20jumpshot%20(31%20PTS)", "16' jumpshot (31 PTS)")</f>
        <v>16' jumpshot (31 PTS)</v>
      </c>
      <c r="P97" s="2" t="str">
        <f>HYPERLINK("https://www.nba.com/game/...-vs-...-0041900156/play-by-play?watchFullGame=true", "LAC vs DAL - Q4 06:53.00")</f>
        <v>LAC vs DAL - Q4 06:53.00</v>
      </c>
      <c r="Q97">
        <v>15.75</v>
      </c>
      <c r="R97">
        <v>87.6</v>
      </c>
      <c r="S97">
        <v>78.260000000000005</v>
      </c>
      <c r="T97">
        <v>141</v>
      </c>
      <c r="U97">
        <v>64</v>
      </c>
      <c r="V97">
        <v>87</v>
      </c>
      <c r="W97">
        <v>78</v>
      </c>
      <c r="X97" t="s">
        <v>50</v>
      </c>
    </row>
    <row r="98" spans="1:24" x14ac:dyDescent="0.25">
      <c r="A98">
        <v>41900153</v>
      </c>
      <c r="B98" t="s">
        <v>24</v>
      </c>
      <c r="C98" t="s">
        <v>25</v>
      </c>
      <c r="D98" t="s">
        <v>33</v>
      </c>
      <c r="G98" t="s">
        <v>26</v>
      </c>
      <c r="H98">
        <v>93</v>
      </c>
      <c r="I98">
        <v>77</v>
      </c>
      <c r="J98">
        <v>16</v>
      </c>
      <c r="K98">
        <v>3</v>
      </c>
      <c r="L98" s="1">
        <v>1.5740740740740741E-3</v>
      </c>
      <c r="M98" t="s">
        <v>30</v>
      </c>
      <c r="N98" t="s">
        <v>28</v>
      </c>
      <c r="O98" s="2" t="str">
        <f>HYPERLINK("https://www.nba.com/stats/events?CFID=&amp;CFPARAMS=&amp;GameEventID=458&amp;GameID=0041900153&amp;Season=2019-20&amp;flag=1&amp;title=Leonard%206'%20jumpshot%20(25%20PTS)", "6' jumpshot (25 PTS)")</f>
        <v>6' jumpshot (25 PTS)</v>
      </c>
      <c r="P98" s="2" t="str">
        <f>HYPERLINK("https://www.nba.com/game/...-vs-...-0041900153/play-by-play?watchFullGame=true", "LAC vs DAL - Q3 02:16.00")</f>
        <v>LAC vs DAL - Q3 02:16.00</v>
      </c>
      <c r="Q98">
        <v>6.11</v>
      </c>
      <c r="R98">
        <v>88.52</v>
      </c>
      <c r="S98">
        <v>49.09</v>
      </c>
      <c r="T98">
        <v>-5</v>
      </c>
      <c r="U98">
        <v>55</v>
      </c>
      <c r="V98">
        <v>88</v>
      </c>
      <c r="W98">
        <v>49</v>
      </c>
      <c r="X98" t="s">
        <v>50</v>
      </c>
    </row>
    <row r="99" spans="1:24" x14ac:dyDescent="0.25">
      <c r="A99">
        <v>41900236</v>
      </c>
      <c r="B99" t="s">
        <v>24</v>
      </c>
      <c r="C99" t="s">
        <v>41</v>
      </c>
      <c r="D99" t="s">
        <v>33</v>
      </c>
      <c r="G99" t="s">
        <v>26</v>
      </c>
      <c r="H99">
        <v>95</v>
      </c>
      <c r="I99">
        <v>109</v>
      </c>
      <c r="J99">
        <v>14</v>
      </c>
      <c r="K99">
        <v>4</v>
      </c>
      <c r="L99" s="1">
        <v>1.2962962962962963E-3</v>
      </c>
      <c r="M99" t="s">
        <v>27</v>
      </c>
      <c r="N99" t="s">
        <v>28</v>
      </c>
      <c r="O99" s="2" t="str">
        <f>HYPERLINK("https://www.nba.com/stats/events?CFID=&amp;CFPARAMS=&amp;GameEventID=621&amp;GameID=0041900236&amp;Season=2019-20&amp;flag=1&amp;title=Leonard%207'%20jumpshot%20(25%20PTS)", "7' jumpshot (25 PTS)")</f>
        <v>7' jumpshot (25 PTS)</v>
      </c>
      <c r="P99" s="2" t="str">
        <f>HYPERLINK("https://www.nba.com/game/...-vs-...-0041900236/play-by-play?watchFullGame=true", "LAC vs DEN - Q4 01:52.00")</f>
        <v>LAC vs DEN - Q4 01:52.00</v>
      </c>
      <c r="Q99">
        <v>6.8</v>
      </c>
      <c r="R99">
        <v>88.78</v>
      </c>
      <c r="S99">
        <v>56.93</v>
      </c>
      <c r="T99">
        <v>35</v>
      </c>
      <c r="U99">
        <v>53</v>
      </c>
      <c r="V99">
        <v>88</v>
      </c>
      <c r="W99">
        <v>56</v>
      </c>
      <c r="X99" t="s">
        <v>50</v>
      </c>
    </row>
    <row r="100" spans="1:24" x14ac:dyDescent="0.25">
      <c r="A100">
        <v>41900152</v>
      </c>
      <c r="B100" t="s">
        <v>24</v>
      </c>
      <c r="C100" t="s">
        <v>51</v>
      </c>
      <c r="D100" t="s">
        <v>33</v>
      </c>
      <c r="E100" t="s">
        <v>40</v>
      </c>
      <c r="G100" t="s">
        <v>35</v>
      </c>
      <c r="H100">
        <v>58</v>
      </c>
      <c r="I100">
        <v>61</v>
      </c>
      <c r="J100">
        <v>3</v>
      </c>
      <c r="K100">
        <v>3</v>
      </c>
      <c r="L100" s="1">
        <v>8.1134259259259267E-3</v>
      </c>
      <c r="M100" t="s">
        <v>30</v>
      </c>
      <c r="N100" t="s">
        <v>28</v>
      </c>
      <c r="O100" s="2" t="str">
        <f>HYPERLINK("https://www.nba.com/stats/events?CFID=&amp;CFPARAMS=&amp;GameEventID=363&amp;GameID=0041900152&amp;Season=2019-20&amp;flag=1&amp;title=Leonard%20layup%20(20%20PTS)", "Layup (20 PTS)")</f>
        <v>Layup (20 PTS)</v>
      </c>
      <c r="P100" s="2" t="str">
        <f>HYPERLINK("https://www.nba.com/game/...-vs-...-0041900152/play-by-play?watchFullGame=true", "LAC vs DAL - Q3 11:41.00")</f>
        <v>LAC vs DAL - Q3 11:41.00</v>
      </c>
      <c r="Q100">
        <v>3.03</v>
      </c>
      <c r="R100">
        <v>91.93</v>
      </c>
      <c r="S100">
        <v>48.11</v>
      </c>
      <c r="T100">
        <v>-9</v>
      </c>
      <c r="U100">
        <v>23</v>
      </c>
      <c r="V100">
        <v>91</v>
      </c>
      <c r="W100">
        <v>48</v>
      </c>
      <c r="X100" t="s">
        <v>50</v>
      </c>
    </row>
    <row r="101" spans="1:24" x14ac:dyDescent="0.25">
      <c r="A101">
        <v>41900236</v>
      </c>
      <c r="B101" t="s">
        <v>24</v>
      </c>
      <c r="C101" t="s">
        <v>36</v>
      </c>
      <c r="D101" t="s">
        <v>33</v>
      </c>
      <c r="G101" t="s">
        <v>37</v>
      </c>
      <c r="H101">
        <v>91</v>
      </c>
      <c r="I101">
        <v>96</v>
      </c>
      <c r="J101">
        <v>5</v>
      </c>
      <c r="K101">
        <v>4</v>
      </c>
      <c r="L101" s="1">
        <v>3.6111111111111109E-3</v>
      </c>
      <c r="M101" t="s">
        <v>27</v>
      </c>
      <c r="N101" t="s">
        <v>28</v>
      </c>
      <c r="O101" s="2" t="str">
        <f>HYPERLINK("https://www.nba.com/stats/events?CFID=&amp;CFPARAMS=&amp;GameEventID=584&amp;GameID=0041900236&amp;Season=2019-20&amp;flag=1&amp;title=Leonard%20dunk%20(23%20PTS)%20(L.%20Williams%201%20AST)", "Dunk (23 PTS) (L. Williams 1 AST)")</f>
        <v>Dunk (23 PTS) (L. Williams 1 AST)</v>
      </c>
      <c r="P101" s="2" t="str">
        <f>HYPERLINK("https://www.nba.com/game/...-vs-...-0041900236/play-by-play?watchFullGame=true", "LAC vs DEN - Q4 05:12.00")</f>
        <v>LAC vs DEN - Q4 05:12.00</v>
      </c>
      <c r="Q101">
        <v>3.16</v>
      </c>
      <c r="R101">
        <v>91.67</v>
      </c>
      <c r="S101">
        <v>50.8</v>
      </c>
      <c r="T101">
        <v>4</v>
      </c>
      <c r="U101">
        <v>26</v>
      </c>
      <c r="V101">
        <v>91</v>
      </c>
      <c r="W101">
        <v>50</v>
      </c>
      <c r="X101" t="s">
        <v>50</v>
      </c>
    </row>
    <row r="102" spans="1:24" x14ac:dyDescent="0.25">
      <c r="A102">
        <v>41900156</v>
      </c>
      <c r="B102" t="s">
        <v>24</v>
      </c>
      <c r="C102" t="s">
        <v>36</v>
      </c>
      <c r="D102" t="s">
        <v>33</v>
      </c>
      <c r="G102" t="s">
        <v>37</v>
      </c>
      <c r="H102">
        <v>93</v>
      </c>
      <c r="I102">
        <v>84</v>
      </c>
      <c r="J102">
        <v>9</v>
      </c>
      <c r="K102">
        <v>4</v>
      </c>
      <c r="L102" s="1">
        <v>5.8217592592592592E-3</v>
      </c>
      <c r="M102" t="s">
        <v>30</v>
      </c>
      <c r="N102" t="s">
        <v>28</v>
      </c>
      <c r="O102" s="2" t="str">
        <f>HYPERLINK("https://www.nba.com/stats/events?CFID=&amp;CFPARAMS=&amp;GameEventID=528&amp;GameID=0041900156&amp;Season=2019-20&amp;flag=1&amp;title=Leonard%20dunk%20(27%20PTS)", "Dunk (27 PTS)")</f>
        <v>Dunk (27 PTS)</v>
      </c>
      <c r="P102" s="2" t="str">
        <f>HYPERLINK("https://www.nba.com/game/...-vs-...-0041900156/play-by-play?watchFullGame=true", "LAC vs DAL - Q4 08:23.00")</f>
        <v>LAC vs DAL - Q4 08:23.00</v>
      </c>
      <c r="Q102">
        <v>3.1</v>
      </c>
      <c r="R102">
        <v>91.8</v>
      </c>
      <c r="S102">
        <v>51.54</v>
      </c>
      <c r="T102">
        <v>8</v>
      </c>
      <c r="U102">
        <v>25</v>
      </c>
      <c r="V102">
        <v>91</v>
      </c>
      <c r="W102">
        <v>51</v>
      </c>
      <c r="X102" t="s">
        <v>50</v>
      </c>
    </row>
    <row r="103" spans="1:24" x14ac:dyDescent="0.25">
      <c r="A103">
        <v>41900235</v>
      </c>
      <c r="B103" t="s">
        <v>24</v>
      </c>
      <c r="C103" t="s">
        <v>36</v>
      </c>
      <c r="D103" t="s">
        <v>33</v>
      </c>
      <c r="G103" t="s">
        <v>37</v>
      </c>
      <c r="H103">
        <v>15</v>
      </c>
      <c r="I103">
        <v>7</v>
      </c>
      <c r="J103">
        <v>8</v>
      </c>
      <c r="K103">
        <v>1</v>
      </c>
      <c r="L103" s="1">
        <v>4.8726851851851848E-3</v>
      </c>
      <c r="M103" t="s">
        <v>27</v>
      </c>
      <c r="N103" t="s">
        <v>28</v>
      </c>
      <c r="O103" s="2" t="str">
        <f>HYPERLINK("https://www.nba.com/stats/events?CFID=&amp;CFPARAMS=&amp;GameEventID=58&amp;GameID=0041900235&amp;Season=2019-20&amp;flag=1&amp;title=Leonard%20dunk%20(4%20PTS)", "Dunk (4 PTS)")</f>
        <v>Dunk (4 PTS)</v>
      </c>
      <c r="P103" s="2" t="str">
        <f>HYPERLINK("https://www.nba.com/game/...-vs-...-0041900235/play-by-play?watchFullGame=true", "LAC vs DEN - Q1 07:01.00")</f>
        <v>LAC vs DEN - Q1 07:01.00</v>
      </c>
      <c r="Q103">
        <v>3.14</v>
      </c>
      <c r="R103">
        <v>91.93</v>
      </c>
      <c r="S103">
        <v>52.52</v>
      </c>
      <c r="T103">
        <v>13</v>
      </c>
      <c r="U103">
        <v>23</v>
      </c>
      <c r="V103">
        <v>91</v>
      </c>
      <c r="W103">
        <v>52</v>
      </c>
      <c r="X103" t="s">
        <v>50</v>
      </c>
    </row>
    <row r="104" spans="1:24" x14ac:dyDescent="0.25">
      <c r="A104">
        <v>41900232</v>
      </c>
      <c r="B104" t="s">
        <v>24</v>
      </c>
      <c r="D104" t="s">
        <v>33</v>
      </c>
      <c r="G104" t="s">
        <v>26</v>
      </c>
      <c r="H104">
        <v>50</v>
      </c>
      <c r="I104">
        <v>63</v>
      </c>
      <c r="J104">
        <v>13</v>
      </c>
      <c r="K104">
        <v>2</v>
      </c>
      <c r="L104" s="1">
        <v>1.8402777777777777E-3</v>
      </c>
      <c r="M104" t="s">
        <v>27</v>
      </c>
      <c r="N104" t="s">
        <v>28</v>
      </c>
      <c r="O104" s="2" t="str">
        <f>HYPERLINK("https://www.nba.com/stats/events?CFID=&amp;CFPARAMS=&amp;GameEventID=293&amp;GameID=0041900232&amp;Season=2019-20&amp;flag=1&amp;title=Leonard%20jumpshot%20(8%20PTS)", "Jumpshot (8 PTS)")</f>
        <v>Jumpshot (8 PTS)</v>
      </c>
      <c r="P104" s="2" t="str">
        <f>HYPERLINK("https://www.nba.com/game/...-vs-...-0041900232/play-by-play?watchFullGame=true", "LAC vs DEN - Q2 02:39.00")</f>
        <v>LAC vs DEN - Q2 02:39.00</v>
      </c>
      <c r="Q104">
        <v>2.54</v>
      </c>
      <c r="R104">
        <v>92.33</v>
      </c>
      <c r="S104">
        <v>50.8</v>
      </c>
      <c r="T104">
        <v>4</v>
      </c>
      <c r="U104">
        <v>20</v>
      </c>
      <c r="V104">
        <v>92</v>
      </c>
      <c r="W104">
        <v>50</v>
      </c>
      <c r="X104" t="s">
        <v>50</v>
      </c>
    </row>
    <row r="105" spans="1:24" x14ac:dyDescent="0.25">
      <c r="A105">
        <v>41900235</v>
      </c>
      <c r="B105" t="s">
        <v>24</v>
      </c>
      <c r="C105" t="s">
        <v>32</v>
      </c>
      <c r="D105" t="s">
        <v>33</v>
      </c>
      <c r="E105" t="s">
        <v>34</v>
      </c>
      <c r="G105" t="s">
        <v>35</v>
      </c>
      <c r="H105">
        <v>25</v>
      </c>
      <c r="I105">
        <v>16</v>
      </c>
      <c r="J105">
        <v>9</v>
      </c>
      <c r="K105">
        <v>1</v>
      </c>
      <c r="L105" s="1">
        <v>1.9097222222222222E-3</v>
      </c>
      <c r="M105" t="s">
        <v>27</v>
      </c>
      <c r="N105" t="s">
        <v>28</v>
      </c>
      <c r="O105" s="2" t="str">
        <f>HYPERLINK("https://www.nba.com/stats/events?CFID=&amp;CFPARAMS=&amp;GameEventID=107&amp;GameID=0041900235&amp;Season=2019-20&amp;flag=1&amp;title=Leonard%20layup%20(9%20PTS)%20(L.%20Williams%201%20AST)", "Layup (9 PTS) (L. Williams 1 AST)")</f>
        <v>Layup (9 PTS) (L. Williams 1 AST)</v>
      </c>
      <c r="P105" s="2" t="str">
        <f>HYPERLINK("https://www.nba.com/game/...-vs-...-0041900235/play-by-play?watchFullGame=true", "LAC vs DEN - Q1 02:45.00")</f>
        <v>LAC vs DEN - Q1 02:45.00</v>
      </c>
      <c r="Q105">
        <v>2.86</v>
      </c>
      <c r="R105">
        <v>92.59</v>
      </c>
      <c r="S105">
        <v>53.5</v>
      </c>
      <c r="T105">
        <v>18</v>
      </c>
      <c r="U105">
        <v>17</v>
      </c>
      <c r="V105">
        <v>92</v>
      </c>
      <c r="W105">
        <v>53</v>
      </c>
      <c r="X105" t="s">
        <v>50</v>
      </c>
    </row>
    <row r="106" spans="1:24" x14ac:dyDescent="0.25">
      <c r="A106">
        <v>41900152</v>
      </c>
      <c r="B106" t="s">
        <v>24</v>
      </c>
      <c r="C106" t="s">
        <v>44</v>
      </c>
      <c r="D106" t="s">
        <v>33</v>
      </c>
      <c r="E106" t="s">
        <v>38</v>
      </c>
      <c r="G106" t="s">
        <v>35</v>
      </c>
      <c r="H106">
        <v>95</v>
      </c>
      <c r="I106">
        <v>108</v>
      </c>
      <c r="J106">
        <v>13</v>
      </c>
      <c r="K106">
        <v>4</v>
      </c>
      <c r="L106" s="1">
        <v>5.0347222222222225E-3</v>
      </c>
      <c r="M106" t="s">
        <v>30</v>
      </c>
      <c r="N106" t="s">
        <v>28</v>
      </c>
      <c r="O106" s="2" t="str">
        <f>HYPERLINK("https://www.nba.com/stats/events?CFID=&amp;CFPARAMS=&amp;GameEventID=626&amp;GameID=0041900152&amp;Season=2019-20&amp;flag=1&amp;title=Leonard%20layup%20(31%20PTS)", "Layup (31 PTS)")</f>
        <v>Layup (31 PTS)</v>
      </c>
      <c r="P106" s="2" t="str">
        <f>HYPERLINK("https://www.nba.com/game/...-vs-...-0041900152/play-by-play?watchFullGame=true", "LAC vs DAL - Q4 07:15.00")</f>
        <v>LAC vs DAL - Q4 07:15.00</v>
      </c>
      <c r="Q106">
        <v>2.66</v>
      </c>
      <c r="R106">
        <v>92.99</v>
      </c>
      <c r="S106">
        <v>53.75</v>
      </c>
      <c r="T106">
        <v>19</v>
      </c>
      <c r="U106">
        <v>13</v>
      </c>
      <c r="V106">
        <v>92</v>
      </c>
      <c r="W106">
        <v>53</v>
      </c>
      <c r="X106" t="s">
        <v>50</v>
      </c>
    </row>
    <row r="107" spans="1:24" x14ac:dyDescent="0.25">
      <c r="A107">
        <v>41900153</v>
      </c>
      <c r="B107" t="s">
        <v>24</v>
      </c>
      <c r="C107" t="s">
        <v>36</v>
      </c>
      <c r="D107" t="s">
        <v>33</v>
      </c>
      <c r="G107" t="s">
        <v>35</v>
      </c>
      <c r="H107">
        <v>112</v>
      </c>
      <c r="I107">
        <v>98</v>
      </c>
      <c r="J107">
        <v>14</v>
      </c>
      <c r="K107">
        <v>4</v>
      </c>
      <c r="L107" s="1">
        <v>5.8217592592592592E-3</v>
      </c>
      <c r="M107" t="s">
        <v>30</v>
      </c>
      <c r="N107" t="s">
        <v>28</v>
      </c>
      <c r="O107" s="2" t="str">
        <f>HYPERLINK("https://www.nba.com/stats/events?CFID=&amp;CFPARAMS=&amp;GameEventID=557&amp;GameID=0041900153&amp;Season=2019-20&amp;flag=1&amp;title=Leonard%20layup%20(29%20PTS)", "Layup (29 PTS)")</f>
        <v>Layup (29 PTS)</v>
      </c>
      <c r="P107" s="2" t="str">
        <f>HYPERLINK("https://www.nba.com/game/...-vs-...-0041900153/play-by-play?watchFullGame=true", "LAC vs DAL - Q4 08:23.00")</f>
        <v>LAC vs DAL - Q4 08:23.00</v>
      </c>
      <c r="Q107">
        <v>3.1</v>
      </c>
      <c r="R107">
        <v>92.72</v>
      </c>
      <c r="S107">
        <v>54.48</v>
      </c>
      <c r="T107">
        <v>22</v>
      </c>
      <c r="U107">
        <v>16</v>
      </c>
      <c r="V107">
        <v>92</v>
      </c>
      <c r="W107">
        <v>54</v>
      </c>
      <c r="X107" t="s">
        <v>50</v>
      </c>
    </row>
    <row r="108" spans="1:24" x14ac:dyDescent="0.25">
      <c r="A108">
        <v>41900153</v>
      </c>
      <c r="B108" t="s">
        <v>24</v>
      </c>
      <c r="C108" t="s">
        <v>36</v>
      </c>
      <c r="D108" t="s">
        <v>33</v>
      </c>
      <c r="G108" t="s">
        <v>35</v>
      </c>
      <c r="H108">
        <v>98</v>
      </c>
      <c r="I108">
        <v>82</v>
      </c>
      <c r="J108">
        <v>16</v>
      </c>
      <c r="K108">
        <v>3</v>
      </c>
      <c r="L108" s="1">
        <v>5.2546296296296293E-4</v>
      </c>
      <c r="M108" t="s">
        <v>30</v>
      </c>
      <c r="N108" t="s">
        <v>28</v>
      </c>
      <c r="O108" s="2" t="str">
        <f>HYPERLINK("https://www.nba.com/stats/events?CFID=&amp;CFPARAMS=&amp;GameEventID=478&amp;GameID=0041900153&amp;Season=2019-20&amp;flag=1&amp;title=Leonard%20layup%20(27%20PTS)", "Layup (27 PTS)")</f>
        <v>Layup (27 PTS)</v>
      </c>
      <c r="P108" s="2" t="str">
        <f>HYPERLINK("https://www.nba.com/game/...-vs-...-0041900153/play-by-play?watchFullGame=true", "LAC vs DAL - Q3 00:45.40")</f>
        <v>LAC vs DAL - Q3 00:45.40</v>
      </c>
      <c r="Q108">
        <v>3.8</v>
      </c>
      <c r="R108">
        <v>92.07</v>
      </c>
      <c r="S108">
        <v>55.22</v>
      </c>
      <c r="T108">
        <v>26</v>
      </c>
      <c r="U108">
        <v>22</v>
      </c>
      <c r="V108">
        <v>92</v>
      </c>
      <c r="W108">
        <v>55</v>
      </c>
      <c r="X108" t="s">
        <v>50</v>
      </c>
    </row>
    <row r="109" spans="1:24" x14ac:dyDescent="0.25">
      <c r="A109">
        <v>41900235</v>
      </c>
      <c r="B109" t="s">
        <v>24</v>
      </c>
      <c r="C109" t="s">
        <v>36</v>
      </c>
      <c r="D109" t="s">
        <v>33</v>
      </c>
      <c r="G109" t="s">
        <v>35</v>
      </c>
      <c r="H109">
        <v>27</v>
      </c>
      <c r="I109">
        <v>23</v>
      </c>
      <c r="J109">
        <v>4</v>
      </c>
      <c r="K109">
        <v>1</v>
      </c>
      <c r="L109" s="1">
        <v>2.9861111111111109E-4</v>
      </c>
      <c r="M109" t="s">
        <v>27</v>
      </c>
      <c r="N109" t="s">
        <v>28</v>
      </c>
      <c r="O109" s="2" t="str">
        <f>HYPERLINK("https://www.nba.com/stats/events?CFID=&amp;CFPARAMS=&amp;GameEventID=143&amp;GameID=0041900235&amp;Season=2019-20&amp;flag=1&amp;title=Leonard%20layup%20(11%20PTS)", "Layup (11 PTS)")</f>
        <v>Layup (11 PTS)</v>
      </c>
      <c r="P109" s="2" t="str">
        <f>HYPERLINK("https://www.nba.com/game/...-vs-...-0041900235/play-by-play?watchFullGame=true", "LAC vs DEN - Q1 00:25.80")</f>
        <v>LAC vs DEN - Q1 00:25.80</v>
      </c>
      <c r="Q109">
        <v>4.34</v>
      </c>
      <c r="R109">
        <v>92.59</v>
      </c>
      <c r="S109">
        <v>57.42</v>
      </c>
      <c r="T109">
        <v>37</v>
      </c>
      <c r="U109">
        <v>17</v>
      </c>
      <c r="V109">
        <v>92</v>
      </c>
      <c r="W109">
        <v>57</v>
      </c>
      <c r="X109" t="s">
        <v>50</v>
      </c>
    </row>
    <row r="110" spans="1:24" x14ac:dyDescent="0.25">
      <c r="A110">
        <v>41900156</v>
      </c>
      <c r="B110" t="s">
        <v>24</v>
      </c>
      <c r="D110" t="s">
        <v>40</v>
      </c>
      <c r="G110" t="s">
        <v>26</v>
      </c>
      <c r="H110">
        <v>95</v>
      </c>
      <c r="I110">
        <v>84</v>
      </c>
      <c r="J110">
        <v>11</v>
      </c>
      <c r="K110">
        <v>4</v>
      </c>
      <c r="L110" s="1">
        <v>5.2662037037037035E-3</v>
      </c>
      <c r="M110" t="s">
        <v>30</v>
      </c>
      <c r="N110" t="s">
        <v>28</v>
      </c>
      <c r="O110" s="2" t="str">
        <f>HYPERLINK("https://www.nba.com/stats/events?CFID=&amp;CFPARAMS=&amp;GameEventID=538&amp;GameID=0041900156&amp;Season=2019-20&amp;flag=1&amp;title=Leonard%2015'%20jumpshot%20(29%20PTS)", "15' jumpshot (29 PTS)")</f>
        <v>15' jumpshot (29 PTS)</v>
      </c>
      <c r="P110" s="2" t="str">
        <f>HYPERLINK("https://www.nba.com/game/...-vs-...-0041900156/play-by-play?watchFullGame=true", "LAC vs DAL - Q4 07:35.00")</f>
        <v>LAC vs DAL - Q4 07:35.00</v>
      </c>
      <c r="Q110">
        <v>15.36</v>
      </c>
      <c r="R110">
        <v>92.07</v>
      </c>
      <c r="S110">
        <v>80.22</v>
      </c>
      <c r="T110">
        <v>151</v>
      </c>
      <c r="U110">
        <v>22</v>
      </c>
      <c r="V110">
        <v>92</v>
      </c>
      <c r="W110">
        <v>80</v>
      </c>
      <c r="X110" t="s">
        <v>50</v>
      </c>
    </row>
    <row r="111" spans="1:24" x14ac:dyDescent="0.25">
      <c r="A111">
        <v>41900237</v>
      </c>
      <c r="B111" t="s">
        <v>24</v>
      </c>
      <c r="C111" t="s">
        <v>36</v>
      </c>
      <c r="D111" t="s">
        <v>33</v>
      </c>
      <c r="G111" t="s">
        <v>35</v>
      </c>
      <c r="H111">
        <v>50</v>
      </c>
      <c r="I111">
        <v>38</v>
      </c>
      <c r="J111">
        <v>12</v>
      </c>
      <c r="K111">
        <v>2</v>
      </c>
      <c r="L111" s="1">
        <v>3.1944444444444446E-3</v>
      </c>
      <c r="M111" t="s">
        <v>27</v>
      </c>
      <c r="N111" t="s">
        <v>28</v>
      </c>
      <c r="O111" s="2" t="str">
        <f>HYPERLINK("https://www.nba.com/stats/events?CFID=&amp;CFPARAMS=&amp;GameEventID=265&amp;GameID=0041900237&amp;Season=2019-20&amp;flag=1&amp;title=Leonard%20layup%20(12%20PTS)", "Layup (12 PTS)")</f>
        <v>Layup (12 PTS)</v>
      </c>
      <c r="P111" s="2" t="str">
        <f>HYPERLINK("https://www.nba.com/game/...-vs-...-0041900237/play-by-play?watchFullGame=true", "LAC vs DEN - Q2 04:36.00")</f>
        <v>LAC vs DEN - Q2 04:36.00</v>
      </c>
      <c r="Q111">
        <v>1.84</v>
      </c>
      <c r="R111">
        <v>93.51</v>
      </c>
      <c r="S111">
        <v>47.62</v>
      </c>
      <c r="T111">
        <v>-12</v>
      </c>
      <c r="U111">
        <v>8</v>
      </c>
      <c r="V111">
        <v>93</v>
      </c>
      <c r="W111">
        <v>47</v>
      </c>
      <c r="X111" t="s">
        <v>50</v>
      </c>
    </row>
    <row r="112" spans="1:24" x14ac:dyDescent="0.25">
      <c r="A112">
        <v>41900231</v>
      </c>
      <c r="B112" t="s">
        <v>24</v>
      </c>
      <c r="C112" t="s">
        <v>44</v>
      </c>
      <c r="D112" t="s">
        <v>33</v>
      </c>
      <c r="G112" t="s">
        <v>35</v>
      </c>
      <c r="H112">
        <v>20</v>
      </c>
      <c r="I112">
        <v>24</v>
      </c>
      <c r="J112">
        <v>4</v>
      </c>
      <c r="K112">
        <v>1</v>
      </c>
      <c r="L112" s="1">
        <v>2.8819444444444444E-3</v>
      </c>
      <c r="M112" t="s">
        <v>27</v>
      </c>
      <c r="N112" t="s">
        <v>28</v>
      </c>
      <c r="O112" s="2" t="str">
        <f>HYPERLINK("https://www.nba.com/stats/events?CFID=&amp;CFPARAMS=&amp;GameEventID=86&amp;GameID=0041900231&amp;Season=2019-20&amp;flag=1&amp;title=Leonard%20layup%20(6%20PTS)", "Layup (6 PTS)")</f>
        <v>Layup (6 PTS)</v>
      </c>
      <c r="P112" s="2" t="str">
        <f>HYPERLINK("https://www.nba.com/game/...-vs-...-0041900231/play-by-play?watchFullGame=true", "LAC vs DEN - Q1 04:09.00")</f>
        <v>LAC vs DEN - Q1 04:09.00</v>
      </c>
      <c r="Q112">
        <v>2.0299999999999998</v>
      </c>
      <c r="R112">
        <v>93.25</v>
      </c>
      <c r="S112">
        <v>47.62</v>
      </c>
      <c r="T112">
        <v>-12</v>
      </c>
      <c r="U112">
        <v>11</v>
      </c>
      <c r="V112">
        <v>93</v>
      </c>
      <c r="W112">
        <v>47</v>
      </c>
      <c r="X112" t="s">
        <v>50</v>
      </c>
    </row>
    <row r="113" spans="1:24" x14ac:dyDescent="0.25">
      <c r="A113">
        <v>41900233</v>
      </c>
      <c r="B113" t="s">
        <v>24</v>
      </c>
      <c r="C113" t="s">
        <v>36</v>
      </c>
      <c r="D113" t="s">
        <v>33</v>
      </c>
      <c r="G113" t="s">
        <v>35</v>
      </c>
      <c r="H113">
        <v>68</v>
      </c>
      <c r="I113">
        <v>72</v>
      </c>
      <c r="J113">
        <v>4</v>
      </c>
      <c r="K113">
        <v>3</v>
      </c>
      <c r="L113" s="1">
        <v>5.6249999999999998E-3</v>
      </c>
      <c r="M113" t="s">
        <v>27</v>
      </c>
      <c r="N113" t="s">
        <v>28</v>
      </c>
      <c r="O113" s="2" t="str">
        <f>HYPERLINK("https://www.nba.com/stats/events?CFID=&amp;CFPARAMS=&amp;GameEventID=347&amp;GameID=0041900233&amp;Season=2019-20&amp;flag=1&amp;title=Leonard%20layup%20(18%20PTS)", "Layup (18 PTS)")</f>
        <v>Layup (18 PTS)</v>
      </c>
      <c r="P113" s="2" t="str">
        <f>HYPERLINK("https://www.nba.com/game/...-vs-...-0041900233/play-by-play?watchFullGame=true", "LAC vs DEN - Q3 08:06.00")</f>
        <v>LAC vs DEN - Q3 08:06.00</v>
      </c>
      <c r="Q113">
        <v>1.75</v>
      </c>
      <c r="R113">
        <v>93.64</v>
      </c>
      <c r="S113">
        <v>47.62</v>
      </c>
      <c r="T113">
        <v>-12</v>
      </c>
      <c r="U113">
        <v>7</v>
      </c>
      <c r="V113">
        <v>93</v>
      </c>
      <c r="W113">
        <v>47</v>
      </c>
      <c r="X113" t="s">
        <v>50</v>
      </c>
    </row>
    <row r="114" spans="1:24" x14ac:dyDescent="0.25">
      <c r="A114">
        <v>41900153</v>
      </c>
      <c r="B114" t="s">
        <v>24</v>
      </c>
      <c r="C114" t="s">
        <v>36</v>
      </c>
      <c r="D114" t="s">
        <v>33</v>
      </c>
      <c r="G114" t="s">
        <v>37</v>
      </c>
      <c r="H114">
        <v>120</v>
      </c>
      <c r="I114">
        <v>108</v>
      </c>
      <c r="J114">
        <v>12</v>
      </c>
      <c r="K114">
        <v>4</v>
      </c>
      <c r="L114" s="1">
        <v>3.7268518518518519E-3</v>
      </c>
      <c r="M114" t="s">
        <v>30</v>
      </c>
      <c r="N114" t="s">
        <v>28</v>
      </c>
      <c r="O114" s="2" t="str">
        <f>HYPERLINK("https://www.nba.com/stats/events?CFID=&amp;CFPARAMS=&amp;GameEventID=603&amp;GameID=0041900153&amp;Season=2019-20&amp;flag=1&amp;title=Leonard%20dunk%20(34%20PTS)", "Dunk (34 PTS)")</f>
        <v>Dunk (34 PTS)</v>
      </c>
      <c r="P114" s="2" t="str">
        <f>HYPERLINK("https://www.nba.com/game/...-vs-...-0041900153/play-by-play?watchFullGame=true", "LAC vs DAL - Q4 05:22.00")</f>
        <v>LAC vs DAL - Q4 05:22.00</v>
      </c>
      <c r="Q114">
        <v>1.57</v>
      </c>
      <c r="R114">
        <v>93.51</v>
      </c>
      <c r="S114">
        <v>48.6</v>
      </c>
      <c r="T114">
        <v>-7</v>
      </c>
      <c r="U114">
        <v>8</v>
      </c>
      <c r="V114">
        <v>93</v>
      </c>
      <c r="W114">
        <v>48</v>
      </c>
      <c r="X114" t="s">
        <v>50</v>
      </c>
    </row>
    <row r="115" spans="1:24" x14ac:dyDescent="0.25">
      <c r="A115">
        <v>41900152</v>
      </c>
      <c r="B115" t="s">
        <v>24</v>
      </c>
      <c r="C115" t="s">
        <v>36</v>
      </c>
      <c r="D115" t="s">
        <v>33</v>
      </c>
      <c r="G115" t="s">
        <v>37</v>
      </c>
      <c r="H115">
        <v>88</v>
      </c>
      <c r="I115">
        <v>98</v>
      </c>
      <c r="J115">
        <v>10</v>
      </c>
      <c r="K115">
        <v>4</v>
      </c>
      <c r="L115" s="1">
        <v>7.6157407407407406E-3</v>
      </c>
      <c r="M115" t="s">
        <v>30</v>
      </c>
      <c r="N115" t="s">
        <v>28</v>
      </c>
      <c r="O115" s="2" t="str">
        <f>HYPERLINK("https://www.nba.com/stats/events?CFID=&amp;CFPARAMS=&amp;GameEventID=565&amp;GameID=0041900152&amp;Season=2019-20&amp;flag=1&amp;title=Leonard%20dunk%20(29%20PTS)", "Dunk (29 PTS)")</f>
        <v>Dunk (29 PTS)</v>
      </c>
      <c r="P115" s="2" t="str">
        <f>HYPERLINK("https://www.nba.com/game/...-vs-...-0041900152/play-by-play?watchFullGame=true", "LAC vs DAL - Q4 10:58.00")</f>
        <v>LAC vs DAL - Q4 10:58.00</v>
      </c>
      <c r="Q115">
        <v>1.35</v>
      </c>
      <c r="R115">
        <v>93.77</v>
      </c>
      <c r="S115">
        <v>48.6</v>
      </c>
      <c r="T115">
        <v>-7</v>
      </c>
      <c r="U115">
        <v>6</v>
      </c>
      <c r="V115">
        <v>93</v>
      </c>
      <c r="W115">
        <v>48</v>
      </c>
      <c r="X115" t="s">
        <v>50</v>
      </c>
    </row>
    <row r="116" spans="1:24" x14ac:dyDescent="0.25">
      <c r="A116">
        <v>41900231</v>
      </c>
      <c r="B116" t="s">
        <v>24</v>
      </c>
      <c r="C116" t="s">
        <v>32</v>
      </c>
      <c r="D116" t="s">
        <v>33</v>
      </c>
      <c r="E116" t="s">
        <v>38</v>
      </c>
      <c r="F116" t="s">
        <v>34</v>
      </c>
      <c r="G116" t="s">
        <v>37</v>
      </c>
      <c r="H116">
        <v>53</v>
      </c>
      <c r="I116">
        <v>43</v>
      </c>
      <c r="J116">
        <v>10</v>
      </c>
      <c r="K116">
        <v>2</v>
      </c>
      <c r="L116" s="1">
        <v>3.0208333333333333E-3</v>
      </c>
      <c r="M116" t="s">
        <v>27</v>
      </c>
      <c r="N116" t="s">
        <v>28</v>
      </c>
      <c r="O116" s="2" t="str">
        <f>HYPERLINK("https://www.nba.com/stats/events?CFID=&amp;CFPARAMS=&amp;GameEventID=251&amp;GameID=0041900231&amp;Season=2019-20&amp;flag=1&amp;title=Leonard%20dunk%20(17%20PTS)%20(P.%20Beverley%202%20AST)", "Dunk (17 PTS) (P. Beverley 2 AST)")</f>
        <v>Dunk (17 PTS) (P. Beverley 2 AST)</v>
      </c>
      <c r="P116" s="2" t="str">
        <f>HYPERLINK("https://www.nba.com/game/...-vs-...-0041900231/play-by-play?watchFullGame=true", "LAC vs DEN - Q2 04:21.00")</f>
        <v>LAC vs DEN - Q2 04:21.00</v>
      </c>
      <c r="Q116">
        <v>1.67</v>
      </c>
      <c r="R116">
        <v>93.38</v>
      </c>
      <c r="S116">
        <v>48.6</v>
      </c>
      <c r="T116">
        <v>-7</v>
      </c>
      <c r="U116">
        <v>10</v>
      </c>
      <c r="V116">
        <v>93</v>
      </c>
      <c r="W116">
        <v>48</v>
      </c>
      <c r="X116" t="s">
        <v>50</v>
      </c>
    </row>
    <row r="117" spans="1:24" x14ac:dyDescent="0.25">
      <c r="A117">
        <v>41900231</v>
      </c>
      <c r="B117" t="s">
        <v>24</v>
      </c>
      <c r="C117" t="s">
        <v>36</v>
      </c>
      <c r="D117" t="s">
        <v>33</v>
      </c>
      <c r="G117" t="s">
        <v>37</v>
      </c>
      <c r="H117">
        <v>51</v>
      </c>
      <c r="I117">
        <v>40</v>
      </c>
      <c r="J117">
        <v>11</v>
      </c>
      <c r="K117">
        <v>2</v>
      </c>
      <c r="L117" s="1">
        <v>3.6111111111111109E-3</v>
      </c>
      <c r="M117" t="s">
        <v>27</v>
      </c>
      <c r="N117" t="s">
        <v>28</v>
      </c>
      <c r="O117" s="2" t="str">
        <f>HYPERLINK("https://www.nba.com/stats/events?CFID=&amp;CFPARAMS=&amp;GameEventID=244&amp;GameID=0041900231&amp;Season=2019-20&amp;flag=1&amp;title=Leonard%20dunk%20(15%20PTS)", "Dunk (15 PTS)")</f>
        <v>Dunk (15 PTS)</v>
      </c>
      <c r="P117" s="2" t="str">
        <f>HYPERLINK("https://www.nba.com/game/...-vs-...-0041900231/play-by-play?watchFullGame=true", "LAC vs DEN - Q2 05:12.00")</f>
        <v>LAC vs DEN - Q2 05:12.00</v>
      </c>
      <c r="Q117">
        <v>1.67</v>
      </c>
      <c r="R117">
        <v>93.25</v>
      </c>
      <c r="S117">
        <v>50.56</v>
      </c>
      <c r="T117">
        <v>3</v>
      </c>
      <c r="U117">
        <v>11</v>
      </c>
      <c r="V117">
        <v>93</v>
      </c>
      <c r="W117">
        <v>50</v>
      </c>
      <c r="X117" t="s">
        <v>50</v>
      </c>
    </row>
    <row r="118" spans="1:24" x14ac:dyDescent="0.25">
      <c r="A118">
        <v>41900156</v>
      </c>
      <c r="B118" t="s">
        <v>24</v>
      </c>
      <c r="C118" t="s">
        <v>36</v>
      </c>
      <c r="D118" t="s">
        <v>33</v>
      </c>
      <c r="G118" t="s">
        <v>35</v>
      </c>
      <c r="H118">
        <v>76</v>
      </c>
      <c r="I118">
        <v>54</v>
      </c>
      <c r="J118">
        <v>22</v>
      </c>
      <c r="K118">
        <v>3</v>
      </c>
      <c r="L118" s="1">
        <v>4.3750000000000004E-3</v>
      </c>
      <c r="M118" t="s">
        <v>30</v>
      </c>
      <c r="N118" t="s">
        <v>28</v>
      </c>
      <c r="O118" s="2" t="str">
        <f>HYPERLINK("https://www.nba.com/stats/events?CFID=&amp;CFPARAMS=&amp;GameEventID=387&amp;GameID=0041900156&amp;Season=2019-20&amp;flag=1&amp;title=Leonard%20layup%20(20%20PTS)", "Layup (20 PTS)")</f>
        <v>Layup (20 PTS)</v>
      </c>
      <c r="P118" s="2" t="str">
        <f>HYPERLINK("https://www.nba.com/game/...-vs-...-0041900156/play-by-play?watchFullGame=true", "LAC vs DAL - Q3 06:18.00")</f>
        <v>LAC vs DAL - Q3 06:18.00</v>
      </c>
      <c r="Q118">
        <v>1.81</v>
      </c>
      <c r="R118">
        <v>93.51</v>
      </c>
      <c r="S118">
        <v>52.27</v>
      </c>
      <c r="T118">
        <v>11</v>
      </c>
      <c r="U118">
        <v>8</v>
      </c>
      <c r="V118">
        <v>93</v>
      </c>
      <c r="W118">
        <v>52</v>
      </c>
      <c r="X118" t="s">
        <v>50</v>
      </c>
    </row>
    <row r="119" spans="1:24" x14ac:dyDescent="0.25">
      <c r="A119">
        <v>41900154</v>
      </c>
      <c r="B119" t="s">
        <v>24</v>
      </c>
      <c r="C119" t="s">
        <v>41</v>
      </c>
      <c r="D119" t="s">
        <v>33</v>
      </c>
      <c r="G119" t="s">
        <v>26</v>
      </c>
      <c r="H119">
        <v>111</v>
      </c>
      <c r="I119">
        <v>116</v>
      </c>
      <c r="J119">
        <v>5</v>
      </c>
      <c r="K119">
        <v>4</v>
      </c>
      <c r="L119" s="1">
        <v>2.1527777777777778E-3</v>
      </c>
      <c r="M119" t="s">
        <v>30</v>
      </c>
      <c r="N119" t="s">
        <v>28</v>
      </c>
      <c r="O119" s="2" t="str">
        <f>HYPERLINK("https://www.nba.com/stats/events?CFID=&amp;CFPARAMS=&amp;GameEventID=645&amp;GameID=0041900154&amp;Season=2019-20&amp;flag=1&amp;title=Leonard%20jumpshot%20(23%20PTS)", "Jumpshot (23 PTS)")</f>
        <v>Jumpshot (23 PTS)</v>
      </c>
      <c r="P119" s="2" t="str">
        <f>HYPERLINK("https://www.nba.com/game/...-vs-...-0041900154/play-by-play?watchFullGame=true", "LAC vs DAL - Q4 03:06.00")</f>
        <v>LAC vs DAL - Q4 03:06.00</v>
      </c>
      <c r="Q119">
        <v>3.09</v>
      </c>
      <c r="R119">
        <v>93.25</v>
      </c>
      <c r="S119">
        <v>55.22</v>
      </c>
      <c r="T119">
        <v>26</v>
      </c>
      <c r="U119">
        <v>11</v>
      </c>
      <c r="V119">
        <v>93</v>
      </c>
      <c r="W119">
        <v>55</v>
      </c>
      <c r="X119" t="s">
        <v>50</v>
      </c>
    </row>
    <row r="120" spans="1:24" x14ac:dyDescent="0.25">
      <c r="A120">
        <v>41900234</v>
      </c>
      <c r="B120" t="s">
        <v>24</v>
      </c>
      <c r="C120" t="s">
        <v>41</v>
      </c>
      <c r="D120" t="s">
        <v>33</v>
      </c>
      <c r="G120" t="s">
        <v>26</v>
      </c>
      <c r="H120">
        <v>50</v>
      </c>
      <c r="I120">
        <v>48</v>
      </c>
      <c r="J120">
        <v>2</v>
      </c>
      <c r="K120">
        <v>3</v>
      </c>
      <c r="L120" s="1">
        <v>6.898148148148148E-3</v>
      </c>
      <c r="M120" t="s">
        <v>27</v>
      </c>
      <c r="N120" t="s">
        <v>28</v>
      </c>
      <c r="O120" s="2" t="str">
        <f>HYPERLINK("https://www.nba.com/stats/events?CFID=&amp;CFPARAMS=&amp;GameEventID=372&amp;GameID=0041900234&amp;Season=2019-20&amp;flag=1&amp;title=Leonard%20jumpshot%20(19%20PTS)", "Jumpshot (19 PTS)")</f>
        <v>Jumpshot (19 PTS)</v>
      </c>
      <c r="P120" s="2" t="str">
        <f>HYPERLINK("https://www.nba.com/game/...-vs-...-0041900234/play-by-play?watchFullGame=true", "LAC vs DEN - Q3 09:56.00")</f>
        <v>LAC vs DEN - Q3 09:56.00</v>
      </c>
      <c r="Q120">
        <v>4.9000000000000004</v>
      </c>
      <c r="R120">
        <v>93.12</v>
      </c>
      <c r="S120">
        <v>59.14</v>
      </c>
      <c r="T120">
        <v>46</v>
      </c>
      <c r="U120">
        <v>12</v>
      </c>
      <c r="V120">
        <v>93</v>
      </c>
      <c r="W120">
        <v>59</v>
      </c>
      <c r="X120" t="s">
        <v>50</v>
      </c>
    </row>
    <row r="121" spans="1:24" x14ac:dyDescent="0.25">
      <c r="A121">
        <v>41900155</v>
      </c>
      <c r="B121" t="s">
        <v>24</v>
      </c>
      <c r="C121" t="s">
        <v>42</v>
      </c>
      <c r="G121" t="s">
        <v>26</v>
      </c>
      <c r="H121">
        <v>104</v>
      </c>
      <c r="I121">
        <v>77</v>
      </c>
      <c r="J121">
        <v>27</v>
      </c>
      <c r="K121">
        <v>3</v>
      </c>
      <c r="L121" s="1">
        <v>2.7893518518518519E-3</v>
      </c>
      <c r="M121" t="s">
        <v>30</v>
      </c>
      <c r="N121" t="s">
        <v>28</v>
      </c>
      <c r="O121" s="2" t="str">
        <f>HYPERLINK("https://www.nba.com/stats/events?CFID=&amp;CFPARAMS=&amp;GameEventID=476&amp;GameID=0041900155&amp;Season=2019-20&amp;flag=1&amp;title=Leonard%2018'%20jumpshot%20(29%20PTS)", "18' jumpshot (29 PTS)")</f>
        <v>18' jumpshot (29 PTS)</v>
      </c>
      <c r="P121" s="2" t="str">
        <f>HYPERLINK("https://www.nba.com/game/...-vs-...-0041900155/play-by-play?watchFullGame=true", "LAC vs DAL - Q3 04:01.00")</f>
        <v>LAC vs DAL - Q3 04:01.00</v>
      </c>
      <c r="Q121">
        <v>18.489999999999998</v>
      </c>
      <c r="R121">
        <v>93.25</v>
      </c>
      <c r="S121">
        <v>86.83</v>
      </c>
      <c r="T121">
        <v>184</v>
      </c>
      <c r="U121">
        <v>11</v>
      </c>
      <c r="V121">
        <v>93</v>
      </c>
      <c r="W121">
        <v>86</v>
      </c>
      <c r="X121" t="s">
        <v>50</v>
      </c>
    </row>
    <row r="122" spans="1:24" x14ac:dyDescent="0.25">
      <c r="A122">
        <v>41900154</v>
      </c>
      <c r="B122" t="s">
        <v>49</v>
      </c>
      <c r="G122" t="s">
        <v>26</v>
      </c>
      <c r="H122">
        <v>81</v>
      </c>
      <c r="I122">
        <v>86</v>
      </c>
      <c r="J122">
        <v>5</v>
      </c>
      <c r="K122">
        <v>3</v>
      </c>
      <c r="L122" s="1">
        <v>2.0023148148148148E-3</v>
      </c>
      <c r="M122" t="s">
        <v>30</v>
      </c>
      <c r="N122" t="s">
        <v>28</v>
      </c>
      <c r="O122" s="2" t="str">
        <f>HYPERLINK("https://www.nba.com/stats/events?CFID=&amp;CFPARAMS=&amp;GameEventID=475&amp;GameID=0041900154&amp;Season=2019-20&amp;flag=1&amp;title=Leonard%2023'%203PT%20%20(19%20PTS)%20(L.%20Williams%204%20AST)", "23' 3PT  (19 PTS) (L. Williams 4 AST)")</f>
        <v>23' 3PT  (19 PTS) (L. Williams 4 AST)</v>
      </c>
      <c r="P122" s="2" t="str">
        <f>HYPERLINK("https://www.nba.com/game/...-vs-...-0041900154/play-by-play?watchFullGame=true", "LAC vs DAL - Q3 02:53.00")</f>
        <v>LAC vs DAL - Q3 02:53.00</v>
      </c>
      <c r="Q122">
        <v>22.64</v>
      </c>
      <c r="R122">
        <v>93.25</v>
      </c>
      <c r="S122">
        <v>95.17</v>
      </c>
      <c r="T122">
        <v>226</v>
      </c>
      <c r="U122">
        <v>11</v>
      </c>
      <c r="V122">
        <v>93</v>
      </c>
      <c r="W122">
        <v>95</v>
      </c>
      <c r="X122" t="s">
        <v>50</v>
      </c>
    </row>
    <row r="123" spans="1:24" x14ac:dyDescent="0.25">
      <c r="A123">
        <v>41900234</v>
      </c>
      <c r="B123" t="s">
        <v>24</v>
      </c>
      <c r="C123" t="s">
        <v>32</v>
      </c>
      <c r="D123" t="s">
        <v>33</v>
      </c>
      <c r="E123" t="s">
        <v>38</v>
      </c>
      <c r="F123" t="s">
        <v>34</v>
      </c>
      <c r="G123" t="s">
        <v>35</v>
      </c>
      <c r="H123">
        <v>88</v>
      </c>
      <c r="I123">
        <v>69</v>
      </c>
      <c r="J123">
        <v>19</v>
      </c>
      <c r="K123">
        <v>4</v>
      </c>
      <c r="L123" s="1">
        <v>3.9814814814814817E-3</v>
      </c>
      <c r="M123" t="s">
        <v>27</v>
      </c>
      <c r="N123" t="s">
        <v>28</v>
      </c>
      <c r="O123" s="2" t="str">
        <f>HYPERLINK("https://www.nba.com/stats/events?CFID=&amp;CFPARAMS=&amp;GameEventID=589&amp;GameID=0041900234&amp;Season=2019-20&amp;flag=1&amp;title=Leonard%20layup%20(28%20PTS)", "Layup (28 PTS)")</f>
        <v>Layup (28 PTS)</v>
      </c>
      <c r="P123" s="2" t="str">
        <f>HYPERLINK("https://www.nba.com/game/...-vs-...-0041900234/play-by-play?watchFullGame=true", "LAC vs DEN - Q4 05:44.00")</f>
        <v>LAC vs DEN - Q4 05:44.00</v>
      </c>
      <c r="Q123">
        <v>0.56999999999999995</v>
      </c>
      <c r="R123">
        <v>94.56</v>
      </c>
      <c r="S123">
        <v>50.8</v>
      </c>
      <c r="T123">
        <v>4</v>
      </c>
      <c r="U123">
        <v>-1</v>
      </c>
      <c r="V123">
        <v>94</v>
      </c>
      <c r="W123">
        <v>50</v>
      </c>
      <c r="X123" t="s">
        <v>50</v>
      </c>
    </row>
    <row r="124" spans="1:24" x14ac:dyDescent="0.25">
      <c r="A124">
        <v>41900156</v>
      </c>
      <c r="B124" t="s">
        <v>24</v>
      </c>
      <c r="C124" t="s">
        <v>36</v>
      </c>
      <c r="D124" t="s">
        <v>33</v>
      </c>
      <c r="G124" t="s">
        <v>37</v>
      </c>
      <c r="H124">
        <v>64</v>
      </c>
      <c r="I124">
        <v>51</v>
      </c>
      <c r="J124">
        <v>13</v>
      </c>
      <c r="K124">
        <v>3</v>
      </c>
      <c r="L124" s="1">
        <v>7.3148148148148148E-3</v>
      </c>
      <c r="M124" t="s">
        <v>30</v>
      </c>
      <c r="N124" t="s">
        <v>28</v>
      </c>
      <c r="O124" s="2" t="str">
        <f>HYPERLINK("https://www.nba.com/stats/events?CFID=&amp;CFPARAMS=&amp;GameEventID=335&amp;GameID=0041900156&amp;Season=2019-20&amp;flag=1&amp;title=Leonard%20dunk%20(16%20PTS)%20(L.%20Shamet%203%20AST)", "Dunk (16 PTS) (L. Shamet 3 AST)")</f>
        <v>Dunk (16 PTS) (L. Shamet 3 AST)</v>
      </c>
      <c r="P124" s="2" t="str">
        <f>HYPERLINK("https://www.nba.com/game/...-vs-...-0041900156/play-by-play?watchFullGame=true", "LAC vs DAL - Q3 10:32.00")</f>
        <v>LAC vs DAL - Q3 10:32.00</v>
      </c>
      <c r="Q124">
        <v>1.1000000000000001</v>
      </c>
      <c r="R124">
        <v>94.17</v>
      </c>
      <c r="S124">
        <v>51.54</v>
      </c>
      <c r="T124">
        <v>8</v>
      </c>
      <c r="U124">
        <v>2</v>
      </c>
      <c r="V124">
        <v>94</v>
      </c>
      <c r="W124">
        <v>51</v>
      </c>
      <c r="X124" t="s">
        <v>50</v>
      </c>
    </row>
    <row r="125" spans="1:24" x14ac:dyDescent="0.25">
      <c r="A125">
        <v>41900231</v>
      </c>
      <c r="B125" t="s">
        <v>24</v>
      </c>
      <c r="C125" t="s">
        <v>36</v>
      </c>
      <c r="D125" t="s">
        <v>33</v>
      </c>
      <c r="G125" t="s">
        <v>35</v>
      </c>
      <c r="H125">
        <v>31</v>
      </c>
      <c r="I125">
        <v>29</v>
      </c>
      <c r="J125">
        <v>2</v>
      </c>
      <c r="K125">
        <v>1</v>
      </c>
      <c r="L125" s="1">
        <v>4.6643518518518513E-4</v>
      </c>
      <c r="M125" t="s">
        <v>27</v>
      </c>
      <c r="N125" t="s">
        <v>28</v>
      </c>
      <c r="O125" s="2" t="str">
        <f>HYPERLINK("https://www.nba.com/stats/events?CFID=&amp;CFPARAMS=&amp;GameEventID=124&amp;GameID=0041900231&amp;Season=2019-20&amp;flag=1&amp;title=Leonard%20layup%20(10%20PTS)%20(L.%20Williams%201%20AST)", "Layup (10 PTS) (L. Williams 1 AST)")</f>
        <v>Layup (10 PTS) (L. Williams 1 AST)</v>
      </c>
      <c r="P125" s="2" t="str">
        <f>HYPERLINK("https://www.nba.com/game/...-vs-...-0041900231/play-by-play?watchFullGame=true", "LAC vs DEN - Q1 00:40.30")</f>
        <v>LAC vs DEN - Q1 00:40.30</v>
      </c>
      <c r="Q125">
        <v>0.84</v>
      </c>
      <c r="R125">
        <v>94.3</v>
      </c>
      <c r="S125">
        <v>51.05</v>
      </c>
      <c r="T125">
        <v>5</v>
      </c>
      <c r="U125">
        <v>1</v>
      </c>
      <c r="V125">
        <v>94</v>
      </c>
      <c r="W125">
        <v>51</v>
      </c>
      <c r="X125" t="s">
        <v>50</v>
      </c>
    </row>
    <row r="126" spans="1:24" x14ac:dyDescent="0.25">
      <c r="A126">
        <v>41900237</v>
      </c>
      <c r="B126" t="s">
        <v>24</v>
      </c>
      <c r="C126" t="s">
        <v>36</v>
      </c>
      <c r="D126" t="s">
        <v>33</v>
      </c>
      <c r="E126" t="s">
        <v>38</v>
      </c>
      <c r="G126" t="s">
        <v>37</v>
      </c>
      <c r="H126">
        <v>43</v>
      </c>
      <c r="I126">
        <v>34</v>
      </c>
      <c r="J126">
        <v>9</v>
      </c>
      <c r="K126">
        <v>2</v>
      </c>
      <c r="L126" s="1">
        <v>4.363425925925926E-3</v>
      </c>
      <c r="M126" t="s">
        <v>27</v>
      </c>
      <c r="N126" t="s">
        <v>28</v>
      </c>
      <c r="O126" s="2" t="str">
        <f>HYPERLINK("https://www.nba.com/stats/events?CFID=&amp;CFPARAMS=&amp;GameEventID=234&amp;GameID=0041900237&amp;Season=2019-20&amp;flag=1&amp;title=Leonard%20dunk%20(7%20PTS)", "Dunk (7 PTS)")</f>
        <v>Dunk (7 PTS)</v>
      </c>
      <c r="P126" s="2" t="str">
        <f>HYPERLINK("https://www.nba.com/game/...-vs-...-0041900237/play-by-play?watchFullGame=true", "LAC vs DEN - Q2 06:17.00")</f>
        <v>LAC vs DEN - Q2 06:17.00</v>
      </c>
      <c r="Q126">
        <v>1.33</v>
      </c>
      <c r="R126">
        <v>94.56</v>
      </c>
      <c r="S126">
        <v>52.52</v>
      </c>
      <c r="T126">
        <v>13</v>
      </c>
      <c r="U126">
        <v>-1</v>
      </c>
      <c r="V126">
        <v>94</v>
      </c>
      <c r="W126">
        <v>52</v>
      </c>
      <c r="X126" t="s">
        <v>50</v>
      </c>
    </row>
    <row r="127" spans="1:24" x14ac:dyDescent="0.25">
      <c r="A127">
        <v>41900156</v>
      </c>
      <c r="B127" t="s">
        <v>24</v>
      </c>
      <c r="C127" t="s">
        <v>36</v>
      </c>
      <c r="D127" t="s">
        <v>33</v>
      </c>
      <c r="G127" t="s">
        <v>35</v>
      </c>
      <c r="H127">
        <v>71</v>
      </c>
      <c r="I127">
        <v>54</v>
      </c>
      <c r="J127">
        <v>17</v>
      </c>
      <c r="K127">
        <v>3</v>
      </c>
      <c r="L127" s="1">
        <v>5.0578703703703706E-3</v>
      </c>
      <c r="M127" t="s">
        <v>30</v>
      </c>
      <c r="N127" t="s">
        <v>28</v>
      </c>
      <c r="O127" s="2" t="str">
        <f>HYPERLINK("https://www.nba.com/stats/events?CFID=&amp;CFPARAMS=&amp;GameEventID=379&amp;GameID=0041900156&amp;Season=2019-20&amp;flag=1&amp;title=Leonard%20layup%20(18%20PTS)", "Layup (18 PTS)")</f>
        <v>Layup (18 PTS)</v>
      </c>
      <c r="P127" s="2" t="str">
        <f>HYPERLINK("https://www.nba.com/game/...-vs-...-0041900156/play-by-play?watchFullGame=true", "LAC vs DAL - Q3 07:17.00")</f>
        <v>LAC vs DAL - Q3 07:17.00</v>
      </c>
      <c r="Q127">
        <v>1.1499999999999999</v>
      </c>
      <c r="R127">
        <v>94.83</v>
      </c>
      <c r="S127">
        <v>52.27</v>
      </c>
      <c r="T127">
        <v>11</v>
      </c>
      <c r="U127">
        <v>-4</v>
      </c>
      <c r="V127">
        <v>94</v>
      </c>
      <c r="W127">
        <v>52</v>
      </c>
      <c r="X127" t="s">
        <v>50</v>
      </c>
    </row>
    <row r="128" spans="1:24" x14ac:dyDescent="0.25">
      <c r="A128">
        <v>41900152</v>
      </c>
      <c r="B128" t="s">
        <v>24</v>
      </c>
      <c r="C128" t="s">
        <v>44</v>
      </c>
      <c r="D128" t="s">
        <v>33</v>
      </c>
      <c r="G128" t="s">
        <v>35</v>
      </c>
      <c r="H128">
        <v>69</v>
      </c>
      <c r="I128">
        <v>73</v>
      </c>
      <c r="J128">
        <v>4</v>
      </c>
      <c r="K128">
        <v>3</v>
      </c>
      <c r="L128" s="1">
        <v>4.9074074074074072E-3</v>
      </c>
      <c r="M128" t="s">
        <v>30</v>
      </c>
      <c r="N128" t="s">
        <v>28</v>
      </c>
      <c r="O128" s="2" t="str">
        <f>HYPERLINK("https://www.nba.com/stats/events?CFID=&amp;CFPARAMS=&amp;GameEventID=425&amp;GameID=0041900152&amp;Season=2019-20&amp;flag=1&amp;title=Leonard%20layup%20(27%20PTS)%20(L.%20Williams%204%20AST)", "Layup (27 PTS) (L. Williams 4 AST)")</f>
        <v>Layup (27 PTS) (L. Williams 4 AST)</v>
      </c>
      <c r="P128" s="2" t="str">
        <f>HYPERLINK("https://www.nba.com/game/...-vs-...-0041900152/play-by-play?watchFullGame=true", "LAC vs DAL - Q3 07:04.00")</f>
        <v>LAC vs DAL - Q3 07:04.00</v>
      </c>
      <c r="Q128">
        <v>2.19</v>
      </c>
      <c r="R128">
        <v>94.04</v>
      </c>
      <c r="S128">
        <v>53.99</v>
      </c>
      <c r="T128">
        <v>20</v>
      </c>
      <c r="U128">
        <v>4</v>
      </c>
      <c r="V128">
        <v>94</v>
      </c>
      <c r="W128">
        <v>53</v>
      </c>
      <c r="X128" t="s">
        <v>50</v>
      </c>
    </row>
    <row r="129" spans="1:24" x14ac:dyDescent="0.25">
      <c r="A129">
        <v>41900235</v>
      </c>
      <c r="B129" t="s">
        <v>24</v>
      </c>
      <c r="C129" t="s">
        <v>36</v>
      </c>
      <c r="D129" t="s">
        <v>33</v>
      </c>
      <c r="G129" t="s">
        <v>37</v>
      </c>
      <c r="H129">
        <v>50</v>
      </c>
      <c r="I129">
        <v>38</v>
      </c>
      <c r="J129">
        <v>12</v>
      </c>
      <c r="K129">
        <v>2</v>
      </c>
      <c r="L129" s="1">
        <v>2.7662037037037039E-3</v>
      </c>
      <c r="M129" t="s">
        <v>27</v>
      </c>
      <c r="N129" t="s">
        <v>28</v>
      </c>
      <c r="O129" s="2" t="str">
        <f>HYPERLINK("https://www.nba.com/stats/events?CFID=&amp;CFPARAMS=&amp;GameEventID=248&amp;GameID=0041900235&amp;Season=2019-20&amp;flag=1&amp;title=Leonard%20dunk%20(14%20PTS)", "Dunk (14 PTS)")</f>
        <v>Dunk (14 PTS)</v>
      </c>
      <c r="P129" s="2" t="str">
        <f>HYPERLINK("https://www.nba.com/game/...-vs-...-0041900235/play-by-play?watchFullGame=true", "LAC vs DEN - Q2 03:59.00")</f>
        <v>LAC vs DEN - Q2 03:59.00</v>
      </c>
      <c r="Q129">
        <v>2.19</v>
      </c>
      <c r="R129">
        <v>94.43</v>
      </c>
      <c r="S129">
        <v>54.24</v>
      </c>
      <c r="T129">
        <v>21</v>
      </c>
      <c r="U129">
        <v>54</v>
      </c>
      <c r="V129">
        <v>94</v>
      </c>
      <c r="W129">
        <v>54</v>
      </c>
      <c r="X129" t="s">
        <v>50</v>
      </c>
    </row>
    <row r="130" spans="1:24" x14ac:dyDescent="0.25">
      <c r="A130">
        <v>41900232</v>
      </c>
      <c r="B130" t="s">
        <v>24</v>
      </c>
      <c r="C130" t="s">
        <v>52</v>
      </c>
      <c r="D130" t="s">
        <v>33</v>
      </c>
      <c r="G130" t="s">
        <v>26</v>
      </c>
      <c r="H130">
        <v>4</v>
      </c>
      <c r="I130">
        <v>14</v>
      </c>
      <c r="J130">
        <v>10</v>
      </c>
      <c r="K130">
        <v>1</v>
      </c>
      <c r="L130" s="1">
        <v>5.1273148148148146E-3</v>
      </c>
      <c r="M130" t="s">
        <v>27</v>
      </c>
      <c r="N130" t="s">
        <v>28</v>
      </c>
      <c r="O130" s="2" t="str">
        <f>HYPERLINK("https://www.nba.com/stats/events?CFID=&amp;CFPARAMS=&amp;GameEventID=56&amp;GameID=0041900232&amp;Season=2019-20&amp;flag=1&amp;title=Leonard%20jumpshot%20(2%20PTS)", "Jumpshot (2 PTS)")</f>
        <v>Jumpshot (2 PTS)</v>
      </c>
      <c r="P130" s="2" t="str">
        <f>HYPERLINK("https://www.nba.com/game/...-vs-...-0041900232/play-by-play?watchFullGame=true", "LAC vs DEN - Q1 07:23.00")</f>
        <v>LAC vs DEN - Q1 07:23.00</v>
      </c>
      <c r="Q130">
        <v>2.38</v>
      </c>
      <c r="R130">
        <v>94.69</v>
      </c>
      <c r="S130">
        <v>54.73</v>
      </c>
      <c r="T130">
        <v>24</v>
      </c>
      <c r="U130">
        <v>-3</v>
      </c>
      <c r="V130">
        <v>94</v>
      </c>
      <c r="W130">
        <v>54</v>
      </c>
      <c r="X130" t="s">
        <v>50</v>
      </c>
    </row>
    <row r="131" spans="1:24" x14ac:dyDescent="0.25">
      <c r="A131">
        <v>41900151</v>
      </c>
      <c r="B131" t="s">
        <v>24</v>
      </c>
      <c r="C131" t="s">
        <v>45</v>
      </c>
      <c r="G131" t="s">
        <v>26</v>
      </c>
      <c r="H131">
        <v>52</v>
      </c>
      <c r="I131">
        <v>54</v>
      </c>
      <c r="J131">
        <v>2</v>
      </c>
      <c r="K131">
        <v>2</v>
      </c>
      <c r="L131" s="1">
        <v>2.9976851851851853E-3</v>
      </c>
      <c r="M131" t="s">
        <v>30</v>
      </c>
      <c r="N131" t="s">
        <v>28</v>
      </c>
      <c r="O131" s="2" t="str">
        <f>HYPERLINK("https://www.nba.com/stats/events?CFID=&amp;CFPARAMS=&amp;GameEventID=288&amp;GameID=0041900151&amp;Season=2019-20&amp;flag=1&amp;title=Leonard%2020'%20jumpshot%20(15%20PTS)", "20' jumpshot (15 PTS)")</f>
        <v>20' jumpshot (15 PTS)</v>
      </c>
      <c r="P131" s="2" t="str">
        <f>HYPERLINK("https://www.nba.com/game/...-vs-...-0041900151/play-by-play?watchFullGame=true", "LAC vs DAL - Q2 04:19.00")</f>
        <v>LAC vs DAL - Q2 04:19.00</v>
      </c>
      <c r="Q131">
        <v>19.57</v>
      </c>
      <c r="R131">
        <v>95.22</v>
      </c>
      <c r="S131">
        <v>10.85</v>
      </c>
      <c r="T131">
        <v>-196</v>
      </c>
      <c r="U131">
        <v>-8</v>
      </c>
      <c r="V131">
        <v>95</v>
      </c>
      <c r="W131">
        <v>10</v>
      </c>
      <c r="X131" t="s">
        <v>50</v>
      </c>
    </row>
    <row r="132" spans="1:24" x14ac:dyDescent="0.25">
      <c r="A132">
        <v>41900237</v>
      </c>
      <c r="B132" t="s">
        <v>24</v>
      </c>
      <c r="C132" t="s">
        <v>36</v>
      </c>
      <c r="D132" t="s">
        <v>33</v>
      </c>
      <c r="E132" t="s">
        <v>40</v>
      </c>
      <c r="G132" t="s">
        <v>35</v>
      </c>
      <c r="H132">
        <v>4</v>
      </c>
      <c r="I132">
        <v>6</v>
      </c>
      <c r="J132">
        <v>2</v>
      </c>
      <c r="K132">
        <v>1</v>
      </c>
      <c r="L132" s="1">
        <v>6.3657407407407404E-3</v>
      </c>
      <c r="M132" t="s">
        <v>27</v>
      </c>
      <c r="N132" t="s">
        <v>28</v>
      </c>
      <c r="O132" s="2" t="str">
        <f>HYPERLINK("https://www.nba.com/stats/events?CFID=&amp;CFPARAMS=&amp;GameEventID=33&amp;GameID=0041900237&amp;Season=2019-20&amp;flag=1&amp;title=Leonard%20layup%20(2%20PTS)%20(P.%20Beverley%201%20AST)", "Layup (2 PTS) (P. Beverley 1 AST)")</f>
        <v>Layup (2 PTS) (P. Beverley 1 AST)</v>
      </c>
      <c r="P132" s="2" t="str">
        <f>HYPERLINK("https://www.nba.com/game/...-vs-...-0041900237/play-by-play?watchFullGame=true", "LAC vs DEN - Q1 09:10.00")</f>
        <v>LAC vs DEN - Q1 09:10.00</v>
      </c>
      <c r="Q132">
        <v>1.26</v>
      </c>
      <c r="R132">
        <v>95.09</v>
      </c>
      <c r="S132">
        <v>52.52</v>
      </c>
      <c r="T132">
        <v>13</v>
      </c>
      <c r="U132">
        <v>-6</v>
      </c>
      <c r="V132">
        <v>95</v>
      </c>
      <c r="W132">
        <v>52</v>
      </c>
      <c r="X132" t="s">
        <v>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Jordan</dc:creator>
  <cp:lastModifiedBy>Jake Jordan</cp:lastModifiedBy>
  <dcterms:created xsi:type="dcterms:W3CDTF">2025-03-18T17:06:13Z</dcterms:created>
  <dcterms:modified xsi:type="dcterms:W3CDTF">2025-03-19T05:34:26Z</dcterms:modified>
</cp:coreProperties>
</file>